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4.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harts/chart5.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7.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8.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9.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10.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11.xml" ContentType="application/vnd.openxmlformats-officedocument.drawingml.chart+xml"/>
  <Override PartName="/xl/drawings/drawing25.xml" ContentType="application/vnd.openxmlformats-officedocument.drawingml.chartshape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defaultThemeVersion="166925"/>
  <mc:AlternateContent xmlns:mc="http://schemas.openxmlformats.org/markup-compatibility/2006">
    <mc:Choice Requires="x15">
      <x15ac:absPath xmlns:x15ac="http://schemas.microsoft.com/office/spreadsheetml/2010/11/ac" url="https://kproductivity.sharepoint.com/teams/KrogerMFGCapacityModels/Shared Documents/General/2025 Capacity Charts/"/>
    </mc:Choice>
  </mc:AlternateContent>
  <xr:revisionPtr revIDLastSave="1275" documentId="13_ncr:1_{B2A569ED-292A-4167-9AB0-EDC0DA93F743}" xr6:coauthVersionLast="47" xr6:coauthVersionMax="47" xr10:uidLastSave="{3FF5580F-AB21-44CC-BD81-A65BE237AB36}"/>
  <bookViews>
    <workbookView xWindow="-120" yWindow="-120" windowWidth="29040" windowHeight="15720" tabRatio="739" firstSheet="4" activeTab="4" xr2:uid="{419FD0F8-7379-40A6-8F55-6B75F100B432}"/>
  </bookViews>
  <sheets>
    <sheet name="SCP Capacity Charts P01" sheetId="39" state="hidden" r:id="rId1"/>
    <sheet name="Sheet1" sheetId="38" state="hidden" r:id="rId2"/>
    <sheet name="Assumptions-Risks-Opportunities" sheetId="18" state="hidden" r:id="rId3"/>
    <sheet name="SCP Capacity Charts P02" sheetId="40" state="hidden" r:id="rId4"/>
    <sheet name="SCP Capacity Charts P04" sheetId="41" r:id="rId5"/>
    <sheet name="Liquid" sheetId="4" r:id="rId6"/>
    <sheet name="Red Sauce OLD" sheetId="5" state="hidden" r:id="rId7"/>
    <sheet name="Preserves OLD" sheetId="7" state="hidden" r:id="rId8"/>
    <sheet name="Red Sauce" sheetId="15" r:id="rId9"/>
    <sheet name="Semi Solid" sheetId="6" r:id="rId10"/>
    <sheet name="Preserves" sheetId="13" r:id="rId11"/>
    <sheet name="Spice" sheetId="26" r:id="rId12"/>
    <sheet name="Vinegar" sheetId="1" r:id="rId13"/>
    <sheet name="BBQ Syrup" sheetId="10" r:id="rId14"/>
    <sheet name="Can" sheetId="9" r:id="rId15"/>
    <sheet name="Bakery" sheetId="8" r:id="rId16"/>
    <sheet name="Util Review Links" sheetId="25" r:id="rId17"/>
    <sheet name="KDT Q1 25" sheetId="37" r:id="rId18"/>
    <sheet name="KDT Q4 24 " sheetId="36" r:id="rId19"/>
    <sheet name="KDT Q1 24 (2)" sheetId="28" state="hidden" r:id="rId20"/>
    <sheet name="Act Sales" sheetId="21" state="hidden" r:id="rId21"/>
  </sheets>
  <externalReferences>
    <externalReference r:id="rId22"/>
    <externalReference r:id="rId23"/>
    <externalReference r:id="rId24"/>
    <externalReference r:id="rId25"/>
  </externalReferences>
  <definedNames>
    <definedName name="_____sls04" localSheetId="0">#REF!</definedName>
    <definedName name="_____sls04" localSheetId="3">#REF!</definedName>
    <definedName name="_____sls04" localSheetId="4">#REF!</definedName>
    <definedName name="_____sls04" localSheetId="11">#REF!</definedName>
    <definedName name="_____sls04">#REF!</definedName>
    <definedName name="____sls04" localSheetId="11">#REF!</definedName>
    <definedName name="____sls04">#REF!</definedName>
    <definedName name="___sls04" localSheetId="11">#REF!</definedName>
    <definedName name="___sls04">#REF!</definedName>
    <definedName name="__sls04">#REF!</definedName>
    <definedName name="_xlnm._FilterDatabase" localSheetId="2" hidden="1">'Assumptions-Risks-Opportunities'!$A$1:$E$1</definedName>
    <definedName name="_sls04" localSheetId="2">#REF!</definedName>
    <definedName name="_sls04" localSheetId="0">#REF!</definedName>
    <definedName name="_sls04" localSheetId="3">#REF!</definedName>
    <definedName name="_sls04" localSheetId="4">#REF!</definedName>
    <definedName name="_sls04" localSheetId="11">#REF!</definedName>
    <definedName name="_sls04">#REF!</definedName>
    <definedName name="Bakery_Production_History" localSheetId="2">#REF!</definedName>
    <definedName name="Bakery_Production_History" localSheetId="11">#REF!</definedName>
    <definedName name="Bakery_Production_History">#REF!</definedName>
    <definedName name="bevproduction06">'[1]Data prod'!$C$310:$Q$497</definedName>
    <definedName name="bevsales06">'[1]Data sales'!$A$278:$N$484</definedName>
    <definedName name="conversion" localSheetId="0">#REF!</definedName>
    <definedName name="conversion" localSheetId="3">#REF!</definedName>
    <definedName name="conversion" localSheetId="4">#REF!</definedName>
    <definedName name="conversion" localSheetId="11">#REF!</definedName>
    <definedName name="conversion">#REF!</definedName>
    <definedName name="convlist" localSheetId="11">#REF!</definedName>
    <definedName name="convlist">#REF!</definedName>
    <definedName name="data">[2]DataAllPlusQtInterplnt!$A$4:$Q$215</definedName>
    <definedName name="define" localSheetId="2">#REF!</definedName>
    <definedName name="define" localSheetId="0">#REF!</definedName>
    <definedName name="define" localSheetId="3">#REF!</definedName>
    <definedName name="define" localSheetId="4">#REF!</definedName>
    <definedName name="define" localSheetId="11">#REF!</definedName>
    <definedName name="define">#REF!</definedName>
    <definedName name="frozinplt2" localSheetId="0">#REF!</definedName>
    <definedName name="frozinplt2" localSheetId="3">#REF!</definedName>
    <definedName name="frozinplt2" localSheetId="4">#REF!</definedName>
    <definedName name="frozinplt2" localSheetId="11">#REF!</definedName>
    <definedName name="frozinplt2">#REF!</definedName>
    <definedName name="frozintplt" localSheetId="11">#REF!</definedName>
    <definedName name="frozintplt">#REF!</definedName>
    <definedName name="icproduction06">'[1]Data prod'!$C$239:$Q$302</definedName>
    <definedName name="icsales06">'[1]Data sales'!$A$489:$N$566</definedName>
    <definedName name="_xlnm.Print_Area" localSheetId="15">Bakery!$A$1:$V$46</definedName>
    <definedName name="_xlnm.Print_Area" localSheetId="13">'BBQ Syrup'!$A$1:$V$46</definedName>
    <definedName name="_xlnm.Print_Area" localSheetId="14">Can!$A$1:$V$46</definedName>
    <definedName name="_xlnm.Print_Area" localSheetId="19">'KDT Q1 24 (2)'!$A$1:$U$210</definedName>
    <definedName name="_xlnm.Print_Area" localSheetId="17">'KDT Q1 25'!$A$1:$U$292</definedName>
    <definedName name="_xlnm.Print_Area" localSheetId="18">'KDT Q4 24 '!$A$1:$U$291</definedName>
    <definedName name="_xlnm.Print_Area" localSheetId="5">Liquid!$A$1:$V$46</definedName>
    <definedName name="_xlnm.Print_Area" localSheetId="10">Preserves!$A$1:$V$46</definedName>
    <definedName name="_xlnm.Print_Area" localSheetId="7">'Preserves OLD'!$A$1:$V$46</definedName>
    <definedName name="_xlnm.Print_Area" localSheetId="8">'Red Sauce'!$A$1:$V$46</definedName>
    <definedName name="_xlnm.Print_Area" localSheetId="6">'Red Sauce OLD'!$A$1:$V$46</definedName>
    <definedName name="_xlnm.Print_Area" localSheetId="9">'Semi Solid'!$A$1:$V$46</definedName>
    <definedName name="_xlnm.Print_Area" localSheetId="11">Spice!$A$1:$W$88</definedName>
    <definedName name="_xlnm.Print_Area" localSheetId="12">Vinegar!$A$1:$V$46</definedName>
    <definedName name="_xlnm.Print_Titles" localSheetId="19">'KDT Q1 24 (2)'!$1:$4</definedName>
    <definedName name="_xlnm.Print_Titles" localSheetId="17">'KDT Q1 25'!$1:$4</definedName>
    <definedName name="_xlnm.Print_Titles" localSheetId="18">'KDT Q4 24 '!$1:$4</definedName>
    <definedName name="prod05" localSheetId="0">#REF!</definedName>
    <definedName name="prod05" localSheetId="3">#REF!</definedName>
    <definedName name="prod05" localSheetId="4">#REF!</definedName>
    <definedName name="prod05" localSheetId="11">#REF!</definedName>
    <definedName name="prod05">#REF!</definedName>
    <definedName name="prod08">'[3]2008 production'!$E$5:$S$260</definedName>
    <definedName name="prod17" localSheetId="0">#REF!</definedName>
    <definedName name="prod17" localSheetId="3">#REF!</definedName>
    <definedName name="prod17" localSheetId="4">#REF!</definedName>
    <definedName name="prod17" localSheetId="11">#REF!</definedName>
    <definedName name="prod17">#REF!</definedName>
    <definedName name="prod6" localSheetId="0">#REF!</definedName>
    <definedName name="prod6" localSheetId="3">#REF!</definedName>
    <definedName name="prod6" localSheetId="4">#REF!</definedName>
    <definedName name="prod6">#REF!</definedName>
    <definedName name="proddata">[4]Data!$A$4:$P$59</definedName>
    <definedName name="proddata06" localSheetId="2">#REF!</definedName>
    <definedName name="proddata06" localSheetId="0">#REF!</definedName>
    <definedName name="proddata06" localSheetId="3">#REF!</definedName>
    <definedName name="proddata06" localSheetId="4">#REF!</definedName>
    <definedName name="proddata06" localSheetId="11">#REF!</definedName>
    <definedName name="proddata06">#REF!</definedName>
    <definedName name="sales" localSheetId="2">#REF!</definedName>
    <definedName name="sales" localSheetId="11">#REF!</definedName>
    <definedName name="sales">#REF!</definedName>
    <definedName name="sales05" localSheetId="2">#REF!</definedName>
    <definedName name="sales05" localSheetId="11">#REF!</definedName>
    <definedName name="sales05">#REF!</definedName>
    <definedName name="sales05I" localSheetId="11">#REF!</definedName>
    <definedName name="sales05I">#REF!</definedName>
    <definedName name="sales06">#REF!</definedName>
    <definedName name="sales08">'[3]2008 sales'!$B$5:$P$258</definedName>
    <definedName name="sales17" localSheetId="0">#REF!</definedName>
    <definedName name="sales17" localSheetId="3">#REF!</definedName>
    <definedName name="sales17" localSheetId="4">#REF!</definedName>
    <definedName name="sales17" localSheetId="11">#REF!</definedName>
    <definedName name="sales17">#REF!</definedName>
    <definedName name="slsdata" localSheetId="2">#REF!</definedName>
    <definedName name="slsdata" localSheetId="11">#REF!</definedName>
    <definedName name="slsdata">#REF!</definedName>
    <definedName name="slsdata19" localSheetId="11">#REF!</definedName>
    <definedName name="slsdata19">#REF!</definedName>
    <definedName name="state_productiondata" localSheetId="2">#REF!</definedName>
    <definedName name="state_productiondata" localSheetId="11">#REF!</definedName>
    <definedName name="state_productiondata">#REF!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MO_MATERIAL_551cce7c-ef77-400c-9a95-659f902c034e" name="DIM_MO_MATERIAL" connection="Query - DIM_MO_MATERIA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4" i="8" l="1"/>
  <c r="L61" i="8" l="1"/>
  <c r="C41" i="8"/>
  <c r="L62" i="9"/>
  <c r="L61" i="9"/>
  <c r="C41" i="9"/>
  <c r="L61" i="10"/>
  <c r="L62" i="10" s="1"/>
  <c r="C41" i="10"/>
  <c r="L62" i="1"/>
  <c r="L61" i="1"/>
  <c r="C41" i="1"/>
  <c r="L61" i="26"/>
  <c r="C41" i="26"/>
  <c r="L61" i="13"/>
  <c r="C41" i="13"/>
  <c r="L61" i="6"/>
  <c r="C41" i="6"/>
  <c r="L62" i="15"/>
  <c r="L61" i="15"/>
  <c r="C41" i="15"/>
  <c r="L62" i="4"/>
  <c r="L61" i="4"/>
  <c r="C41" i="4"/>
  <c r="AA154" i="37"/>
  <c r="AB154" i="37"/>
  <c r="AC154" i="37"/>
  <c r="AD154" i="37"/>
  <c r="AE154" i="37"/>
  <c r="AF154" i="37"/>
  <c r="AG154" i="37"/>
  <c r="AH154" i="37"/>
  <c r="AI154" i="37"/>
  <c r="Z154" i="37"/>
  <c r="G154" i="37"/>
  <c r="F154" i="37"/>
  <c r="E154" i="37"/>
  <c r="D154" i="37"/>
  <c r="K147" i="37"/>
  <c r="AG147" i="37" s="1"/>
  <c r="J147" i="37"/>
  <c r="I147" i="37"/>
  <c r="Q147" i="37" s="1"/>
  <c r="G147" i="37"/>
  <c r="F147" i="37"/>
  <c r="E147" i="37"/>
  <c r="D147" i="37"/>
  <c r="B147" i="37"/>
  <c r="G63" i="1"/>
  <c r="AB147" i="37" l="1"/>
  <c r="AF147" i="37"/>
  <c r="T147" i="37" s="1"/>
  <c r="AA147" i="37"/>
  <c r="R147" i="37" s="1"/>
  <c r="L147" i="37"/>
  <c r="H147" i="37"/>
  <c r="O59" i="41"/>
  <c r="P59" i="41" s="1"/>
  <c r="P58" i="41"/>
  <c r="P57" i="41"/>
  <c r="P56" i="41"/>
  <c r="P55" i="41"/>
  <c r="Q54" i="41"/>
  <c r="R170" i="40"/>
  <c r="R171" i="40"/>
  <c r="R180" i="40"/>
  <c r="O59" i="40"/>
  <c r="P59" i="40" s="1"/>
  <c r="P58" i="40"/>
  <c r="P57" i="40"/>
  <c r="P56" i="40"/>
  <c r="P55" i="40"/>
  <c r="Q54" i="40"/>
  <c r="R28" i="40"/>
  <c r="S27" i="40"/>
  <c r="S26" i="40"/>
  <c r="S25" i="40"/>
  <c r="S24" i="40"/>
  <c r="S28" i="40" s="1"/>
  <c r="Q54" i="39"/>
  <c r="O59" i="39"/>
  <c r="P59" i="39" s="1"/>
  <c r="P58" i="39"/>
  <c r="P57" i="39"/>
  <c r="P56" i="39"/>
  <c r="P55" i="39"/>
  <c r="S147" i="37" l="1"/>
  <c r="AC147" i="37"/>
  <c r="AE147" i="37"/>
  <c r="O147" i="37" s="1"/>
  <c r="Z147" i="37"/>
  <c r="M147" i="37" s="1"/>
  <c r="AH147" i="37"/>
  <c r="U147" i="37"/>
  <c r="R28" i="39"/>
  <c r="S27" i="39"/>
  <c r="S26" i="39"/>
  <c r="S25" i="39"/>
  <c r="S24" i="39"/>
  <c r="S49" i="26"/>
  <c r="S50" i="26"/>
  <c r="S51" i="26"/>
  <c r="S52" i="26"/>
  <c r="S53" i="26"/>
  <c r="S54" i="26"/>
  <c r="S55" i="26"/>
  <c r="S56" i="26"/>
  <c r="S57" i="26"/>
  <c r="S58" i="26"/>
  <c r="S59" i="26"/>
  <c r="S60" i="26"/>
  <c r="S61" i="26"/>
  <c r="S87" i="26"/>
  <c r="S88" i="26"/>
  <c r="S89" i="26"/>
  <c r="S90" i="26"/>
  <c r="S91" i="26"/>
  <c r="S92" i="26"/>
  <c r="S93" i="26"/>
  <c r="S94" i="26"/>
  <c r="S95" i="26"/>
  <c r="S96" i="26"/>
  <c r="S97" i="26"/>
  <c r="S98" i="26"/>
  <c r="S99" i="26"/>
  <c r="S100" i="26"/>
  <c r="S101" i="26"/>
  <c r="S102" i="26"/>
  <c r="S103" i="26"/>
  <c r="S104" i="26"/>
  <c r="S105" i="26"/>
  <c r="S106" i="26"/>
  <c r="S107" i="26"/>
  <c r="S108" i="26"/>
  <c r="S109" i="26"/>
  <c r="S110" i="26"/>
  <c r="S111" i="26"/>
  <c r="S112" i="26"/>
  <c r="S48" i="26"/>
  <c r="S49" i="1"/>
  <c r="S50" i="1"/>
  <c r="S51" i="1"/>
  <c r="S52" i="1"/>
  <c r="S53" i="1"/>
  <c r="S54" i="1"/>
  <c r="S55" i="1"/>
  <c r="S56" i="1"/>
  <c r="S57" i="1"/>
  <c r="S58" i="1"/>
  <c r="S59" i="1"/>
  <c r="S60" i="1"/>
  <c r="S61"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48" i="1"/>
  <c r="S49" i="9"/>
  <c r="S50" i="9"/>
  <c r="S51" i="9"/>
  <c r="S52" i="9"/>
  <c r="S53" i="9"/>
  <c r="S54" i="9"/>
  <c r="S55" i="9"/>
  <c r="S56" i="9"/>
  <c r="S57" i="9"/>
  <c r="S58" i="9"/>
  <c r="S59" i="9"/>
  <c r="S60"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48" i="9"/>
  <c r="C105" i="26"/>
  <c r="C104" i="26"/>
  <c r="C99" i="26"/>
  <c r="C112" i="26" s="1"/>
  <c r="C98" i="26"/>
  <c r="C111" i="26" s="1"/>
  <c r="C97" i="26"/>
  <c r="C110" i="26" s="1"/>
  <c r="C96" i="26"/>
  <c r="C109" i="26" s="1"/>
  <c r="C95" i="26"/>
  <c r="C108" i="26" s="1"/>
  <c r="C94" i="26"/>
  <c r="C107" i="26" s="1"/>
  <c r="C93" i="26"/>
  <c r="C106" i="26" s="1"/>
  <c r="C92" i="26"/>
  <c r="C91" i="26"/>
  <c r="C90" i="26"/>
  <c r="C103" i="26" s="1"/>
  <c r="C89" i="26"/>
  <c r="C102" i="26" s="1"/>
  <c r="C88" i="26"/>
  <c r="C101" i="26" s="1"/>
  <c r="C87" i="26"/>
  <c r="C100" i="26" s="1"/>
  <c r="E61" i="26"/>
  <c r="E62" i="26" s="1"/>
  <c r="E63" i="26" s="1"/>
  <c r="E64" i="26" s="1"/>
  <c r="E65" i="26" s="1"/>
  <c r="H65" i="26" s="1"/>
  <c r="E66" i="26" s="1"/>
  <c r="H66" i="26" s="1"/>
  <c r="E67" i="26" s="1"/>
  <c r="H67" i="26" s="1"/>
  <c r="E68" i="26" s="1"/>
  <c r="H68" i="26" s="1"/>
  <c r="E69" i="26" s="1"/>
  <c r="AI290" i="36"/>
  <c r="AH290" i="36"/>
  <c r="AG290" i="36"/>
  <c r="AF290" i="36"/>
  <c r="AE290" i="36"/>
  <c r="AD290" i="36"/>
  <c r="AC290" i="36"/>
  <c r="AB290" i="36"/>
  <c r="AA290" i="36"/>
  <c r="Z290" i="36"/>
  <c r="C108" i="15"/>
  <c r="P147" i="37" l="1"/>
  <c r="AI147" i="37"/>
  <c r="AD147" i="37"/>
  <c r="N147" i="37"/>
  <c r="S69" i="26"/>
  <c r="H69" i="26"/>
  <c r="E70" i="26" s="1"/>
  <c r="S70" i="26" s="1"/>
  <c r="S28" i="39"/>
  <c r="S62" i="26"/>
  <c r="S68" i="26"/>
  <c r="S67" i="26"/>
  <c r="S66" i="26"/>
  <c r="S65" i="26"/>
  <c r="S64" i="26"/>
  <c r="S63" i="26"/>
  <c r="O60" i="15"/>
  <c r="O60" i="6"/>
  <c r="O60" i="13"/>
  <c r="O60" i="1"/>
  <c r="O60" i="8"/>
  <c r="O60" i="4"/>
  <c r="N60" i="15"/>
  <c r="N60" i="6"/>
  <c r="N60" i="13"/>
  <c r="N60" i="1"/>
  <c r="N60" i="8"/>
  <c r="N60" i="4"/>
  <c r="M60" i="15"/>
  <c r="M60" i="8"/>
  <c r="C95" i="15"/>
  <c r="C88" i="15"/>
  <c r="C101" i="15" s="1"/>
  <c r="C87" i="15"/>
  <c r="C100" i="15" s="1"/>
  <c r="C88" i="6"/>
  <c r="C87" i="6"/>
  <c r="C88" i="13"/>
  <c r="C87" i="13"/>
  <c r="C92" i="1"/>
  <c r="C87" i="1"/>
  <c r="C88" i="10"/>
  <c r="C87" i="10"/>
  <c r="C87" i="9"/>
  <c r="C87" i="8"/>
  <c r="C86" i="15"/>
  <c r="C99" i="15" s="1"/>
  <c r="C112" i="15" s="1"/>
  <c r="C85" i="15"/>
  <c r="C98" i="15" s="1"/>
  <c r="C111" i="15" s="1"/>
  <c r="C84" i="15"/>
  <c r="C97" i="15" s="1"/>
  <c r="C110" i="15" s="1"/>
  <c r="C83" i="15"/>
  <c r="C96" i="15" s="1"/>
  <c r="C109" i="15" s="1"/>
  <c r="C81" i="15"/>
  <c r="C94" i="15" s="1"/>
  <c r="C107" i="15" s="1"/>
  <c r="C80" i="15"/>
  <c r="C93" i="15" s="1"/>
  <c r="C106" i="15" s="1"/>
  <c r="C79" i="15"/>
  <c r="C92" i="15" s="1"/>
  <c r="C105" i="15" s="1"/>
  <c r="C78" i="15"/>
  <c r="C91" i="15" s="1"/>
  <c r="C104" i="15" s="1"/>
  <c r="C90" i="15"/>
  <c r="C103" i="15" s="1"/>
  <c r="C89" i="15"/>
  <c r="C102" i="15" s="1"/>
  <c r="C86" i="6"/>
  <c r="C99" i="6" s="1"/>
  <c r="C85" i="6"/>
  <c r="C98" i="6" s="1"/>
  <c r="C84" i="6"/>
  <c r="C97" i="6" s="1"/>
  <c r="C83" i="6"/>
  <c r="C96" i="6" s="1"/>
  <c r="C82" i="6"/>
  <c r="C95" i="6" s="1"/>
  <c r="C81" i="6"/>
  <c r="C94" i="6" s="1"/>
  <c r="C80" i="6"/>
  <c r="C93" i="6" s="1"/>
  <c r="C79" i="6"/>
  <c r="C92" i="6" s="1"/>
  <c r="C78" i="6"/>
  <c r="C91" i="6" s="1"/>
  <c r="C90" i="6"/>
  <c r="C89" i="6"/>
  <c r="C86" i="13"/>
  <c r="C99" i="13" s="1"/>
  <c r="C85" i="13"/>
  <c r="C98" i="13" s="1"/>
  <c r="C84" i="13"/>
  <c r="C97" i="13" s="1"/>
  <c r="C83" i="13"/>
  <c r="C96" i="13" s="1"/>
  <c r="C82" i="13"/>
  <c r="C95" i="13" s="1"/>
  <c r="C81" i="13"/>
  <c r="C94" i="13" s="1"/>
  <c r="C80" i="13"/>
  <c r="C93" i="13" s="1"/>
  <c r="C79" i="13"/>
  <c r="C92" i="13" s="1"/>
  <c r="C78" i="13"/>
  <c r="C91" i="13" s="1"/>
  <c r="C90" i="13"/>
  <c r="C89" i="13"/>
  <c r="C86" i="1"/>
  <c r="C99" i="1" s="1"/>
  <c r="C85" i="1"/>
  <c r="C98" i="1" s="1"/>
  <c r="C84" i="1"/>
  <c r="C97" i="1" s="1"/>
  <c r="C83" i="1"/>
  <c r="C96" i="1" s="1"/>
  <c r="C82" i="1"/>
  <c r="C95" i="1" s="1"/>
  <c r="C81" i="1"/>
  <c r="C94" i="1" s="1"/>
  <c r="C80" i="1"/>
  <c r="C93" i="1" s="1"/>
  <c r="C79" i="1"/>
  <c r="C78" i="1"/>
  <c r="C91" i="1" s="1"/>
  <c r="C90" i="1"/>
  <c r="C89" i="1"/>
  <c r="C88" i="1"/>
  <c r="C86" i="10"/>
  <c r="C99" i="10" s="1"/>
  <c r="C85" i="10"/>
  <c r="C98" i="10" s="1"/>
  <c r="C84" i="10"/>
  <c r="C97" i="10" s="1"/>
  <c r="C83" i="10"/>
  <c r="C96" i="10" s="1"/>
  <c r="C82" i="10"/>
  <c r="C95" i="10" s="1"/>
  <c r="C81" i="10"/>
  <c r="C94" i="10" s="1"/>
  <c r="C80" i="10"/>
  <c r="C93" i="10" s="1"/>
  <c r="C79" i="10"/>
  <c r="C92" i="10" s="1"/>
  <c r="C78" i="10"/>
  <c r="C91" i="10" s="1"/>
  <c r="C90" i="10"/>
  <c r="C89" i="10"/>
  <c r="C86" i="9"/>
  <c r="C99" i="9" s="1"/>
  <c r="C85" i="9"/>
  <c r="C98" i="9" s="1"/>
  <c r="C84" i="9"/>
  <c r="C97" i="9" s="1"/>
  <c r="C83" i="9"/>
  <c r="C96" i="9" s="1"/>
  <c r="C82" i="9"/>
  <c r="C95" i="9" s="1"/>
  <c r="C81" i="9"/>
  <c r="C94" i="9" s="1"/>
  <c r="C80" i="9"/>
  <c r="C93" i="9" s="1"/>
  <c r="C79" i="9"/>
  <c r="C92" i="9" s="1"/>
  <c r="C78" i="9"/>
  <c r="C91" i="9" s="1"/>
  <c r="C90" i="9"/>
  <c r="C89" i="9"/>
  <c r="C88" i="9"/>
  <c r="C86" i="8"/>
  <c r="C99" i="8" s="1"/>
  <c r="C85" i="8"/>
  <c r="C98" i="8" s="1"/>
  <c r="C84" i="8"/>
  <c r="C97" i="8" s="1"/>
  <c r="C83" i="8"/>
  <c r="C96" i="8" s="1"/>
  <c r="C82" i="8"/>
  <c r="C95" i="8" s="1"/>
  <c r="C81" i="8"/>
  <c r="C94" i="8" s="1"/>
  <c r="C80" i="8"/>
  <c r="C93" i="8" s="1"/>
  <c r="C79" i="8"/>
  <c r="C92" i="8" s="1"/>
  <c r="C78" i="8"/>
  <c r="C91" i="8" s="1"/>
  <c r="C90" i="8"/>
  <c r="C89" i="8"/>
  <c r="C88" i="8"/>
  <c r="E61" i="15"/>
  <c r="E62" i="15" s="1"/>
  <c r="E63" i="15" s="1"/>
  <c r="E64" i="15" s="1"/>
  <c r="E65" i="15" s="1"/>
  <c r="H65" i="15" s="1"/>
  <c r="E66" i="15" s="1"/>
  <c r="H66" i="15" s="1"/>
  <c r="E67" i="15" s="1"/>
  <c r="H67" i="15" s="1"/>
  <c r="E68" i="15" s="1"/>
  <c r="H68" i="15" s="1"/>
  <c r="E69" i="15" s="1"/>
  <c r="H69" i="15" s="1"/>
  <c r="E70" i="15" s="1"/>
  <c r="H70" i="15" s="1"/>
  <c r="E71" i="15" s="1"/>
  <c r="H71" i="15" s="1"/>
  <c r="E72" i="15" s="1"/>
  <c r="H72" i="15" s="1"/>
  <c r="E61" i="6"/>
  <c r="E62" i="6" s="1"/>
  <c r="E63" i="6" s="1"/>
  <c r="E64" i="6" s="1"/>
  <c r="E65" i="6" s="1"/>
  <c r="H65" i="6" s="1"/>
  <c r="E66" i="6" s="1"/>
  <c r="H66" i="6" s="1"/>
  <c r="E67" i="6" s="1"/>
  <c r="H67" i="6" s="1"/>
  <c r="E68" i="6" s="1"/>
  <c r="H68" i="6" s="1"/>
  <c r="E69" i="6" s="1"/>
  <c r="H69" i="6" s="1"/>
  <c r="E70" i="6" s="1"/>
  <c r="H70" i="6" s="1"/>
  <c r="E71" i="6" s="1"/>
  <c r="H71" i="6" s="1"/>
  <c r="E72" i="6" s="1"/>
  <c r="H72" i="6" s="1"/>
  <c r="E73" i="6" s="1"/>
  <c r="H73" i="6" s="1"/>
  <c r="E74" i="6" s="1"/>
  <c r="H74" i="6" s="1"/>
  <c r="E75" i="6" s="1"/>
  <c r="H75" i="6" s="1"/>
  <c r="E61" i="13"/>
  <c r="E62" i="13" s="1"/>
  <c r="E63" i="13" s="1"/>
  <c r="E64" i="13" s="1"/>
  <c r="E65" i="13" s="1"/>
  <c r="H65" i="13" s="1"/>
  <c r="E66" i="13" s="1"/>
  <c r="H66" i="13" s="1"/>
  <c r="E67" i="13" s="1"/>
  <c r="H67" i="13" s="1"/>
  <c r="E68" i="13" s="1"/>
  <c r="H68" i="13" s="1"/>
  <c r="E69" i="13" s="1"/>
  <c r="H69" i="13" s="1"/>
  <c r="E70" i="13" s="1"/>
  <c r="H70" i="13" s="1"/>
  <c r="E71" i="13" s="1"/>
  <c r="H71" i="13" s="1"/>
  <c r="E61" i="1"/>
  <c r="E62" i="1" s="1"/>
  <c r="E61" i="10"/>
  <c r="E62" i="10" s="1"/>
  <c r="E63" i="10" s="1"/>
  <c r="E64" i="10" s="1"/>
  <c r="E65" i="10" s="1"/>
  <c r="H65" i="10" s="1"/>
  <c r="E66" i="10" s="1"/>
  <c r="H66" i="10" s="1"/>
  <c r="E67" i="10" s="1"/>
  <c r="H67" i="10" s="1"/>
  <c r="E68" i="10" s="1"/>
  <c r="H68" i="10" s="1"/>
  <c r="E69" i="10" s="1"/>
  <c r="H69" i="10" s="1"/>
  <c r="E70" i="10" s="1"/>
  <c r="H70" i="10" s="1"/>
  <c r="E71" i="10" s="1"/>
  <c r="H71" i="10" s="1"/>
  <c r="E72" i="10" s="1"/>
  <c r="H72" i="10" s="1"/>
  <c r="E61" i="9"/>
  <c r="E61" i="8"/>
  <c r="E62" i="8" s="1"/>
  <c r="E63" i="8" s="1"/>
  <c r="E64" i="8" s="1"/>
  <c r="E65" i="8" s="1"/>
  <c r="H65" i="8" s="1"/>
  <c r="E66" i="8" s="1"/>
  <c r="H66" i="8" s="1"/>
  <c r="E67" i="8" s="1"/>
  <c r="H67" i="8" s="1"/>
  <c r="E68" i="8" s="1"/>
  <c r="H68" i="8" s="1"/>
  <c r="E69" i="8" s="1"/>
  <c r="H69" i="8" s="1"/>
  <c r="E70" i="8" s="1"/>
  <c r="H70" i="8" s="1"/>
  <c r="E71" i="8" s="1"/>
  <c r="H71" i="8" s="1"/>
  <c r="E72" i="8" s="1"/>
  <c r="H72" i="8" s="1"/>
  <c r="E61" i="4"/>
  <c r="E62" i="4" s="1"/>
  <c r="E63" i="4" s="1"/>
  <c r="E64" i="4" s="1"/>
  <c r="E65" i="4" s="1"/>
  <c r="H65" i="4" s="1"/>
  <c r="E66" i="4" s="1"/>
  <c r="H66" i="4" s="1"/>
  <c r="E67" i="4" s="1"/>
  <c r="H67" i="4" s="1"/>
  <c r="E68" i="4" s="1"/>
  <c r="H68" i="4" s="1"/>
  <c r="E69" i="4" s="1"/>
  <c r="H69" i="4" s="1"/>
  <c r="E70" i="4" s="1"/>
  <c r="H70" i="4" s="1"/>
  <c r="E71" i="4" s="1"/>
  <c r="H71" i="4" s="1"/>
  <c r="E72" i="4" s="1"/>
  <c r="H72" i="4" s="1"/>
  <c r="L48" i="8"/>
  <c r="L48" i="9"/>
  <c r="L48" i="10"/>
  <c r="L48" i="1"/>
  <c r="L48" i="13"/>
  <c r="L48" i="6"/>
  <c r="L48" i="15"/>
  <c r="L48" i="4"/>
  <c r="K276" i="37"/>
  <c r="J276" i="37"/>
  <c r="I276" i="37"/>
  <c r="Q276" i="37" s="1"/>
  <c r="G276" i="37"/>
  <c r="F276" i="37"/>
  <c r="E276" i="37"/>
  <c r="AG276" i="37" s="1"/>
  <c r="D276" i="37"/>
  <c r="B276" i="37"/>
  <c r="K275" i="37"/>
  <c r="J275" i="37"/>
  <c r="I275" i="37"/>
  <c r="Q275" i="37" s="1"/>
  <c r="G275" i="37"/>
  <c r="F275" i="37"/>
  <c r="E275" i="37"/>
  <c r="D275" i="37"/>
  <c r="H275" i="37" s="1"/>
  <c r="B275" i="37"/>
  <c r="K274" i="37"/>
  <c r="J274" i="37"/>
  <c r="I274" i="37"/>
  <c r="Q274" i="37" s="1"/>
  <c r="G274" i="37"/>
  <c r="F274" i="37"/>
  <c r="E274" i="37"/>
  <c r="AF274" i="37" s="1"/>
  <c r="T274" i="37" s="1"/>
  <c r="D274" i="37"/>
  <c r="H274" i="37" s="1"/>
  <c r="B274" i="37"/>
  <c r="K273" i="37"/>
  <c r="J273" i="37"/>
  <c r="I273" i="37"/>
  <c r="Q273" i="37" s="1"/>
  <c r="G273" i="37"/>
  <c r="F273" i="37"/>
  <c r="E273" i="37"/>
  <c r="D273" i="37"/>
  <c r="B273" i="37"/>
  <c r="K272" i="37"/>
  <c r="J272" i="37"/>
  <c r="I272" i="37"/>
  <c r="Q272" i="37" s="1"/>
  <c r="G272" i="37"/>
  <c r="F272" i="37"/>
  <c r="E272" i="37"/>
  <c r="D272" i="37"/>
  <c r="B272" i="37"/>
  <c r="K271" i="37"/>
  <c r="J271" i="37"/>
  <c r="AB271" i="37" s="1"/>
  <c r="I271" i="37"/>
  <c r="Q271" i="37" s="1"/>
  <c r="G271" i="37"/>
  <c r="F271" i="37"/>
  <c r="E271" i="37"/>
  <c r="D271" i="37"/>
  <c r="B271" i="37"/>
  <c r="K270" i="37"/>
  <c r="J270" i="37"/>
  <c r="I270" i="37"/>
  <c r="Q270" i="37" s="1"/>
  <c r="G270" i="37"/>
  <c r="F270" i="37"/>
  <c r="E270" i="37"/>
  <c r="AB270" i="37" s="1"/>
  <c r="D270" i="37"/>
  <c r="B270" i="37"/>
  <c r="K269" i="37"/>
  <c r="J269" i="37"/>
  <c r="I269" i="37"/>
  <c r="Q269" i="37" s="1"/>
  <c r="G269" i="37"/>
  <c r="F269" i="37"/>
  <c r="E269" i="37"/>
  <c r="D269" i="37"/>
  <c r="B269" i="37"/>
  <c r="K268" i="37"/>
  <c r="J268" i="37"/>
  <c r="I268" i="37"/>
  <c r="Q268" i="37" s="1"/>
  <c r="G268" i="37"/>
  <c r="F268" i="37"/>
  <c r="E268" i="37"/>
  <c r="D268" i="37"/>
  <c r="H268" i="37" s="1"/>
  <c r="B268" i="37"/>
  <c r="K267" i="37"/>
  <c r="J267" i="37"/>
  <c r="I267" i="37"/>
  <c r="Q267" i="37" s="1"/>
  <c r="G267" i="37"/>
  <c r="F267" i="37"/>
  <c r="E267" i="37"/>
  <c r="D267" i="37"/>
  <c r="B267" i="37"/>
  <c r="K266" i="37"/>
  <c r="AG266" i="37" s="1"/>
  <c r="J266" i="37"/>
  <c r="I266" i="37"/>
  <c r="Q266" i="37" s="1"/>
  <c r="G266" i="37"/>
  <c r="F266" i="37"/>
  <c r="E266" i="37"/>
  <c r="D266" i="37"/>
  <c r="B266" i="37"/>
  <c r="K265" i="37"/>
  <c r="AG265" i="37" s="1"/>
  <c r="J265" i="37"/>
  <c r="I265" i="37"/>
  <c r="Q265" i="37" s="1"/>
  <c r="AF265" i="37" s="1"/>
  <c r="T265" i="37" s="1"/>
  <c r="G265" i="37"/>
  <c r="F265" i="37"/>
  <c r="E265" i="37"/>
  <c r="D265" i="37"/>
  <c r="B265" i="37"/>
  <c r="K264" i="37"/>
  <c r="J264" i="37"/>
  <c r="I264" i="37"/>
  <c r="Q264" i="37" s="1"/>
  <c r="G264" i="37"/>
  <c r="F264" i="37"/>
  <c r="E264" i="37"/>
  <c r="D264" i="37"/>
  <c r="B264" i="37"/>
  <c r="K263" i="37"/>
  <c r="J263" i="37"/>
  <c r="I263" i="37"/>
  <c r="Q263" i="37" s="1"/>
  <c r="G263" i="37"/>
  <c r="F263" i="37"/>
  <c r="E263" i="37"/>
  <c r="AA263" i="37" s="1"/>
  <c r="D263" i="37"/>
  <c r="B263" i="37"/>
  <c r="Q262" i="37"/>
  <c r="K262" i="37"/>
  <c r="J262" i="37"/>
  <c r="I262" i="37"/>
  <c r="G262" i="37"/>
  <c r="F262" i="37"/>
  <c r="E262" i="37"/>
  <c r="D262" i="37"/>
  <c r="B262" i="37"/>
  <c r="K261" i="37"/>
  <c r="J261" i="37"/>
  <c r="I261" i="37"/>
  <c r="Q261" i="37" s="1"/>
  <c r="G261" i="37"/>
  <c r="F261" i="37"/>
  <c r="E261" i="37"/>
  <c r="AA261" i="37" s="1"/>
  <c r="D261" i="37"/>
  <c r="B261" i="37"/>
  <c r="K260" i="37"/>
  <c r="J260" i="37"/>
  <c r="I260" i="37"/>
  <c r="Q260" i="37" s="1"/>
  <c r="G260" i="37"/>
  <c r="F260" i="37"/>
  <c r="E260" i="37"/>
  <c r="D260" i="37"/>
  <c r="H260" i="37" s="1"/>
  <c r="B260" i="37"/>
  <c r="K259" i="37"/>
  <c r="J259" i="37"/>
  <c r="I259" i="37"/>
  <c r="Q259" i="37" s="1"/>
  <c r="G259" i="37"/>
  <c r="F259" i="37"/>
  <c r="E259" i="37"/>
  <c r="D259" i="37"/>
  <c r="B259" i="37"/>
  <c r="K258" i="37"/>
  <c r="J258" i="37"/>
  <c r="I258" i="37"/>
  <c r="Q258" i="37" s="1"/>
  <c r="G258" i="37"/>
  <c r="F258" i="37"/>
  <c r="E258" i="37"/>
  <c r="D258" i="37"/>
  <c r="B258" i="37"/>
  <c r="K257" i="37"/>
  <c r="J257" i="37"/>
  <c r="I257" i="37"/>
  <c r="Q257" i="37" s="1"/>
  <c r="G257" i="37"/>
  <c r="F257" i="37"/>
  <c r="E257" i="37"/>
  <c r="D257" i="37"/>
  <c r="B257" i="37"/>
  <c r="K256" i="37"/>
  <c r="J256" i="37"/>
  <c r="I256" i="37"/>
  <c r="Q256" i="37" s="1"/>
  <c r="G256" i="37"/>
  <c r="F256" i="37"/>
  <c r="E256" i="37"/>
  <c r="AF256" i="37" s="1"/>
  <c r="D256" i="37"/>
  <c r="B256" i="37"/>
  <c r="K255" i="37"/>
  <c r="J255" i="37"/>
  <c r="I255" i="37"/>
  <c r="Q255" i="37" s="1"/>
  <c r="G255" i="37"/>
  <c r="F255" i="37"/>
  <c r="E255" i="37"/>
  <c r="D255" i="37"/>
  <c r="B255" i="37"/>
  <c r="K254" i="37"/>
  <c r="AG254" i="37" s="1"/>
  <c r="J254" i="37"/>
  <c r="I254" i="37"/>
  <c r="Q254" i="37" s="1"/>
  <c r="G254" i="37"/>
  <c r="F254" i="37"/>
  <c r="E254" i="37"/>
  <c r="D254" i="37"/>
  <c r="B254" i="37"/>
  <c r="K253" i="37"/>
  <c r="AG253" i="37" s="1"/>
  <c r="J253" i="37"/>
  <c r="I253" i="37"/>
  <c r="Q253" i="37" s="1"/>
  <c r="G253" i="37"/>
  <c r="F253" i="37"/>
  <c r="E253" i="37"/>
  <c r="D253" i="37"/>
  <c r="H253" i="37" s="1"/>
  <c r="B253" i="37"/>
  <c r="K252" i="37"/>
  <c r="J252" i="37"/>
  <c r="I252" i="37"/>
  <c r="Q252" i="37" s="1"/>
  <c r="G252" i="37"/>
  <c r="F252" i="37"/>
  <c r="E252" i="37"/>
  <c r="D252" i="37"/>
  <c r="H252" i="37" s="1"/>
  <c r="B252" i="37"/>
  <c r="K251" i="37"/>
  <c r="J251" i="37"/>
  <c r="I251" i="37"/>
  <c r="Q251" i="37" s="1"/>
  <c r="G251" i="37"/>
  <c r="F251" i="37"/>
  <c r="E251" i="37"/>
  <c r="D251" i="37"/>
  <c r="B251" i="37"/>
  <c r="K250" i="37"/>
  <c r="J250" i="37"/>
  <c r="I250" i="37"/>
  <c r="Q250" i="37" s="1"/>
  <c r="G250" i="37"/>
  <c r="F250" i="37"/>
  <c r="E250" i="37"/>
  <c r="D250" i="37"/>
  <c r="B250" i="37"/>
  <c r="K249" i="37"/>
  <c r="J249" i="37"/>
  <c r="I249" i="37"/>
  <c r="Q249" i="37" s="1"/>
  <c r="G249" i="37"/>
  <c r="F249" i="37"/>
  <c r="E249" i="37"/>
  <c r="D249" i="37"/>
  <c r="H249" i="37" s="1"/>
  <c r="B249" i="37"/>
  <c r="K248" i="37"/>
  <c r="J248" i="37"/>
  <c r="I248" i="37"/>
  <c r="Q248" i="37" s="1"/>
  <c r="G248" i="37"/>
  <c r="F248" i="37"/>
  <c r="E248" i="37"/>
  <c r="D248" i="37"/>
  <c r="B248" i="37"/>
  <c r="K247" i="37"/>
  <c r="J247" i="37"/>
  <c r="AB247" i="37" s="1"/>
  <c r="I247" i="37"/>
  <c r="Q247" i="37" s="1"/>
  <c r="G247" i="37"/>
  <c r="F247" i="37"/>
  <c r="E247" i="37"/>
  <c r="D247" i="37"/>
  <c r="B247" i="37"/>
  <c r="K246" i="37"/>
  <c r="J246" i="37"/>
  <c r="I246" i="37"/>
  <c r="Q246" i="37" s="1"/>
  <c r="G246" i="37"/>
  <c r="F246" i="37"/>
  <c r="E246" i="37"/>
  <c r="D246" i="37"/>
  <c r="B246" i="37"/>
  <c r="K245" i="37"/>
  <c r="J245" i="37"/>
  <c r="I245" i="37"/>
  <c r="Q245" i="37" s="1"/>
  <c r="G245" i="37"/>
  <c r="F245" i="37"/>
  <c r="E245" i="37"/>
  <c r="H245" i="37" s="1"/>
  <c r="D245" i="37"/>
  <c r="B245" i="37"/>
  <c r="K244" i="37"/>
  <c r="J244" i="37"/>
  <c r="I244" i="37"/>
  <c r="Q244" i="37" s="1"/>
  <c r="G244" i="37"/>
  <c r="F244" i="37"/>
  <c r="E244" i="37"/>
  <c r="D244" i="37"/>
  <c r="B244" i="37"/>
  <c r="K243" i="37"/>
  <c r="J243" i="37"/>
  <c r="I243" i="37"/>
  <c r="Q243" i="37" s="1"/>
  <c r="G243" i="37"/>
  <c r="F243" i="37"/>
  <c r="E243" i="37"/>
  <c r="D243" i="37"/>
  <c r="H243" i="37" s="1"/>
  <c r="B243" i="37"/>
  <c r="K242" i="37"/>
  <c r="J242" i="37"/>
  <c r="I242" i="37"/>
  <c r="Q242" i="37" s="1"/>
  <c r="G242" i="37"/>
  <c r="F242" i="37"/>
  <c r="E242" i="37"/>
  <c r="D242" i="37"/>
  <c r="B242" i="37"/>
  <c r="K241" i="37"/>
  <c r="J241" i="37"/>
  <c r="I241" i="37"/>
  <c r="Q241" i="37" s="1"/>
  <c r="G241" i="37"/>
  <c r="F241" i="37"/>
  <c r="E241" i="37"/>
  <c r="D241" i="37"/>
  <c r="B241" i="37"/>
  <c r="K240" i="37"/>
  <c r="J240" i="37"/>
  <c r="I240" i="37"/>
  <c r="Q240" i="37" s="1"/>
  <c r="G240" i="37"/>
  <c r="F240" i="37"/>
  <c r="E240" i="37"/>
  <c r="AF240" i="37" s="1"/>
  <c r="D240" i="37"/>
  <c r="B240" i="37"/>
  <c r="K239" i="37"/>
  <c r="J239" i="37"/>
  <c r="I239" i="37"/>
  <c r="Q239" i="37" s="1"/>
  <c r="G239" i="37"/>
  <c r="F239" i="37"/>
  <c r="E239" i="37"/>
  <c r="D239" i="37"/>
  <c r="B239" i="37"/>
  <c r="K238" i="37"/>
  <c r="J238" i="37"/>
  <c r="I238" i="37"/>
  <c r="Q238" i="37" s="1"/>
  <c r="G238" i="37"/>
  <c r="F238" i="37"/>
  <c r="E238" i="37"/>
  <c r="D238" i="37"/>
  <c r="B238" i="37"/>
  <c r="K237" i="37"/>
  <c r="J237" i="37"/>
  <c r="I237" i="37"/>
  <c r="Q237" i="37" s="1"/>
  <c r="G237" i="37"/>
  <c r="F237" i="37"/>
  <c r="E237" i="37"/>
  <c r="D237" i="37"/>
  <c r="B237" i="37"/>
  <c r="K236" i="37"/>
  <c r="J236" i="37"/>
  <c r="I236" i="37"/>
  <c r="Q236" i="37" s="1"/>
  <c r="G236" i="37"/>
  <c r="F236" i="37"/>
  <c r="E236" i="37"/>
  <c r="D236" i="37"/>
  <c r="H236" i="37" s="1"/>
  <c r="B236" i="37"/>
  <c r="K235" i="37"/>
  <c r="J235" i="37"/>
  <c r="I235" i="37"/>
  <c r="Q235" i="37" s="1"/>
  <c r="G235" i="37"/>
  <c r="F235" i="37"/>
  <c r="E235" i="37"/>
  <c r="D235" i="37"/>
  <c r="H235" i="37" s="1"/>
  <c r="B235" i="37"/>
  <c r="K234" i="37"/>
  <c r="J234" i="37"/>
  <c r="I234" i="37"/>
  <c r="Q234" i="37" s="1"/>
  <c r="G234" i="37"/>
  <c r="F234" i="37"/>
  <c r="E234" i="37"/>
  <c r="D234" i="37"/>
  <c r="B234" i="37"/>
  <c r="K233" i="37"/>
  <c r="J233" i="37"/>
  <c r="I233" i="37"/>
  <c r="Q233" i="37" s="1"/>
  <c r="G233" i="37"/>
  <c r="F233" i="37"/>
  <c r="E233" i="37"/>
  <c r="D233" i="37"/>
  <c r="B233" i="37"/>
  <c r="A232" i="37"/>
  <c r="B277" i="37" s="1"/>
  <c r="B291" i="37" s="1"/>
  <c r="K229" i="37"/>
  <c r="J229" i="37"/>
  <c r="I229" i="37"/>
  <c r="Q229" i="37" s="1"/>
  <c r="G229" i="37"/>
  <c r="F229" i="37"/>
  <c r="E229" i="37"/>
  <c r="D229" i="37"/>
  <c r="B229" i="37"/>
  <c r="K228" i="37"/>
  <c r="J228" i="37"/>
  <c r="I228" i="37"/>
  <c r="Q228" i="37" s="1"/>
  <c r="G228" i="37"/>
  <c r="F228" i="37"/>
  <c r="E228" i="37"/>
  <c r="AB228" i="37" s="1"/>
  <c r="D228" i="37"/>
  <c r="B228" i="37"/>
  <c r="K227" i="37"/>
  <c r="J227" i="37"/>
  <c r="I227" i="37"/>
  <c r="Q227" i="37" s="1"/>
  <c r="G227" i="37"/>
  <c r="F227" i="37"/>
  <c r="E227" i="37"/>
  <c r="D227" i="37"/>
  <c r="B227" i="37"/>
  <c r="K226" i="37"/>
  <c r="AG226" i="37" s="1"/>
  <c r="J226" i="37"/>
  <c r="I226" i="37"/>
  <c r="Q226" i="37" s="1"/>
  <c r="H226" i="37"/>
  <c r="G226" i="37"/>
  <c r="F226" i="37"/>
  <c r="E226" i="37"/>
  <c r="D226" i="37"/>
  <c r="B226" i="37"/>
  <c r="K225" i="37"/>
  <c r="AG225" i="37" s="1"/>
  <c r="J225" i="37"/>
  <c r="I225" i="37"/>
  <c r="Q225" i="37" s="1"/>
  <c r="G225" i="37"/>
  <c r="F225" i="37"/>
  <c r="E225" i="37"/>
  <c r="D225" i="37"/>
  <c r="H225" i="37" s="1"/>
  <c r="B225" i="37"/>
  <c r="K224" i="37"/>
  <c r="J224" i="37"/>
  <c r="I224" i="37"/>
  <c r="Q224" i="37" s="1"/>
  <c r="G224" i="37"/>
  <c r="F224" i="37"/>
  <c r="E224" i="37"/>
  <c r="D224" i="37"/>
  <c r="B224" i="37"/>
  <c r="K223" i="37"/>
  <c r="J223" i="37"/>
  <c r="I223" i="37"/>
  <c r="Q223" i="37" s="1"/>
  <c r="G223" i="37"/>
  <c r="F223" i="37"/>
  <c r="E223" i="37"/>
  <c r="H223" i="37" s="1"/>
  <c r="D223" i="37"/>
  <c r="B223" i="37"/>
  <c r="K222" i="37"/>
  <c r="J222" i="37"/>
  <c r="I222" i="37"/>
  <c r="Q222" i="37" s="1"/>
  <c r="G222" i="37"/>
  <c r="F222" i="37"/>
  <c r="E222" i="37"/>
  <c r="D222" i="37"/>
  <c r="H222" i="37" s="1"/>
  <c r="B222" i="37"/>
  <c r="K221" i="37"/>
  <c r="J221" i="37"/>
  <c r="I221" i="37"/>
  <c r="Q221" i="37" s="1"/>
  <c r="G221" i="37"/>
  <c r="F221" i="37"/>
  <c r="E221" i="37"/>
  <c r="D221" i="37"/>
  <c r="H221" i="37" s="1"/>
  <c r="B221" i="37"/>
  <c r="K220" i="37"/>
  <c r="J220" i="37"/>
  <c r="I220" i="37"/>
  <c r="Q220" i="37" s="1"/>
  <c r="G220" i="37"/>
  <c r="F220" i="37"/>
  <c r="E220" i="37"/>
  <c r="D220" i="37"/>
  <c r="H220" i="37" s="1"/>
  <c r="B220" i="37"/>
  <c r="K219" i="37"/>
  <c r="J219" i="37"/>
  <c r="I219" i="37"/>
  <c r="Q219" i="37" s="1"/>
  <c r="G219" i="37"/>
  <c r="F219" i="37"/>
  <c r="E219" i="37"/>
  <c r="D219" i="37"/>
  <c r="B219" i="37"/>
  <c r="K218" i="37"/>
  <c r="J218" i="37"/>
  <c r="I218" i="37"/>
  <c r="Q218" i="37" s="1"/>
  <c r="G218" i="37"/>
  <c r="F218" i="37"/>
  <c r="E218" i="37"/>
  <c r="D218" i="37"/>
  <c r="B218" i="37"/>
  <c r="K217" i="37"/>
  <c r="J217" i="37"/>
  <c r="I217" i="37"/>
  <c r="Q217" i="37" s="1"/>
  <c r="G217" i="37"/>
  <c r="F217" i="37"/>
  <c r="E217" i="37"/>
  <c r="D217" i="37"/>
  <c r="B217" i="37"/>
  <c r="K216" i="37"/>
  <c r="J216" i="37"/>
  <c r="I216" i="37"/>
  <c r="Q216" i="37" s="1"/>
  <c r="G216" i="37"/>
  <c r="F216" i="37"/>
  <c r="E216" i="37"/>
  <c r="D216" i="37"/>
  <c r="B216" i="37"/>
  <c r="K215" i="37"/>
  <c r="J215" i="37"/>
  <c r="I215" i="37"/>
  <c r="Q215" i="37" s="1"/>
  <c r="G215" i="37"/>
  <c r="F215" i="37"/>
  <c r="E215" i="37"/>
  <c r="D215" i="37"/>
  <c r="B215" i="37"/>
  <c r="K214" i="37"/>
  <c r="J214" i="37"/>
  <c r="I214" i="37"/>
  <c r="Q214" i="37" s="1"/>
  <c r="G214" i="37"/>
  <c r="F214" i="37"/>
  <c r="E214" i="37"/>
  <c r="D214" i="37"/>
  <c r="B214" i="37"/>
  <c r="K213" i="37"/>
  <c r="J213" i="37"/>
  <c r="I213" i="37"/>
  <c r="Q213" i="37" s="1"/>
  <c r="G213" i="37"/>
  <c r="F213" i="37"/>
  <c r="E213" i="37"/>
  <c r="D213" i="37"/>
  <c r="B213" i="37"/>
  <c r="K212" i="37"/>
  <c r="J212" i="37"/>
  <c r="I212" i="37"/>
  <c r="Q212" i="37" s="1"/>
  <c r="G212" i="37"/>
  <c r="F212" i="37"/>
  <c r="E212" i="37"/>
  <c r="D212" i="37"/>
  <c r="H212" i="37" s="1"/>
  <c r="B212" i="37"/>
  <c r="K211" i="37"/>
  <c r="J211" i="37"/>
  <c r="I211" i="37"/>
  <c r="Q211" i="37" s="1"/>
  <c r="G211" i="37"/>
  <c r="F211" i="37"/>
  <c r="E211" i="37"/>
  <c r="D211" i="37"/>
  <c r="H211" i="37" s="1"/>
  <c r="B211" i="37"/>
  <c r="K210" i="37"/>
  <c r="J210" i="37"/>
  <c r="I210" i="37"/>
  <c r="Q210" i="37" s="1"/>
  <c r="G210" i="37"/>
  <c r="F210" i="37"/>
  <c r="E210" i="37"/>
  <c r="AB210" i="37" s="1"/>
  <c r="D210" i="37"/>
  <c r="B210" i="37"/>
  <c r="K209" i="37"/>
  <c r="J209" i="37"/>
  <c r="I209" i="37"/>
  <c r="Q209" i="37" s="1"/>
  <c r="G209" i="37"/>
  <c r="F209" i="37"/>
  <c r="E209" i="37"/>
  <c r="D209" i="37"/>
  <c r="B209" i="37"/>
  <c r="A208" i="37"/>
  <c r="B230" i="37" s="1"/>
  <c r="B290" i="37" s="1"/>
  <c r="K204" i="37"/>
  <c r="J204" i="37"/>
  <c r="I204" i="37"/>
  <c r="Q204" i="37" s="1"/>
  <c r="G204" i="37"/>
  <c r="F204" i="37"/>
  <c r="E204" i="37"/>
  <c r="AB204" i="37" s="1"/>
  <c r="D204" i="37"/>
  <c r="B204" i="37"/>
  <c r="K203" i="37"/>
  <c r="J203" i="37"/>
  <c r="I203" i="37"/>
  <c r="Q203" i="37" s="1"/>
  <c r="G203" i="37"/>
  <c r="F203" i="37"/>
  <c r="E203" i="37"/>
  <c r="D203" i="37"/>
  <c r="B203" i="37"/>
  <c r="K202" i="37"/>
  <c r="J202" i="37"/>
  <c r="I202" i="37"/>
  <c r="Q202" i="37" s="1"/>
  <c r="G202" i="37"/>
  <c r="F202" i="37"/>
  <c r="E202" i="37"/>
  <c r="D202" i="37"/>
  <c r="B202" i="37"/>
  <c r="K201" i="37"/>
  <c r="J201" i="37"/>
  <c r="I201" i="37"/>
  <c r="Q201" i="37" s="1"/>
  <c r="G201" i="37"/>
  <c r="F201" i="37"/>
  <c r="E201" i="37"/>
  <c r="D201" i="37"/>
  <c r="B201" i="37"/>
  <c r="K200" i="37"/>
  <c r="AG200" i="37" s="1"/>
  <c r="J200" i="37"/>
  <c r="I200" i="37"/>
  <c r="Q200" i="37" s="1"/>
  <c r="G200" i="37"/>
  <c r="F200" i="37"/>
  <c r="E200" i="37"/>
  <c r="D200" i="37"/>
  <c r="H200" i="37" s="1"/>
  <c r="B200" i="37"/>
  <c r="K199" i="37"/>
  <c r="J199" i="37"/>
  <c r="I199" i="37"/>
  <c r="Q199" i="37" s="1"/>
  <c r="G199" i="37"/>
  <c r="F199" i="37"/>
  <c r="E199" i="37"/>
  <c r="D199" i="37"/>
  <c r="H199" i="37" s="1"/>
  <c r="B199" i="37"/>
  <c r="K198" i="37"/>
  <c r="J198" i="37"/>
  <c r="I198" i="37"/>
  <c r="Q198" i="37" s="1"/>
  <c r="G198" i="37"/>
  <c r="F198" i="37"/>
  <c r="E198" i="37"/>
  <c r="D198" i="37"/>
  <c r="B198" i="37"/>
  <c r="K197" i="37"/>
  <c r="J197" i="37"/>
  <c r="I197" i="37"/>
  <c r="Q197" i="37" s="1"/>
  <c r="G197" i="37"/>
  <c r="F197" i="37"/>
  <c r="E197" i="37"/>
  <c r="D197" i="37"/>
  <c r="B197" i="37"/>
  <c r="A196" i="37"/>
  <c r="B205" i="37" s="1"/>
  <c r="B289" i="37" s="1"/>
  <c r="K192" i="37"/>
  <c r="J192" i="37"/>
  <c r="I192" i="37"/>
  <c r="Q192" i="37" s="1"/>
  <c r="G192" i="37"/>
  <c r="F192" i="37"/>
  <c r="E192" i="37"/>
  <c r="D192" i="37"/>
  <c r="H192" i="37" s="1"/>
  <c r="B192" i="37"/>
  <c r="K191" i="37"/>
  <c r="J191" i="37"/>
  <c r="I191" i="37"/>
  <c r="Q191" i="37" s="1"/>
  <c r="G191" i="37"/>
  <c r="F191" i="37"/>
  <c r="E191" i="37"/>
  <c r="D191" i="37"/>
  <c r="B191" i="37"/>
  <c r="K190" i="37"/>
  <c r="AG190" i="37" s="1"/>
  <c r="J190" i="37"/>
  <c r="I190" i="37"/>
  <c r="Q190" i="37" s="1"/>
  <c r="G190" i="37"/>
  <c r="F190" i="37"/>
  <c r="E190" i="37"/>
  <c r="D190" i="37"/>
  <c r="B190" i="37"/>
  <c r="AA189" i="37"/>
  <c r="R189" i="37" s="1"/>
  <c r="L189" i="37"/>
  <c r="K189" i="37"/>
  <c r="J189" i="37"/>
  <c r="I189" i="37"/>
  <c r="Q189" i="37" s="1"/>
  <c r="G189" i="37"/>
  <c r="F189" i="37"/>
  <c r="E189" i="37"/>
  <c r="D189" i="37"/>
  <c r="B189" i="37"/>
  <c r="K188" i="37"/>
  <c r="AG188" i="37" s="1"/>
  <c r="J188" i="37"/>
  <c r="I188" i="37"/>
  <c r="Q188" i="37" s="1"/>
  <c r="G188" i="37"/>
  <c r="F188" i="37"/>
  <c r="E188" i="37"/>
  <c r="D188" i="37"/>
  <c r="B188" i="37"/>
  <c r="K187" i="37"/>
  <c r="J187" i="37"/>
  <c r="I187" i="37"/>
  <c r="Q187" i="37" s="1"/>
  <c r="G187" i="37"/>
  <c r="F187" i="37"/>
  <c r="E187" i="37"/>
  <c r="D187" i="37"/>
  <c r="B187" i="37"/>
  <c r="K186" i="37"/>
  <c r="J186" i="37"/>
  <c r="I186" i="37"/>
  <c r="Q186" i="37" s="1"/>
  <c r="G186" i="37"/>
  <c r="F186" i="37"/>
  <c r="E186" i="37"/>
  <c r="H186" i="37" s="1"/>
  <c r="D186" i="37"/>
  <c r="B186" i="37"/>
  <c r="K185" i="37"/>
  <c r="J185" i="37"/>
  <c r="I185" i="37"/>
  <c r="Q185" i="37" s="1"/>
  <c r="G185" i="37"/>
  <c r="F185" i="37"/>
  <c r="E185" i="37"/>
  <c r="D185" i="37"/>
  <c r="B185" i="37"/>
  <c r="K184" i="37"/>
  <c r="J184" i="37"/>
  <c r="I184" i="37"/>
  <c r="Q184" i="37" s="1"/>
  <c r="G184" i="37"/>
  <c r="F184" i="37"/>
  <c r="E184" i="37"/>
  <c r="D184" i="37"/>
  <c r="B184" i="37"/>
  <c r="K183" i="37"/>
  <c r="J183" i="37"/>
  <c r="I183" i="37"/>
  <c r="Q183" i="37" s="1"/>
  <c r="G183" i="37"/>
  <c r="F183" i="37"/>
  <c r="E183" i="37"/>
  <c r="D183" i="37"/>
  <c r="B183" i="37"/>
  <c r="K182" i="37"/>
  <c r="J182" i="37"/>
  <c r="I182" i="37"/>
  <c r="Q182" i="37" s="1"/>
  <c r="G182" i="37"/>
  <c r="F182" i="37"/>
  <c r="E182" i="37"/>
  <c r="D182" i="37"/>
  <c r="B182" i="37"/>
  <c r="K181" i="37"/>
  <c r="J181" i="37"/>
  <c r="I181" i="37"/>
  <c r="Q181" i="37" s="1"/>
  <c r="G181" i="37"/>
  <c r="F181" i="37"/>
  <c r="E181" i="37"/>
  <c r="D181" i="37"/>
  <c r="B181" i="37"/>
  <c r="K180" i="37"/>
  <c r="J180" i="37"/>
  <c r="I180" i="37"/>
  <c r="Q180" i="37" s="1"/>
  <c r="G180" i="37"/>
  <c r="F180" i="37"/>
  <c r="E180" i="37"/>
  <c r="D180" i="37"/>
  <c r="B180" i="37"/>
  <c r="K179" i="37"/>
  <c r="J179" i="37"/>
  <c r="I179" i="37"/>
  <c r="Q179" i="37" s="1"/>
  <c r="G179" i="37"/>
  <c r="F179" i="37"/>
  <c r="E179" i="37"/>
  <c r="AA179" i="37" s="1"/>
  <c r="D179" i="37"/>
  <c r="B179" i="37"/>
  <c r="K178" i="37"/>
  <c r="J178" i="37"/>
  <c r="I178" i="37"/>
  <c r="Q178" i="37" s="1"/>
  <c r="G178" i="37"/>
  <c r="F178" i="37"/>
  <c r="E178" i="37"/>
  <c r="D178" i="37"/>
  <c r="H178" i="37" s="1"/>
  <c r="B178" i="37"/>
  <c r="K177" i="37"/>
  <c r="J177" i="37"/>
  <c r="I177" i="37"/>
  <c r="Q177" i="37" s="1"/>
  <c r="G177" i="37"/>
  <c r="F177" i="37"/>
  <c r="E177" i="37"/>
  <c r="D177" i="37"/>
  <c r="H177" i="37" s="1"/>
  <c r="B177" i="37"/>
  <c r="K176" i="37"/>
  <c r="J176" i="37"/>
  <c r="I176" i="37"/>
  <c r="Q176" i="37" s="1"/>
  <c r="G176" i="37"/>
  <c r="F176" i="37"/>
  <c r="E176" i="37"/>
  <c r="AG176" i="37" s="1"/>
  <c r="D176" i="37"/>
  <c r="B176" i="37"/>
  <c r="K175" i="37"/>
  <c r="J175" i="37"/>
  <c r="I175" i="37"/>
  <c r="Q175" i="37" s="1"/>
  <c r="G175" i="37"/>
  <c r="F175" i="37"/>
  <c r="E175" i="37"/>
  <c r="D175" i="37"/>
  <c r="B175" i="37"/>
  <c r="K174" i="37"/>
  <c r="J174" i="37"/>
  <c r="I174" i="37"/>
  <c r="Q174" i="37" s="1"/>
  <c r="G174" i="37"/>
  <c r="F174" i="37"/>
  <c r="E174" i="37"/>
  <c r="D174" i="37"/>
  <c r="B174" i="37"/>
  <c r="K173" i="37"/>
  <c r="J173" i="37"/>
  <c r="I173" i="37"/>
  <c r="Q173" i="37" s="1"/>
  <c r="G173" i="37"/>
  <c r="F173" i="37"/>
  <c r="E173" i="37"/>
  <c r="D173" i="37"/>
  <c r="B173" i="37"/>
  <c r="K172" i="37"/>
  <c r="J172" i="37"/>
  <c r="I172" i="37"/>
  <c r="Q172" i="37" s="1"/>
  <c r="G172" i="37"/>
  <c r="F172" i="37"/>
  <c r="E172" i="37"/>
  <c r="D172" i="37"/>
  <c r="B172" i="37"/>
  <c r="K171" i="37"/>
  <c r="J171" i="37"/>
  <c r="I171" i="37"/>
  <c r="Q171" i="37" s="1"/>
  <c r="G171" i="37"/>
  <c r="F171" i="37"/>
  <c r="E171" i="37"/>
  <c r="D171" i="37"/>
  <c r="B171" i="37"/>
  <c r="K170" i="37"/>
  <c r="J170" i="37"/>
  <c r="I170" i="37"/>
  <c r="Q170" i="37" s="1"/>
  <c r="G170" i="37"/>
  <c r="F170" i="37"/>
  <c r="E170" i="37"/>
  <c r="D170" i="37"/>
  <c r="B170" i="37"/>
  <c r="K169" i="37"/>
  <c r="J169" i="37"/>
  <c r="I169" i="37"/>
  <c r="Q169" i="37" s="1"/>
  <c r="G169" i="37"/>
  <c r="F169" i="37"/>
  <c r="E169" i="37"/>
  <c r="AB169" i="37" s="1"/>
  <c r="D169" i="37"/>
  <c r="L169" i="37" s="1"/>
  <c r="B169" i="37"/>
  <c r="K168" i="37"/>
  <c r="J168" i="37"/>
  <c r="I168" i="37"/>
  <c r="Q168" i="37" s="1"/>
  <c r="G168" i="37"/>
  <c r="F168" i="37"/>
  <c r="E168" i="37"/>
  <c r="AB168" i="37" s="1"/>
  <c r="D168" i="37"/>
  <c r="L168" i="37" s="1"/>
  <c r="B168" i="37"/>
  <c r="K167" i="37"/>
  <c r="J167" i="37"/>
  <c r="I167" i="37"/>
  <c r="Q167" i="37" s="1"/>
  <c r="G167" i="37"/>
  <c r="F167" i="37"/>
  <c r="E167" i="37"/>
  <c r="AB167" i="37" s="1"/>
  <c r="D167" i="37"/>
  <c r="L167" i="37" s="1"/>
  <c r="B167" i="37"/>
  <c r="K166" i="37"/>
  <c r="J166" i="37"/>
  <c r="I166" i="37"/>
  <c r="Q166" i="37" s="1"/>
  <c r="G166" i="37"/>
  <c r="F166" i="37"/>
  <c r="E166" i="37"/>
  <c r="D166" i="37"/>
  <c r="B166" i="37"/>
  <c r="K165" i="37"/>
  <c r="J165" i="37"/>
  <c r="I165" i="37"/>
  <c r="Q165" i="37" s="1"/>
  <c r="G165" i="37"/>
  <c r="F165" i="37"/>
  <c r="E165" i="37"/>
  <c r="D165" i="37"/>
  <c r="B165" i="37"/>
  <c r="K164" i="37"/>
  <c r="J164" i="37"/>
  <c r="I164" i="37"/>
  <c r="Q164" i="37" s="1"/>
  <c r="G164" i="37"/>
  <c r="F164" i="37"/>
  <c r="E164" i="37"/>
  <c r="D164" i="37"/>
  <c r="B164" i="37"/>
  <c r="K163" i="37"/>
  <c r="J163" i="37"/>
  <c r="I163" i="37"/>
  <c r="Q163" i="37" s="1"/>
  <c r="G163" i="37"/>
  <c r="F163" i="37"/>
  <c r="E163" i="37"/>
  <c r="D163" i="37"/>
  <c r="H163" i="37" s="1"/>
  <c r="B163" i="37"/>
  <c r="K162" i="37"/>
  <c r="J162" i="37"/>
  <c r="I162" i="37"/>
  <c r="Q162" i="37" s="1"/>
  <c r="G162" i="37"/>
  <c r="F162" i="37"/>
  <c r="E162" i="37"/>
  <c r="D162" i="37"/>
  <c r="H162" i="37" s="1"/>
  <c r="B162" i="37"/>
  <c r="K161" i="37"/>
  <c r="J161" i="37"/>
  <c r="I161" i="37"/>
  <c r="Q161" i="37" s="1"/>
  <c r="G161" i="37"/>
  <c r="F161" i="37"/>
  <c r="E161" i="37"/>
  <c r="D161" i="37"/>
  <c r="B161" i="37"/>
  <c r="K160" i="37"/>
  <c r="J160" i="37"/>
  <c r="I160" i="37"/>
  <c r="Q160" i="37" s="1"/>
  <c r="G160" i="37"/>
  <c r="F160" i="37"/>
  <c r="E160" i="37"/>
  <c r="D160" i="37"/>
  <c r="B160" i="37"/>
  <c r="K159" i="37"/>
  <c r="J159" i="37"/>
  <c r="I159" i="37"/>
  <c r="Q159" i="37" s="1"/>
  <c r="G159" i="37"/>
  <c r="F159" i="37"/>
  <c r="E159" i="37"/>
  <c r="D159" i="37"/>
  <c r="H159" i="37" s="1"/>
  <c r="B159" i="37"/>
  <c r="K158" i="37"/>
  <c r="J158" i="37"/>
  <c r="I158" i="37"/>
  <c r="Q158" i="37" s="1"/>
  <c r="AA158" i="37" s="1"/>
  <c r="G158" i="37"/>
  <c r="F158" i="37"/>
  <c r="E158" i="37"/>
  <c r="D158" i="37"/>
  <c r="B158" i="37"/>
  <c r="A157" i="37"/>
  <c r="B193" i="37" s="1"/>
  <c r="B288" i="37" s="1"/>
  <c r="K153" i="37"/>
  <c r="J153" i="37"/>
  <c r="I153" i="37"/>
  <c r="Q153" i="37" s="1"/>
  <c r="G153" i="37"/>
  <c r="F153" i="37"/>
  <c r="E153" i="37"/>
  <c r="D153" i="37"/>
  <c r="B153" i="37"/>
  <c r="K152" i="37"/>
  <c r="J152" i="37"/>
  <c r="I152" i="37"/>
  <c r="Q152" i="37" s="1"/>
  <c r="G152" i="37"/>
  <c r="F152" i="37"/>
  <c r="E152" i="37"/>
  <c r="D152" i="37"/>
  <c r="B152" i="37"/>
  <c r="K151" i="37"/>
  <c r="J151" i="37"/>
  <c r="I151" i="37"/>
  <c r="Q151" i="37" s="1"/>
  <c r="G151" i="37"/>
  <c r="F151" i="37"/>
  <c r="E151" i="37"/>
  <c r="D151" i="37"/>
  <c r="B151" i="37"/>
  <c r="K150" i="37"/>
  <c r="J150" i="37"/>
  <c r="I150" i="37"/>
  <c r="Q150" i="37" s="1"/>
  <c r="G150" i="37"/>
  <c r="F150" i="37"/>
  <c r="E150" i="37"/>
  <c r="D150" i="37"/>
  <c r="B150" i="37"/>
  <c r="K149" i="37"/>
  <c r="J149" i="37"/>
  <c r="I149" i="37"/>
  <c r="Q149" i="37" s="1"/>
  <c r="G149" i="37"/>
  <c r="F149" i="37"/>
  <c r="E149" i="37"/>
  <c r="D149" i="37"/>
  <c r="B149" i="37"/>
  <c r="K148" i="37"/>
  <c r="J148" i="37"/>
  <c r="I148" i="37"/>
  <c r="Q148" i="37" s="1"/>
  <c r="G148" i="37"/>
  <c r="F148" i="37"/>
  <c r="E148" i="37"/>
  <c r="D148" i="37"/>
  <c r="B148" i="37"/>
  <c r="A146" i="37"/>
  <c r="B154" i="37" s="1"/>
  <c r="B287" i="37" s="1"/>
  <c r="K142" i="37"/>
  <c r="J142" i="37"/>
  <c r="I142" i="37"/>
  <c r="Q142" i="37" s="1"/>
  <c r="G142" i="37"/>
  <c r="F142" i="37"/>
  <c r="E142" i="37"/>
  <c r="D142" i="37"/>
  <c r="B142" i="37"/>
  <c r="K141" i="37"/>
  <c r="J141" i="37"/>
  <c r="I141" i="37"/>
  <c r="Q141" i="37" s="1"/>
  <c r="G141" i="37"/>
  <c r="F141" i="37"/>
  <c r="E141" i="37"/>
  <c r="D141" i="37"/>
  <c r="B141" i="37"/>
  <c r="K140" i="37"/>
  <c r="J140" i="37"/>
  <c r="I140" i="37"/>
  <c r="Q140" i="37" s="1"/>
  <c r="G140" i="37"/>
  <c r="F140" i="37"/>
  <c r="E140" i="37"/>
  <c r="D140" i="37"/>
  <c r="H140" i="37" s="1"/>
  <c r="AE140" i="37" s="1"/>
  <c r="B140" i="37"/>
  <c r="K139" i="37"/>
  <c r="J139" i="37"/>
  <c r="I139" i="37"/>
  <c r="Q139" i="37" s="1"/>
  <c r="G139" i="37"/>
  <c r="F139" i="37"/>
  <c r="E139" i="37"/>
  <c r="D139" i="37"/>
  <c r="B139" i="37"/>
  <c r="K138" i="37"/>
  <c r="AG138" i="37" s="1"/>
  <c r="J138" i="37"/>
  <c r="I138" i="37"/>
  <c r="Q138" i="37" s="1"/>
  <c r="G138" i="37"/>
  <c r="F138" i="37"/>
  <c r="E138" i="37"/>
  <c r="D138" i="37"/>
  <c r="B138" i="37"/>
  <c r="K137" i="37"/>
  <c r="J137" i="37"/>
  <c r="I137" i="37"/>
  <c r="Q137" i="37" s="1"/>
  <c r="AF137" i="37" s="1"/>
  <c r="G137" i="37"/>
  <c r="F137" i="37"/>
  <c r="E137" i="37"/>
  <c r="H137" i="37" s="1"/>
  <c r="D137" i="37"/>
  <c r="B137" i="37"/>
  <c r="K136" i="37"/>
  <c r="J136" i="37"/>
  <c r="I136" i="37"/>
  <c r="Q136" i="37" s="1"/>
  <c r="G136" i="37"/>
  <c r="F136" i="37"/>
  <c r="E136" i="37"/>
  <c r="D136" i="37"/>
  <c r="B136" i="37"/>
  <c r="K135" i="37"/>
  <c r="J135" i="37"/>
  <c r="I135" i="37"/>
  <c r="Q135" i="37" s="1"/>
  <c r="G135" i="37"/>
  <c r="F135" i="37"/>
  <c r="E135" i="37"/>
  <c r="D135" i="37"/>
  <c r="B135" i="37"/>
  <c r="K134" i="37"/>
  <c r="J134" i="37"/>
  <c r="I134" i="37"/>
  <c r="Q134" i="37" s="1"/>
  <c r="G134" i="37"/>
  <c r="F134" i="37"/>
  <c r="E134" i="37"/>
  <c r="D134" i="37"/>
  <c r="B134" i="37"/>
  <c r="K133" i="37"/>
  <c r="J133" i="37"/>
  <c r="I133" i="37"/>
  <c r="Q133" i="37" s="1"/>
  <c r="G133" i="37"/>
  <c r="F133" i="37"/>
  <c r="E133" i="37"/>
  <c r="D133" i="37"/>
  <c r="B133" i="37"/>
  <c r="K132" i="37"/>
  <c r="J132" i="37"/>
  <c r="I132" i="37"/>
  <c r="Q132" i="37" s="1"/>
  <c r="G132" i="37"/>
  <c r="F132" i="37"/>
  <c r="E132" i="37"/>
  <c r="D132" i="37"/>
  <c r="B132" i="37"/>
  <c r="A131" i="37"/>
  <c r="B143" i="37" s="1"/>
  <c r="B286" i="37" s="1"/>
  <c r="K127" i="37"/>
  <c r="AG127" i="37" s="1"/>
  <c r="J127" i="37"/>
  <c r="I127" i="37"/>
  <c r="Q127" i="37" s="1"/>
  <c r="H127" i="37"/>
  <c r="G127" i="37"/>
  <c r="F127" i="37"/>
  <c r="E127" i="37"/>
  <c r="D127" i="37"/>
  <c r="B127" i="37"/>
  <c r="K126" i="37"/>
  <c r="J126" i="37"/>
  <c r="I126" i="37"/>
  <c r="Q126" i="37" s="1"/>
  <c r="H126" i="37"/>
  <c r="G126" i="37"/>
  <c r="F126" i="37"/>
  <c r="E126" i="37"/>
  <c r="D126" i="37"/>
  <c r="B126" i="37"/>
  <c r="K125" i="37"/>
  <c r="J125" i="37"/>
  <c r="I125" i="37"/>
  <c r="Q125" i="37" s="1"/>
  <c r="H125" i="37"/>
  <c r="G125" i="37"/>
  <c r="F125" i="37"/>
  <c r="E125" i="37"/>
  <c r="D125" i="37"/>
  <c r="B125" i="37"/>
  <c r="K124" i="37"/>
  <c r="J124" i="37"/>
  <c r="I124" i="37"/>
  <c r="Q124" i="37" s="1"/>
  <c r="G124" i="37"/>
  <c r="F124" i="37"/>
  <c r="E124" i="37"/>
  <c r="D124" i="37"/>
  <c r="H124" i="37" s="1"/>
  <c r="B124" i="37"/>
  <c r="K123" i="37"/>
  <c r="J123" i="37"/>
  <c r="I123" i="37"/>
  <c r="Q123" i="37" s="1"/>
  <c r="G123" i="37"/>
  <c r="F123" i="37"/>
  <c r="E123" i="37"/>
  <c r="D123" i="37"/>
  <c r="B123" i="37"/>
  <c r="AF122" i="37"/>
  <c r="K122" i="37"/>
  <c r="J122" i="37"/>
  <c r="I122" i="37"/>
  <c r="Q122" i="37" s="1"/>
  <c r="G122" i="37"/>
  <c r="F122" i="37"/>
  <c r="E122" i="37"/>
  <c r="AB122" i="37" s="1"/>
  <c r="D122" i="37"/>
  <c r="H122" i="37" s="1"/>
  <c r="AE122" i="37" s="1"/>
  <c r="B122" i="37"/>
  <c r="K121" i="37"/>
  <c r="J121" i="37"/>
  <c r="I121" i="37"/>
  <c r="Q121" i="37" s="1"/>
  <c r="G121" i="37"/>
  <c r="F121" i="37"/>
  <c r="E121" i="37"/>
  <c r="AB121" i="37" s="1"/>
  <c r="D121" i="37"/>
  <c r="L121" i="37" s="1"/>
  <c r="B121" i="37"/>
  <c r="K120" i="37"/>
  <c r="J120" i="37"/>
  <c r="I120" i="37"/>
  <c r="Q120" i="37" s="1"/>
  <c r="G120" i="37"/>
  <c r="F120" i="37"/>
  <c r="E120" i="37"/>
  <c r="D120" i="37"/>
  <c r="B120" i="37"/>
  <c r="K119" i="37"/>
  <c r="J119" i="37"/>
  <c r="I119" i="37"/>
  <c r="Q119" i="37" s="1"/>
  <c r="G119" i="37"/>
  <c r="F119" i="37"/>
  <c r="E119" i="37"/>
  <c r="D119" i="37"/>
  <c r="B119" i="37"/>
  <c r="K118" i="37"/>
  <c r="J118" i="37"/>
  <c r="I118" i="37"/>
  <c r="Q118" i="37" s="1"/>
  <c r="G118" i="37"/>
  <c r="F118" i="37"/>
  <c r="E118" i="37"/>
  <c r="D118" i="37"/>
  <c r="B118" i="37"/>
  <c r="K117" i="37"/>
  <c r="J117" i="37"/>
  <c r="I117" i="37"/>
  <c r="Q117" i="37" s="1"/>
  <c r="G117" i="37"/>
  <c r="F117" i="37"/>
  <c r="E117" i="37"/>
  <c r="D117" i="37"/>
  <c r="B117" i="37"/>
  <c r="K116" i="37"/>
  <c r="J116" i="37"/>
  <c r="I116" i="37"/>
  <c r="Q116" i="37" s="1"/>
  <c r="G116" i="37"/>
  <c r="F116" i="37"/>
  <c r="E116" i="37"/>
  <c r="AG116" i="37" s="1"/>
  <c r="D116" i="37"/>
  <c r="B116" i="37"/>
  <c r="K115" i="37"/>
  <c r="J115" i="37"/>
  <c r="I115" i="37"/>
  <c r="Q115" i="37" s="1"/>
  <c r="G115" i="37"/>
  <c r="F115" i="37"/>
  <c r="E115" i="37"/>
  <c r="D115" i="37"/>
  <c r="B115" i="37"/>
  <c r="K114" i="37"/>
  <c r="J114" i="37"/>
  <c r="AB114" i="37" s="1"/>
  <c r="I114" i="37"/>
  <c r="Q114" i="37" s="1"/>
  <c r="G114" i="37"/>
  <c r="F114" i="37"/>
  <c r="E114" i="37"/>
  <c r="D114" i="37"/>
  <c r="B114" i="37"/>
  <c r="K113" i="37"/>
  <c r="J113" i="37"/>
  <c r="I113" i="37"/>
  <c r="Q113" i="37" s="1"/>
  <c r="G113" i="37"/>
  <c r="F113" i="37"/>
  <c r="E113" i="37"/>
  <c r="D113" i="37"/>
  <c r="B113" i="37"/>
  <c r="K112" i="37"/>
  <c r="J112" i="37"/>
  <c r="I112" i="37"/>
  <c r="Q112" i="37" s="1"/>
  <c r="G112" i="37"/>
  <c r="F112" i="37"/>
  <c r="AA112" i="37" s="1"/>
  <c r="R112" i="37" s="1"/>
  <c r="E112" i="37"/>
  <c r="D112" i="37"/>
  <c r="B112" i="37"/>
  <c r="K111" i="37"/>
  <c r="J111" i="37"/>
  <c r="I111" i="37"/>
  <c r="Q111" i="37" s="1"/>
  <c r="G111" i="37"/>
  <c r="F111" i="37"/>
  <c r="E111" i="37"/>
  <c r="D111" i="37"/>
  <c r="B111" i="37"/>
  <c r="K110" i="37"/>
  <c r="J110" i="37"/>
  <c r="I110" i="37"/>
  <c r="Q110" i="37" s="1"/>
  <c r="G110" i="37"/>
  <c r="F110" i="37"/>
  <c r="E110" i="37"/>
  <c r="D110" i="37"/>
  <c r="B110" i="37"/>
  <c r="K109" i="37"/>
  <c r="J109" i="37"/>
  <c r="I109" i="37"/>
  <c r="Q109" i="37" s="1"/>
  <c r="G109" i="37"/>
  <c r="F109" i="37"/>
  <c r="E109" i="37"/>
  <c r="D109" i="37"/>
  <c r="B109" i="37"/>
  <c r="K108" i="37"/>
  <c r="J108" i="37"/>
  <c r="I108" i="37"/>
  <c r="Q108" i="37" s="1"/>
  <c r="G108" i="37"/>
  <c r="F108" i="37"/>
  <c r="E108" i="37"/>
  <c r="D108" i="37"/>
  <c r="H108" i="37" s="1"/>
  <c r="B108" i="37"/>
  <c r="K107" i="37"/>
  <c r="J107" i="37"/>
  <c r="I107" i="37"/>
  <c r="Q107" i="37" s="1"/>
  <c r="AF107" i="37" s="1"/>
  <c r="G107" i="37"/>
  <c r="F107" i="37"/>
  <c r="E107" i="37"/>
  <c r="D107" i="37"/>
  <c r="B107" i="37"/>
  <c r="K106" i="37"/>
  <c r="J106" i="37"/>
  <c r="I106" i="37"/>
  <c r="Q106" i="37" s="1"/>
  <c r="G106" i="37"/>
  <c r="F106" i="37"/>
  <c r="E106" i="37"/>
  <c r="D106" i="37"/>
  <c r="B106" i="37"/>
  <c r="K105" i="37"/>
  <c r="J105" i="37"/>
  <c r="I105" i="37"/>
  <c r="Q105" i="37" s="1"/>
  <c r="G105" i="37"/>
  <c r="F105" i="37"/>
  <c r="E105" i="37"/>
  <c r="AF105" i="37" s="1"/>
  <c r="D105" i="37"/>
  <c r="H105" i="37" s="1"/>
  <c r="B105" i="37"/>
  <c r="Q104" i="37"/>
  <c r="K104" i="37"/>
  <c r="J104" i="37"/>
  <c r="I104" i="37"/>
  <c r="G104" i="37"/>
  <c r="F104" i="37"/>
  <c r="E104" i="37"/>
  <c r="D104" i="37"/>
  <c r="B104" i="37"/>
  <c r="Q103" i="37"/>
  <c r="K103" i="37"/>
  <c r="J103" i="37"/>
  <c r="I103" i="37"/>
  <c r="G103" i="37"/>
  <c r="F103" i="37"/>
  <c r="E103" i="37"/>
  <c r="AG103" i="37" s="1"/>
  <c r="D103" i="37"/>
  <c r="B103" i="37"/>
  <c r="K102" i="37"/>
  <c r="J102" i="37"/>
  <c r="I102" i="37"/>
  <c r="Q102" i="37" s="1"/>
  <c r="G102" i="37"/>
  <c r="F102" i="37"/>
  <c r="E102" i="37"/>
  <c r="D102" i="37"/>
  <c r="B102" i="37"/>
  <c r="K101" i="37"/>
  <c r="J101" i="37"/>
  <c r="I101" i="37"/>
  <c r="Q101" i="37" s="1"/>
  <c r="G101" i="37"/>
  <c r="F101" i="37"/>
  <c r="E101" i="37"/>
  <c r="D101" i="37"/>
  <c r="B101" i="37"/>
  <c r="K100" i="37"/>
  <c r="J100" i="37"/>
  <c r="I100" i="37"/>
  <c r="Q100" i="37" s="1"/>
  <c r="G100" i="37"/>
  <c r="F100" i="37"/>
  <c r="E100" i="37"/>
  <c r="D100" i="37"/>
  <c r="B100" i="37"/>
  <c r="K99" i="37"/>
  <c r="J99" i="37"/>
  <c r="I99" i="37"/>
  <c r="Q99" i="37" s="1"/>
  <c r="G99" i="37"/>
  <c r="F99" i="37"/>
  <c r="E99" i="37"/>
  <c r="D99" i="37"/>
  <c r="B99" i="37"/>
  <c r="K98" i="37"/>
  <c r="J98" i="37"/>
  <c r="I98" i="37"/>
  <c r="Q98" i="37" s="1"/>
  <c r="G98" i="37"/>
  <c r="F98" i="37"/>
  <c r="E98" i="37"/>
  <c r="D98" i="37"/>
  <c r="B98" i="37"/>
  <c r="K97" i="37"/>
  <c r="AG97" i="37" s="1"/>
  <c r="J97" i="37"/>
  <c r="I97" i="37"/>
  <c r="Q97" i="37" s="1"/>
  <c r="G97" i="37"/>
  <c r="F97" i="37"/>
  <c r="E97" i="37"/>
  <c r="D97" i="37"/>
  <c r="H97" i="37" s="1"/>
  <c r="B97" i="37"/>
  <c r="K96" i="37"/>
  <c r="AG96" i="37" s="1"/>
  <c r="J96" i="37"/>
  <c r="I96" i="37"/>
  <c r="Q96" i="37" s="1"/>
  <c r="H96" i="37"/>
  <c r="G96" i="37"/>
  <c r="F96" i="37"/>
  <c r="E96" i="37"/>
  <c r="D96" i="37"/>
  <c r="B96" i="37"/>
  <c r="K95" i="37"/>
  <c r="J95" i="37"/>
  <c r="I95" i="37"/>
  <c r="Q95" i="37" s="1"/>
  <c r="AF95" i="37" s="1"/>
  <c r="T95" i="37" s="1"/>
  <c r="G95" i="37"/>
  <c r="F95" i="37"/>
  <c r="E95" i="37"/>
  <c r="D95" i="37"/>
  <c r="B95" i="37"/>
  <c r="K94" i="37"/>
  <c r="J94" i="37"/>
  <c r="I94" i="37"/>
  <c r="Q94" i="37" s="1"/>
  <c r="G94" i="37"/>
  <c r="F94" i="37"/>
  <c r="E94" i="37"/>
  <c r="D94" i="37"/>
  <c r="B94" i="37"/>
  <c r="K93" i="37"/>
  <c r="J93" i="37"/>
  <c r="I93" i="37"/>
  <c r="Q93" i="37" s="1"/>
  <c r="G93" i="37"/>
  <c r="F93" i="37"/>
  <c r="E93" i="37"/>
  <c r="D93" i="37"/>
  <c r="B93" i="37"/>
  <c r="K92" i="37"/>
  <c r="J92" i="37"/>
  <c r="I92" i="37"/>
  <c r="Q92" i="37" s="1"/>
  <c r="G92" i="37"/>
  <c r="F92" i="37"/>
  <c r="E92" i="37"/>
  <c r="D92" i="37"/>
  <c r="B92" i="37"/>
  <c r="K91" i="37"/>
  <c r="J91" i="37"/>
  <c r="I91" i="37"/>
  <c r="Q91" i="37" s="1"/>
  <c r="G91" i="37"/>
  <c r="F91" i="37"/>
  <c r="E91" i="37"/>
  <c r="D91" i="37"/>
  <c r="B91" i="37"/>
  <c r="A90" i="37"/>
  <c r="B128" i="37" s="1"/>
  <c r="B285" i="37" s="1"/>
  <c r="AI86" i="37"/>
  <c r="AH86" i="37"/>
  <c r="AG86" i="37"/>
  <c r="AF86" i="37"/>
  <c r="AE86" i="37"/>
  <c r="AD86" i="37"/>
  <c r="AC86" i="37"/>
  <c r="AB86" i="37"/>
  <c r="AA86" i="37"/>
  <c r="Z86" i="37"/>
  <c r="K85" i="37"/>
  <c r="AG85" i="37" s="1"/>
  <c r="J85" i="37"/>
  <c r="I85" i="37"/>
  <c r="Q85" i="37" s="1"/>
  <c r="AF85" i="37" s="1"/>
  <c r="G85" i="37"/>
  <c r="F85" i="37"/>
  <c r="E85" i="37"/>
  <c r="D85" i="37"/>
  <c r="B85" i="37"/>
  <c r="K84" i="37"/>
  <c r="J84" i="37"/>
  <c r="L84" i="37" s="1"/>
  <c r="I84" i="37"/>
  <c r="Q84" i="37" s="1"/>
  <c r="AA84" i="37" s="1"/>
  <c r="R84" i="37" s="1"/>
  <c r="G84" i="37"/>
  <c r="F84" i="37"/>
  <c r="E84" i="37"/>
  <c r="H84" i="37" s="1"/>
  <c r="D84" i="37"/>
  <c r="B84" i="37"/>
  <c r="K83" i="37"/>
  <c r="J83" i="37"/>
  <c r="I83" i="37"/>
  <c r="Q83" i="37" s="1"/>
  <c r="G83" i="37"/>
  <c r="F83" i="37"/>
  <c r="L83" i="37" s="1"/>
  <c r="E83" i="37"/>
  <c r="D83" i="37"/>
  <c r="B83" i="37"/>
  <c r="K82" i="37"/>
  <c r="J82" i="37"/>
  <c r="I82" i="37"/>
  <c r="Q82" i="37" s="1"/>
  <c r="G82" i="37"/>
  <c r="F82" i="37"/>
  <c r="E82" i="37"/>
  <c r="H82" i="37" s="1"/>
  <c r="AE82" i="37" s="1"/>
  <c r="D82" i="37"/>
  <c r="B82" i="37"/>
  <c r="K81" i="37"/>
  <c r="J81" i="37"/>
  <c r="I81" i="37"/>
  <c r="Q81" i="37" s="1"/>
  <c r="G81" i="37"/>
  <c r="F81" i="37"/>
  <c r="E81" i="37"/>
  <c r="D81" i="37"/>
  <c r="H81" i="37" s="1"/>
  <c r="Z81" i="37" s="1"/>
  <c r="M81" i="37" s="1"/>
  <c r="AD81" i="37" s="1"/>
  <c r="B81" i="37"/>
  <c r="K80" i="37"/>
  <c r="J80" i="37"/>
  <c r="I80" i="37"/>
  <c r="Q80" i="37" s="1"/>
  <c r="G80" i="37"/>
  <c r="F80" i="37"/>
  <c r="E80" i="37"/>
  <c r="AF80" i="37" s="1"/>
  <c r="D80" i="37"/>
  <c r="H80" i="37" s="1"/>
  <c r="B80" i="37"/>
  <c r="Q79" i="37"/>
  <c r="K79" i="37"/>
  <c r="J79" i="37"/>
  <c r="I79" i="37"/>
  <c r="G79" i="37"/>
  <c r="F79" i="37"/>
  <c r="E79" i="37"/>
  <c r="D79" i="37"/>
  <c r="B79" i="37"/>
  <c r="AB78" i="37"/>
  <c r="K78" i="37"/>
  <c r="J78" i="37"/>
  <c r="I78" i="37"/>
  <c r="Q78" i="37" s="1"/>
  <c r="G78" i="37"/>
  <c r="F78" i="37"/>
  <c r="E78" i="37"/>
  <c r="AG78" i="37" s="1"/>
  <c r="D78" i="37"/>
  <c r="B78" i="37"/>
  <c r="Q77" i="37"/>
  <c r="K77" i="37"/>
  <c r="J77" i="37"/>
  <c r="I77" i="37"/>
  <c r="G77" i="37"/>
  <c r="F77" i="37"/>
  <c r="E77" i="37"/>
  <c r="D77" i="37"/>
  <c r="B77" i="37"/>
  <c r="Q76" i="37"/>
  <c r="AF76" i="37" s="1"/>
  <c r="K76" i="37"/>
  <c r="J76" i="37"/>
  <c r="I76" i="37"/>
  <c r="G76" i="37"/>
  <c r="F76" i="37"/>
  <c r="E76" i="37"/>
  <c r="D76" i="37"/>
  <c r="B76" i="37"/>
  <c r="K75" i="37"/>
  <c r="J75" i="37"/>
  <c r="AB75" i="37" s="1"/>
  <c r="I75" i="37"/>
  <c r="Q75" i="37" s="1"/>
  <c r="AA75" i="37" s="1"/>
  <c r="G75" i="37"/>
  <c r="F75" i="37"/>
  <c r="E75" i="37"/>
  <c r="D75" i="37"/>
  <c r="B75" i="37"/>
  <c r="K74" i="37"/>
  <c r="J74" i="37"/>
  <c r="I74" i="37"/>
  <c r="Q74" i="37" s="1"/>
  <c r="G74" i="37"/>
  <c r="F74" i="37"/>
  <c r="E74" i="37"/>
  <c r="D74" i="37"/>
  <c r="B74" i="37"/>
  <c r="K73" i="37"/>
  <c r="J73" i="37"/>
  <c r="I73" i="37"/>
  <c r="Q73" i="37" s="1"/>
  <c r="H73" i="37"/>
  <c r="G73" i="37"/>
  <c r="F73" i="37"/>
  <c r="E73" i="37"/>
  <c r="AG73" i="37" s="1"/>
  <c r="D73" i="37"/>
  <c r="B73" i="37"/>
  <c r="K72" i="37"/>
  <c r="J72" i="37"/>
  <c r="I72" i="37"/>
  <c r="Q72" i="37" s="1"/>
  <c r="G72" i="37"/>
  <c r="F72" i="37"/>
  <c r="E72" i="37"/>
  <c r="D72" i="37"/>
  <c r="B72" i="37"/>
  <c r="K71" i="37"/>
  <c r="J71" i="37"/>
  <c r="I71" i="37"/>
  <c r="Q71" i="37" s="1"/>
  <c r="G71" i="37"/>
  <c r="F71" i="37"/>
  <c r="E71" i="37"/>
  <c r="D71" i="37"/>
  <c r="H71" i="37" s="1"/>
  <c r="Z71" i="37" s="1"/>
  <c r="B71" i="37"/>
  <c r="K70" i="37"/>
  <c r="J70" i="37"/>
  <c r="I70" i="37"/>
  <c r="Q70" i="37" s="1"/>
  <c r="G70" i="37"/>
  <c r="F70" i="37"/>
  <c r="E70" i="37"/>
  <c r="D70" i="37"/>
  <c r="H70" i="37" s="1"/>
  <c r="AE70" i="37" s="1"/>
  <c r="O70" i="37" s="1"/>
  <c r="B70" i="37"/>
  <c r="K69" i="37"/>
  <c r="J69" i="37"/>
  <c r="I69" i="37"/>
  <c r="Q69" i="37" s="1"/>
  <c r="G69" i="37"/>
  <c r="F69" i="37"/>
  <c r="E69" i="37"/>
  <c r="D69" i="37"/>
  <c r="B69" i="37"/>
  <c r="K68" i="37"/>
  <c r="J68" i="37"/>
  <c r="I68" i="37"/>
  <c r="Q68" i="37" s="1"/>
  <c r="AF68" i="37" s="1"/>
  <c r="G68" i="37"/>
  <c r="F68" i="37"/>
  <c r="E68" i="37"/>
  <c r="D68" i="37"/>
  <c r="B68" i="37"/>
  <c r="K67" i="37"/>
  <c r="J67" i="37"/>
  <c r="I67" i="37"/>
  <c r="Q67" i="37" s="1"/>
  <c r="G67" i="37"/>
  <c r="F67" i="37"/>
  <c r="E67" i="37"/>
  <c r="D67" i="37"/>
  <c r="B67" i="37"/>
  <c r="K66" i="37"/>
  <c r="J66" i="37"/>
  <c r="I66" i="37"/>
  <c r="Q66" i="37" s="1"/>
  <c r="G66" i="37"/>
  <c r="F66" i="37"/>
  <c r="E66" i="37"/>
  <c r="D66" i="37"/>
  <c r="B66" i="37"/>
  <c r="K65" i="37"/>
  <c r="J65" i="37"/>
  <c r="I65" i="37"/>
  <c r="Q65" i="37" s="1"/>
  <c r="G65" i="37"/>
  <c r="F65" i="37"/>
  <c r="E65" i="37"/>
  <c r="D65" i="37"/>
  <c r="B65" i="37"/>
  <c r="K64" i="37"/>
  <c r="AG64" i="37" s="1"/>
  <c r="J64" i="37"/>
  <c r="I64" i="37"/>
  <c r="Q64" i="37" s="1"/>
  <c r="G64" i="37"/>
  <c r="F64" i="37"/>
  <c r="E64" i="37"/>
  <c r="D64" i="37"/>
  <c r="B64" i="37"/>
  <c r="K63" i="37"/>
  <c r="AG63" i="37" s="1"/>
  <c r="J63" i="37"/>
  <c r="AB63" i="37" s="1"/>
  <c r="I63" i="37"/>
  <c r="Q63" i="37" s="1"/>
  <c r="G63" i="37"/>
  <c r="F63" i="37"/>
  <c r="E63" i="37"/>
  <c r="D63" i="37"/>
  <c r="B63" i="37"/>
  <c r="K62" i="37"/>
  <c r="J62" i="37"/>
  <c r="I62" i="37"/>
  <c r="Q62" i="37" s="1"/>
  <c r="G62" i="37"/>
  <c r="F62" i="37"/>
  <c r="E62" i="37"/>
  <c r="D62" i="37"/>
  <c r="H62" i="37" s="1"/>
  <c r="B62" i="37"/>
  <c r="K61" i="37"/>
  <c r="J61" i="37"/>
  <c r="I61" i="37"/>
  <c r="Q61" i="37" s="1"/>
  <c r="G61" i="37"/>
  <c r="F61" i="37"/>
  <c r="E61" i="37"/>
  <c r="D61" i="37"/>
  <c r="B61" i="37"/>
  <c r="K60" i="37"/>
  <c r="J60" i="37"/>
  <c r="I60" i="37"/>
  <c r="Q60" i="37" s="1"/>
  <c r="G60" i="37"/>
  <c r="F60" i="37"/>
  <c r="E60" i="37"/>
  <c r="AB60" i="37" s="1"/>
  <c r="D60" i="37"/>
  <c r="B60" i="37"/>
  <c r="K59" i="37"/>
  <c r="J59" i="37"/>
  <c r="I59" i="37"/>
  <c r="Q59" i="37" s="1"/>
  <c r="G59" i="37"/>
  <c r="F59" i="37"/>
  <c r="E59" i="37"/>
  <c r="D59" i="37"/>
  <c r="B59" i="37"/>
  <c r="Q58" i="37"/>
  <c r="K58" i="37"/>
  <c r="J58" i="37"/>
  <c r="I58" i="37"/>
  <c r="G58" i="37"/>
  <c r="F58" i="37"/>
  <c r="E58" i="37"/>
  <c r="D58" i="37"/>
  <c r="B58" i="37"/>
  <c r="K57" i="37"/>
  <c r="J57" i="37"/>
  <c r="I57" i="37"/>
  <c r="Q57" i="37" s="1"/>
  <c r="G57" i="37"/>
  <c r="F57" i="37"/>
  <c r="E57" i="37"/>
  <c r="D57" i="37"/>
  <c r="B57" i="37"/>
  <c r="K56" i="37"/>
  <c r="J56" i="37"/>
  <c r="I56" i="37"/>
  <c r="Q56" i="37" s="1"/>
  <c r="G56" i="37"/>
  <c r="F56" i="37"/>
  <c r="E56" i="37"/>
  <c r="D56" i="37"/>
  <c r="B56" i="37"/>
  <c r="K55" i="37"/>
  <c r="J55" i="37"/>
  <c r="I55" i="37"/>
  <c r="Q55" i="37" s="1"/>
  <c r="G55" i="37"/>
  <c r="F55" i="37"/>
  <c r="E55" i="37"/>
  <c r="D55" i="37"/>
  <c r="B55" i="37"/>
  <c r="K54" i="37"/>
  <c r="J54" i="37"/>
  <c r="I54" i="37"/>
  <c r="Q54" i="37" s="1"/>
  <c r="G54" i="37"/>
  <c r="F54" i="37"/>
  <c r="E54" i="37"/>
  <c r="D54" i="37"/>
  <c r="H54" i="37" s="1"/>
  <c r="AE54" i="37" s="1"/>
  <c r="B54" i="37"/>
  <c r="K53" i="37"/>
  <c r="J53" i="37"/>
  <c r="I53" i="37"/>
  <c r="Q53" i="37" s="1"/>
  <c r="G53" i="37"/>
  <c r="F53" i="37"/>
  <c r="E53" i="37"/>
  <c r="D53" i="37"/>
  <c r="B53" i="37"/>
  <c r="K52" i="37"/>
  <c r="J52" i="37"/>
  <c r="I52" i="37"/>
  <c r="Q52" i="37" s="1"/>
  <c r="G52" i="37"/>
  <c r="F52" i="37"/>
  <c r="E52" i="37"/>
  <c r="H52" i="37" s="1"/>
  <c r="D52" i="37"/>
  <c r="B52" i="37"/>
  <c r="K51" i="37"/>
  <c r="J51" i="37"/>
  <c r="I51" i="37"/>
  <c r="Q51" i="37" s="1"/>
  <c r="G51" i="37"/>
  <c r="F51" i="37"/>
  <c r="E51" i="37"/>
  <c r="D51" i="37"/>
  <c r="B51" i="37"/>
  <c r="K50" i="37"/>
  <c r="J50" i="37"/>
  <c r="I50" i="37"/>
  <c r="Q50" i="37" s="1"/>
  <c r="G50" i="37"/>
  <c r="F50" i="37"/>
  <c r="E50" i="37"/>
  <c r="D50" i="37"/>
  <c r="B50" i="37"/>
  <c r="K49" i="37"/>
  <c r="J49" i="37"/>
  <c r="I49" i="37"/>
  <c r="Q49" i="37" s="1"/>
  <c r="G49" i="37"/>
  <c r="F49" i="37"/>
  <c r="E49" i="37"/>
  <c r="D49" i="37"/>
  <c r="B49" i="37"/>
  <c r="A48" i="37"/>
  <c r="B87" i="37" s="1"/>
  <c r="B284" i="37" s="1"/>
  <c r="K44" i="37"/>
  <c r="J44" i="37"/>
  <c r="I44" i="37"/>
  <c r="Q44" i="37" s="1"/>
  <c r="AF44" i="37" s="1"/>
  <c r="G44" i="37"/>
  <c r="F44" i="37"/>
  <c r="E44" i="37"/>
  <c r="D44" i="37"/>
  <c r="L44" i="37" s="1"/>
  <c r="B44" i="37"/>
  <c r="K43" i="37"/>
  <c r="AG43" i="37" s="1"/>
  <c r="J43" i="37"/>
  <c r="I43" i="37"/>
  <c r="Q43" i="37" s="1"/>
  <c r="AF43" i="37" s="1"/>
  <c r="T43" i="37" s="1"/>
  <c r="AH43" i="37" s="1"/>
  <c r="G43" i="37"/>
  <c r="F43" i="37"/>
  <c r="E43" i="37"/>
  <c r="D43" i="37"/>
  <c r="B43" i="37"/>
  <c r="K42" i="37"/>
  <c r="J42" i="37"/>
  <c r="I42" i="37"/>
  <c r="Q42" i="37" s="1"/>
  <c r="G42" i="37"/>
  <c r="F42" i="37"/>
  <c r="E42" i="37"/>
  <c r="D42" i="37"/>
  <c r="B42" i="37"/>
  <c r="K41" i="37"/>
  <c r="J41" i="37"/>
  <c r="I41" i="37"/>
  <c r="Q41" i="37" s="1"/>
  <c r="G41" i="37"/>
  <c r="F41" i="37"/>
  <c r="E41" i="37"/>
  <c r="D41" i="37"/>
  <c r="H41" i="37" s="1"/>
  <c r="B41" i="37"/>
  <c r="K40" i="37"/>
  <c r="J40" i="37"/>
  <c r="I40" i="37"/>
  <c r="Q40" i="37" s="1"/>
  <c r="G40" i="37"/>
  <c r="F40" i="37"/>
  <c r="E40" i="37"/>
  <c r="D40" i="37"/>
  <c r="B40" i="37"/>
  <c r="K39" i="37"/>
  <c r="J39" i="37"/>
  <c r="I39" i="37"/>
  <c r="Q39" i="37" s="1"/>
  <c r="G39" i="37"/>
  <c r="F39" i="37"/>
  <c r="E39" i="37"/>
  <c r="D39" i="37"/>
  <c r="H39" i="37" s="1"/>
  <c r="Z39" i="37" s="1"/>
  <c r="B39" i="37"/>
  <c r="K38" i="37"/>
  <c r="J38" i="37"/>
  <c r="I38" i="37"/>
  <c r="Q38" i="37" s="1"/>
  <c r="AF38" i="37" s="1"/>
  <c r="G38" i="37"/>
  <c r="F38" i="37"/>
  <c r="E38" i="37"/>
  <c r="D38" i="37"/>
  <c r="H38" i="37" s="1"/>
  <c r="B38" i="37"/>
  <c r="K37" i="37"/>
  <c r="J37" i="37"/>
  <c r="I37" i="37"/>
  <c r="Q37" i="37" s="1"/>
  <c r="AF37" i="37" s="1"/>
  <c r="G37" i="37"/>
  <c r="F37" i="37"/>
  <c r="E37" i="37"/>
  <c r="D37" i="37"/>
  <c r="B37" i="37"/>
  <c r="K36" i="37"/>
  <c r="J36" i="37"/>
  <c r="I36" i="37"/>
  <c r="Q36" i="37" s="1"/>
  <c r="G36" i="37"/>
  <c r="F36" i="37"/>
  <c r="E36" i="37"/>
  <c r="D36" i="37"/>
  <c r="B36" i="37"/>
  <c r="K35" i="37"/>
  <c r="J35" i="37"/>
  <c r="I35" i="37"/>
  <c r="Q35" i="37" s="1"/>
  <c r="G35" i="37"/>
  <c r="F35" i="37"/>
  <c r="E35" i="37"/>
  <c r="D35" i="37"/>
  <c r="B35" i="37"/>
  <c r="K34" i="37"/>
  <c r="J34" i="37"/>
  <c r="I34" i="37"/>
  <c r="Q34" i="37" s="1"/>
  <c r="G34" i="37"/>
  <c r="F34" i="37"/>
  <c r="E34" i="37"/>
  <c r="D34" i="37"/>
  <c r="B34" i="37"/>
  <c r="K33" i="37"/>
  <c r="J33" i="37"/>
  <c r="I33" i="37"/>
  <c r="Q33" i="37" s="1"/>
  <c r="G33" i="37"/>
  <c r="F33" i="37"/>
  <c r="E33" i="37"/>
  <c r="D33" i="37"/>
  <c r="B33" i="37"/>
  <c r="K32" i="37"/>
  <c r="J32" i="37"/>
  <c r="I32" i="37"/>
  <c r="Q32" i="37" s="1"/>
  <c r="G32" i="37"/>
  <c r="F32" i="37"/>
  <c r="E32" i="37"/>
  <c r="D32" i="37"/>
  <c r="B32" i="37"/>
  <c r="K31" i="37"/>
  <c r="J31" i="37"/>
  <c r="I31" i="37"/>
  <c r="Q31" i="37" s="1"/>
  <c r="G31" i="37"/>
  <c r="F31" i="37"/>
  <c r="E31" i="37"/>
  <c r="D31" i="37"/>
  <c r="H31" i="37" s="1"/>
  <c r="B31" i="37"/>
  <c r="K30" i="37"/>
  <c r="J30" i="37"/>
  <c r="I30" i="37"/>
  <c r="Q30" i="37" s="1"/>
  <c r="G30" i="37"/>
  <c r="F30" i="37"/>
  <c r="E30" i="37"/>
  <c r="D30" i="37"/>
  <c r="H30" i="37" s="1"/>
  <c r="AE30" i="37" s="1"/>
  <c r="O30" i="37" s="1"/>
  <c r="B30" i="37"/>
  <c r="Q29" i="37"/>
  <c r="K29" i="37"/>
  <c r="J29" i="37"/>
  <c r="I29" i="37"/>
  <c r="G29" i="37"/>
  <c r="F29" i="37"/>
  <c r="E29" i="37"/>
  <c r="D29" i="37"/>
  <c r="B29" i="37"/>
  <c r="Q28" i="37"/>
  <c r="K28" i="37"/>
  <c r="J28" i="37"/>
  <c r="I28" i="37"/>
  <c r="G28" i="37"/>
  <c r="F28" i="37"/>
  <c r="E28" i="37"/>
  <c r="D28" i="37"/>
  <c r="B28" i="37"/>
  <c r="K27" i="37"/>
  <c r="J27" i="37"/>
  <c r="I27" i="37"/>
  <c r="Q27" i="37" s="1"/>
  <c r="AA27" i="37" s="1"/>
  <c r="G27" i="37"/>
  <c r="F27" i="37"/>
  <c r="E27" i="37"/>
  <c r="D27" i="37"/>
  <c r="B27" i="37"/>
  <c r="K26" i="37"/>
  <c r="J26" i="37"/>
  <c r="I26" i="37"/>
  <c r="Q26" i="37" s="1"/>
  <c r="G26" i="37"/>
  <c r="F26" i="37"/>
  <c r="E26" i="37"/>
  <c r="D26" i="37"/>
  <c r="B26" i="37"/>
  <c r="K25" i="37"/>
  <c r="J25" i="37"/>
  <c r="I25" i="37"/>
  <c r="Q25" i="37" s="1"/>
  <c r="G25" i="37"/>
  <c r="F25" i="37"/>
  <c r="E25" i="37"/>
  <c r="D25" i="37"/>
  <c r="L25" i="37" s="1"/>
  <c r="B25" i="37"/>
  <c r="K24" i="37"/>
  <c r="J24" i="37"/>
  <c r="I24" i="37"/>
  <c r="Q24" i="37" s="1"/>
  <c r="G24" i="37"/>
  <c r="F24" i="37"/>
  <c r="E24" i="37"/>
  <c r="D24" i="37"/>
  <c r="B24" i="37"/>
  <c r="K23" i="37"/>
  <c r="AG23" i="37" s="1"/>
  <c r="J23" i="37"/>
  <c r="I23" i="37"/>
  <c r="Q23" i="37" s="1"/>
  <c r="G23" i="37"/>
  <c r="F23" i="37"/>
  <c r="E23" i="37"/>
  <c r="D23" i="37"/>
  <c r="B23" i="37"/>
  <c r="K22" i="37"/>
  <c r="AG22" i="37" s="1"/>
  <c r="J22" i="37"/>
  <c r="I22" i="37"/>
  <c r="Q22" i="37" s="1"/>
  <c r="G22" i="37"/>
  <c r="F22" i="37"/>
  <c r="E22" i="37"/>
  <c r="D22" i="37"/>
  <c r="H22" i="37" s="1"/>
  <c r="B22" i="37"/>
  <c r="K21" i="37"/>
  <c r="J21" i="37"/>
  <c r="I21" i="37"/>
  <c r="Q21" i="37" s="1"/>
  <c r="G21" i="37"/>
  <c r="F21" i="37"/>
  <c r="E21" i="37"/>
  <c r="D21" i="37"/>
  <c r="B21" i="37"/>
  <c r="K20" i="37"/>
  <c r="J20" i="37"/>
  <c r="I20" i="37"/>
  <c r="Q20" i="37" s="1"/>
  <c r="G20" i="37"/>
  <c r="F20" i="37"/>
  <c r="E20" i="37"/>
  <c r="D20" i="37"/>
  <c r="H20" i="37" s="1"/>
  <c r="B20" i="37"/>
  <c r="K19" i="37"/>
  <c r="J19" i="37"/>
  <c r="I19" i="37"/>
  <c r="Q19" i="37" s="1"/>
  <c r="G19" i="37"/>
  <c r="F19" i="37"/>
  <c r="E19" i="37"/>
  <c r="D19" i="37"/>
  <c r="B19" i="37"/>
  <c r="K18" i="37"/>
  <c r="J18" i="37"/>
  <c r="I18" i="37"/>
  <c r="Q18" i="37" s="1"/>
  <c r="G18" i="37"/>
  <c r="F18" i="37"/>
  <c r="E18" i="37"/>
  <c r="D18" i="37"/>
  <c r="B18" i="37"/>
  <c r="K17" i="37"/>
  <c r="J17" i="37"/>
  <c r="AB17" i="37" s="1"/>
  <c r="I17" i="37"/>
  <c r="Q17" i="37" s="1"/>
  <c r="G17" i="37"/>
  <c r="F17" i="37"/>
  <c r="E17" i="37"/>
  <c r="D17" i="37"/>
  <c r="B17" i="37"/>
  <c r="K16" i="37"/>
  <c r="J16" i="37"/>
  <c r="I16" i="37"/>
  <c r="Q16" i="37" s="1"/>
  <c r="AF16" i="37" s="1"/>
  <c r="G16" i="37"/>
  <c r="F16" i="37"/>
  <c r="E16" i="37"/>
  <c r="D16" i="37"/>
  <c r="B16" i="37"/>
  <c r="K15" i="37"/>
  <c r="J15" i="37"/>
  <c r="I15" i="37"/>
  <c r="Q15" i="37" s="1"/>
  <c r="G15" i="37"/>
  <c r="F15" i="37"/>
  <c r="E15" i="37"/>
  <c r="D15" i="37"/>
  <c r="B15" i="37"/>
  <c r="K14" i="37"/>
  <c r="J14" i="37"/>
  <c r="I14" i="37"/>
  <c r="Q14" i="37" s="1"/>
  <c r="G14" i="37"/>
  <c r="F14" i="37"/>
  <c r="E14" i="37"/>
  <c r="D14" i="37"/>
  <c r="B14" i="37"/>
  <c r="K13" i="37"/>
  <c r="J13" i="37"/>
  <c r="I13" i="37"/>
  <c r="Q13" i="37" s="1"/>
  <c r="G13" i="37"/>
  <c r="F13" i="37"/>
  <c r="E13" i="37"/>
  <c r="D13" i="37"/>
  <c r="B13" i="37"/>
  <c r="K12" i="37"/>
  <c r="J12" i="37"/>
  <c r="I12" i="37"/>
  <c r="Q12" i="37" s="1"/>
  <c r="G12" i="37"/>
  <c r="F12" i="37"/>
  <c r="E12" i="37"/>
  <c r="D12" i="37"/>
  <c r="H12" i="37" s="1"/>
  <c r="Z12" i="37" s="1"/>
  <c r="B12" i="37"/>
  <c r="Q11" i="37"/>
  <c r="K11" i="37"/>
  <c r="J11" i="37"/>
  <c r="I11" i="37"/>
  <c r="G11" i="37"/>
  <c r="F11" i="37"/>
  <c r="E11" i="37"/>
  <c r="D11" i="37"/>
  <c r="B11" i="37"/>
  <c r="K10" i="37"/>
  <c r="J10" i="37"/>
  <c r="I10" i="37"/>
  <c r="Q10" i="37" s="1"/>
  <c r="G10" i="37"/>
  <c r="F10" i="37"/>
  <c r="E10" i="37"/>
  <c r="D10" i="37"/>
  <c r="B10" i="37"/>
  <c r="K9" i="37"/>
  <c r="J9" i="37"/>
  <c r="I9" i="37"/>
  <c r="Q9" i="37" s="1"/>
  <c r="AF9" i="37" s="1"/>
  <c r="G9" i="37"/>
  <c r="F9" i="37"/>
  <c r="E9" i="37"/>
  <c r="D9" i="37"/>
  <c r="B9" i="37"/>
  <c r="K8" i="37"/>
  <c r="J8" i="37"/>
  <c r="I8" i="37"/>
  <c r="Q8" i="37" s="1"/>
  <c r="G8" i="37"/>
  <c r="F8" i="37"/>
  <c r="E8" i="37"/>
  <c r="D8" i="37"/>
  <c r="B8" i="37"/>
  <c r="K7" i="37"/>
  <c r="J7" i="37"/>
  <c r="I7" i="37"/>
  <c r="Q7" i="37" s="1"/>
  <c r="G7" i="37"/>
  <c r="F7" i="37"/>
  <c r="E7" i="37"/>
  <c r="D7" i="37"/>
  <c r="B7" i="37"/>
  <c r="K6" i="37"/>
  <c r="J6" i="37"/>
  <c r="I6" i="37"/>
  <c r="Q6" i="37" s="1"/>
  <c r="G6" i="37"/>
  <c r="F6" i="37"/>
  <c r="E6" i="37"/>
  <c r="D6" i="37"/>
  <c r="B6" i="37"/>
  <c r="A5" i="37"/>
  <c r="B45" i="37" s="1"/>
  <c r="B283" i="37" s="1"/>
  <c r="K211" i="36"/>
  <c r="J211" i="36"/>
  <c r="I211" i="36"/>
  <c r="Q211" i="36" s="1"/>
  <c r="AF211" i="36" s="1"/>
  <c r="G211" i="36"/>
  <c r="F211" i="36"/>
  <c r="E211" i="36"/>
  <c r="AG211" i="36" s="1"/>
  <c r="D211" i="36"/>
  <c r="B211" i="36"/>
  <c r="K210" i="36"/>
  <c r="AG210" i="36" s="1"/>
  <c r="J210" i="36"/>
  <c r="I210" i="36"/>
  <c r="Q210" i="36" s="1"/>
  <c r="AF210" i="36" s="1"/>
  <c r="G210" i="36"/>
  <c r="AB210" i="36" s="1"/>
  <c r="F210" i="36"/>
  <c r="E210" i="36"/>
  <c r="D210" i="36"/>
  <c r="L210" i="36" s="1"/>
  <c r="B210" i="36"/>
  <c r="K99" i="36"/>
  <c r="J99" i="36"/>
  <c r="I99" i="36"/>
  <c r="Q99" i="36" s="1"/>
  <c r="G99" i="36"/>
  <c r="F99" i="36"/>
  <c r="E99" i="36"/>
  <c r="D99" i="36"/>
  <c r="B99" i="36"/>
  <c r="K98" i="36"/>
  <c r="AG98" i="36" s="1"/>
  <c r="J98" i="36"/>
  <c r="I98" i="36"/>
  <c r="Q98" i="36" s="1"/>
  <c r="G98" i="36"/>
  <c r="F98" i="36"/>
  <c r="E98" i="36"/>
  <c r="D98" i="36"/>
  <c r="B98" i="36"/>
  <c r="K97" i="36"/>
  <c r="J97" i="36"/>
  <c r="I97" i="36"/>
  <c r="Q97" i="36" s="1"/>
  <c r="G97" i="36"/>
  <c r="F97" i="36"/>
  <c r="E97" i="36"/>
  <c r="D97" i="36"/>
  <c r="B97" i="36"/>
  <c r="K77" i="36"/>
  <c r="J77" i="36"/>
  <c r="I77" i="36"/>
  <c r="Q77" i="36" s="1"/>
  <c r="G77" i="36"/>
  <c r="F77" i="36"/>
  <c r="E77" i="36"/>
  <c r="D77" i="36"/>
  <c r="B77" i="36"/>
  <c r="K76" i="36"/>
  <c r="J76" i="36"/>
  <c r="I76" i="36"/>
  <c r="Q76" i="36" s="1"/>
  <c r="G76" i="36"/>
  <c r="F76" i="36"/>
  <c r="E76" i="36"/>
  <c r="D76" i="36"/>
  <c r="B76" i="36"/>
  <c r="K75" i="36"/>
  <c r="J75" i="36"/>
  <c r="I75" i="36"/>
  <c r="Q75" i="36" s="1"/>
  <c r="G75" i="36"/>
  <c r="F75" i="36"/>
  <c r="E75" i="36"/>
  <c r="D75" i="36"/>
  <c r="B75" i="36"/>
  <c r="K74" i="36"/>
  <c r="J74" i="36"/>
  <c r="I74" i="36"/>
  <c r="Q74" i="36" s="1"/>
  <c r="G74" i="36"/>
  <c r="F74" i="36"/>
  <c r="E74" i="36"/>
  <c r="D74" i="36"/>
  <c r="B74" i="36"/>
  <c r="K73" i="36"/>
  <c r="J73" i="36"/>
  <c r="I73" i="36"/>
  <c r="Q73" i="36" s="1"/>
  <c r="G73" i="36"/>
  <c r="F73" i="36"/>
  <c r="E73" i="36"/>
  <c r="D73" i="36"/>
  <c r="B73" i="36"/>
  <c r="K273" i="36"/>
  <c r="J273" i="36"/>
  <c r="I273" i="36"/>
  <c r="Q273" i="36" s="1"/>
  <c r="G273" i="36"/>
  <c r="F273" i="36"/>
  <c r="E273" i="36"/>
  <c r="D273" i="36"/>
  <c r="B273" i="36"/>
  <c r="K275" i="36"/>
  <c r="J275" i="36"/>
  <c r="I275" i="36"/>
  <c r="Q275" i="36" s="1"/>
  <c r="G275" i="36"/>
  <c r="F275" i="36"/>
  <c r="E275" i="36"/>
  <c r="D275" i="36"/>
  <c r="B275" i="36"/>
  <c r="K274" i="36"/>
  <c r="J274" i="36"/>
  <c r="I274" i="36"/>
  <c r="Q274" i="36" s="1"/>
  <c r="G274" i="36"/>
  <c r="F274" i="36"/>
  <c r="E274" i="36"/>
  <c r="D274" i="36"/>
  <c r="B274" i="36"/>
  <c r="K272" i="36"/>
  <c r="J272" i="36"/>
  <c r="I272" i="36"/>
  <c r="Q272" i="36" s="1"/>
  <c r="G272" i="36"/>
  <c r="F272" i="36"/>
  <c r="E272" i="36"/>
  <c r="D272" i="36"/>
  <c r="B272" i="36"/>
  <c r="K271" i="36"/>
  <c r="J271" i="36"/>
  <c r="I271" i="36"/>
  <c r="Q271" i="36" s="1"/>
  <c r="G271" i="36"/>
  <c r="F271" i="36"/>
  <c r="E271" i="36"/>
  <c r="D271" i="36"/>
  <c r="B271" i="36"/>
  <c r="K270" i="36"/>
  <c r="J270" i="36"/>
  <c r="I270" i="36"/>
  <c r="Q270" i="36" s="1"/>
  <c r="G270" i="36"/>
  <c r="F270" i="36"/>
  <c r="E270" i="36"/>
  <c r="D270" i="36"/>
  <c r="B270" i="36"/>
  <c r="K269" i="36"/>
  <c r="J269" i="36"/>
  <c r="I269" i="36"/>
  <c r="Q269" i="36" s="1"/>
  <c r="G269" i="36"/>
  <c r="F269" i="36"/>
  <c r="E269" i="36"/>
  <c r="D269" i="36"/>
  <c r="B269" i="36"/>
  <c r="K268" i="36"/>
  <c r="J268" i="36"/>
  <c r="I268" i="36"/>
  <c r="Q268" i="36" s="1"/>
  <c r="G268" i="36"/>
  <c r="F268" i="36"/>
  <c r="E268" i="36"/>
  <c r="D268" i="36"/>
  <c r="B268" i="36"/>
  <c r="K267" i="36"/>
  <c r="J267" i="36"/>
  <c r="I267" i="36"/>
  <c r="Q267" i="36" s="1"/>
  <c r="G267" i="36"/>
  <c r="F267" i="36"/>
  <c r="E267" i="36"/>
  <c r="D267" i="36"/>
  <c r="H267" i="36" s="1"/>
  <c r="B267" i="36"/>
  <c r="K266" i="36"/>
  <c r="J266" i="36"/>
  <c r="I266" i="36"/>
  <c r="Q266" i="36" s="1"/>
  <c r="G266" i="36"/>
  <c r="F266" i="36"/>
  <c r="E266" i="36"/>
  <c r="D266" i="36"/>
  <c r="B266" i="36"/>
  <c r="K265" i="36"/>
  <c r="J265" i="36"/>
  <c r="I265" i="36"/>
  <c r="Q265" i="36" s="1"/>
  <c r="G265" i="36"/>
  <c r="F265" i="36"/>
  <c r="E265" i="36"/>
  <c r="D265" i="36"/>
  <c r="B265" i="36"/>
  <c r="K264" i="36"/>
  <c r="J264" i="36"/>
  <c r="I264" i="36"/>
  <c r="Q264" i="36" s="1"/>
  <c r="G264" i="36"/>
  <c r="F264" i="36"/>
  <c r="E264" i="36"/>
  <c r="D264" i="36"/>
  <c r="B264" i="36"/>
  <c r="K263" i="36"/>
  <c r="J263" i="36"/>
  <c r="I263" i="36"/>
  <c r="Q263" i="36" s="1"/>
  <c r="G263" i="36"/>
  <c r="F263" i="36"/>
  <c r="E263" i="36"/>
  <c r="D263" i="36"/>
  <c r="B263" i="36"/>
  <c r="K262" i="36"/>
  <c r="J262" i="36"/>
  <c r="I262" i="36"/>
  <c r="Q262" i="36" s="1"/>
  <c r="G262" i="36"/>
  <c r="F262" i="36"/>
  <c r="E262" i="36"/>
  <c r="D262" i="36"/>
  <c r="B262" i="36"/>
  <c r="K261" i="36"/>
  <c r="J261" i="36"/>
  <c r="I261" i="36"/>
  <c r="Q261" i="36" s="1"/>
  <c r="G261" i="36"/>
  <c r="F261" i="36"/>
  <c r="E261" i="36"/>
  <c r="D261" i="36"/>
  <c r="B261" i="36"/>
  <c r="K260" i="36"/>
  <c r="J260" i="36"/>
  <c r="I260" i="36"/>
  <c r="Q260" i="36" s="1"/>
  <c r="G260" i="36"/>
  <c r="F260" i="36"/>
  <c r="E260" i="36"/>
  <c r="D260" i="36"/>
  <c r="B260" i="36"/>
  <c r="K259" i="36"/>
  <c r="J259" i="36"/>
  <c r="I259" i="36"/>
  <c r="Q259" i="36" s="1"/>
  <c r="G259" i="36"/>
  <c r="F259" i="36"/>
  <c r="E259" i="36"/>
  <c r="D259" i="36"/>
  <c r="B259" i="36"/>
  <c r="K258" i="36"/>
  <c r="J258" i="36"/>
  <c r="I258" i="36"/>
  <c r="Q258" i="36" s="1"/>
  <c r="G258" i="36"/>
  <c r="F258" i="36"/>
  <c r="E258" i="36"/>
  <c r="D258" i="36"/>
  <c r="B258" i="36"/>
  <c r="K257" i="36"/>
  <c r="J257" i="36"/>
  <c r="I257" i="36"/>
  <c r="Q257" i="36" s="1"/>
  <c r="G257" i="36"/>
  <c r="F257" i="36"/>
  <c r="E257" i="36"/>
  <c r="D257" i="36"/>
  <c r="B257" i="36"/>
  <c r="K256" i="36"/>
  <c r="J256" i="36"/>
  <c r="I256" i="36"/>
  <c r="Q256" i="36" s="1"/>
  <c r="G256" i="36"/>
  <c r="F256" i="36"/>
  <c r="E256" i="36"/>
  <c r="D256" i="36"/>
  <c r="B256" i="36"/>
  <c r="K255" i="36"/>
  <c r="J255" i="36"/>
  <c r="I255" i="36"/>
  <c r="Q255" i="36" s="1"/>
  <c r="G255" i="36"/>
  <c r="F255" i="36"/>
  <c r="E255" i="36"/>
  <c r="D255" i="36"/>
  <c r="B255" i="36"/>
  <c r="K254" i="36"/>
  <c r="J254" i="36"/>
  <c r="I254" i="36"/>
  <c r="Q254" i="36" s="1"/>
  <c r="G254" i="36"/>
  <c r="F254" i="36"/>
  <c r="E254" i="36"/>
  <c r="D254" i="36"/>
  <c r="B254" i="36"/>
  <c r="K253" i="36"/>
  <c r="J253" i="36"/>
  <c r="I253" i="36"/>
  <c r="Q253" i="36" s="1"/>
  <c r="G253" i="36"/>
  <c r="F253" i="36"/>
  <c r="E253" i="36"/>
  <c r="D253" i="36"/>
  <c r="B253" i="36"/>
  <c r="K252" i="36"/>
  <c r="J252" i="36"/>
  <c r="I252" i="36"/>
  <c r="Q252" i="36" s="1"/>
  <c r="G252" i="36"/>
  <c r="F252" i="36"/>
  <c r="E252" i="36"/>
  <c r="D252" i="36"/>
  <c r="B252" i="36"/>
  <c r="K251" i="36"/>
  <c r="J251" i="36"/>
  <c r="I251" i="36"/>
  <c r="Q251" i="36" s="1"/>
  <c r="G251" i="36"/>
  <c r="F251" i="36"/>
  <c r="E251" i="36"/>
  <c r="D251" i="36"/>
  <c r="B251" i="36"/>
  <c r="K250" i="36"/>
  <c r="J250" i="36"/>
  <c r="I250" i="36"/>
  <c r="Q250" i="36" s="1"/>
  <c r="G250" i="36"/>
  <c r="F250" i="36"/>
  <c r="E250" i="36"/>
  <c r="D250" i="36"/>
  <c r="B250" i="36"/>
  <c r="K249" i="36"/>
  <c r="J249" i="36"/>
  <c r="I249" i="36"/>
  <c r="Q249" i="36" s="1"/>
  <c r="G249" i="36"/>
  <c r="F249" i="36"/>
  <c r="E249" i="36"/>
  <c r="D249" i="36"/>
  <c r="B249" i="36"/>
  <c r="K248" i="36"/>
  <c r="J248" i="36"/>
  <c r="I248" i="36"/>
  <c r="Q248" i="36" s="1"/>
  <c r="G248" i="36"/>
  <c r="F248" i="36"/>
  <c r="E248" i="36"/>
  <c r="D248" i="36"/>
  <c r="B248" i="36"/>
  <c r="K247" i="36"/>
  <c r="J247" i="36"/>
  <c r="I247" i="36"/>
  <c r="Q247" i="36" s="1"/>
  <c r="G247" i="36"/>
  <c r="F247" i="36"/>
  <c r="E247" i="36"/>
  <c r="D247" i="36"/>
  <c r="B247" i="36"/>
  <c r="K246" i="36"/>
  <c r="J246" i="36"/>
  <c r="I246" i="36"/>
  <c r="Q246" i="36" s="1"/>
  <c r="G246" i="36"/>
  <c r="F246" i="36"/>
  <c r="E246" i="36"/>
  <c r="D246" i="36"/>
  <c r="B246" i="36"/>
  <c r="K245" i="36"/>
  <c r="J245" i="36"/>
  <c r="I245" i="36"/>
  <c r="Q245" i="36" s="1"/>
  <c r="G245" i="36"/>
  <c r="F245" i="36"/>
  <c r="E245" i="36"/>
  <c r="D245" i="36"/>
  <c r="B245" i="36"/>
  <c r="K244" i="36"/>
  <c r="J244" i="36"/>
  <c r="I244" i="36"/>
  <c r="Q244" i="36" s="1"/>
  <c r="G244" i="36"/>
  <c r="F244" i="36"/>
  <c r="E244" i="36"/>
  <c r="D244" i="36"/>
  <c r="B244" i="36"/>
  <c r="K243" i="36"/>
  <c r="J243" i="36"/>
  <c r="I243" i="36"/>
  <c r="Q243" i="36" s="1"/>
  <c r="G243" i="36"/>
  <c r="F243" i="36"/>
  <c r="E243" i="36"/>
  <c r="D243" i="36"/>
  <c r="B243" i="36"/>
  <c r="K242" i="36"/>
  <c r="J242" i="36"/>
  <c r="I242" i="36"/>
  <c r="Q242" i="36" s="1"/>
  <c r="G242" i="36"/>
  <c r="F242" i="36"/>
  <c r="E242" i="36"/>
  <c r="D242" i="36"/>
  <c r="B242" i="36"/>
  <c r="K241" i="36"/>
  <c r="J241" i="36"/>
  <c r="I241" i="36"/>
  <c r="Q241" i="36" s="1"/>
  <c r="G241" i="36"/>
  <c r="F241" i="36"/>
  <c r="E241" i="36"/>
  <c r="D241" i="36"/>
  <c r="B241" i="36"/>
  <c r="K240" i="36"/>
  <c r="J240" i="36"/>
  <c r="I240" i="36"/>
  <c r="Q240" i="36" s="1"/>
  <c r="G240" i="36"/>
  <c r="F240" i="36"/>
  <c r="E240" i="36"/>
  <c r="D240" i="36"/>
  <c r="B240" i="36"/>
  <c r="K239" i="36"/>
  <c r="J239" i="36"/>
  <c r="I239" i="36"/>
  <c r="Q239" i="36" s="1"/>
  <c r="G239" i="36"/>
  <c r="F239" i="36"/>
  <c r="E239" i="36"/>
  <c r="D239" i="36"/>
  <c r="B239" i="36"/>
  <c r="K238" i="36"/>
  <c r="J238" i="36"/>
  <c r="I238" i="36"/>
  <c r="Q238" i="36" s="1"/>
  <c r="G238" i="36"/>
  <c r="F238" i="36"/>
  <c r="E238" i="36"/>
  <c r="D238" i="36"/>
  <c r="B238" i="36"/>
  <c r="K237" i="36"/>
  <c r="J237" i="36"/>
  <c r="I237" i="36"/>
  <c r="Q237" i="36" s="1"/>
  <c r="G237" i="36"/>
  <c r="F237" i="36"/>
  <c r="E237" i="36"/>
  <c r="D237" i="36"/>
  <c r="B237" i="36"/>
  <c r="K236" i="36"/>
  <c r="J236" i="36"/>
  <c r="I236" i="36"/>
  <c r="Q236" i="36" s="1"/>
  <c r="G236" i="36"/>
  <c r="F236" i="36"/>
  <c r="E236" i="36"/>
  <c r="D236" i="36"/>
  <c r="B236" i="36"/>
  <c r="K235" i="36"/>
  <c r="J235" i="36"/>
  <c r="I235" i="36"/>
  <c r="Q235" i="36" s="1"/>
  <c r="G235" i="36"/>
  <c r="F235" i="36"/>
  <c r="E235" i="36"/>
  <c r="AA235" i="36" s="1"/>
  <c r="D235" i="36"/>
  <c r="B235" i="36"/>
  <c r="K234" i="36"/>
  <c r="J234" i="36"/>
  <c r="I234" i="36"/>
  <c r="Q234" i="36" s="1"/>
  <c r="G234" i="36"/>
  <c r="F234" i="36"/>
  <c r="E234" i="36"/>
  <c r="D234" i="36"/>
  <c r="B234" i="36"/>
  <c r="K233" i="36"/>
  <c r="J233" i="36"/>
  <c r="I233" i="36"/>
  <c r="Q233" i="36" s="1"/>
  <c r="G233" i="36"/>
  <c r="F233" i="36"/>
  <c r="E233" i="36"/>
  <c r="D233" i="36"/>
  <c r="B233" i="36"/>
  <c r="K232" i="36"/>
  <c r="J232" i="36"/>
  <c r="I232" i="36"/>
  <c r="Q232" i="36" s="1"/>
  <c r="G232" i="36"/>
  <c r="F232" i="36"/>
  <c r="E232" i="36"/>
  <c r="D232" i="36"/>
  <c r="B232" i="36"/>
  <c r="A231" i="36"/>
  <c r="B276" i="36" s="1"/>
  <c r="B290" i="36" s="1"/>
  <c r="K228" i="36"/>
  <c r="J228" i="36"/>
  <c r="I228" i="36"/>
  <c r="Q228" i="36" s="1"/>
  <c r="G228" i="36"/>
  <c r="F228" i="36"/>
  <c r="E228" i="36"/>
  <c r="D228" i="36"/>
  <c r="B228" i="36"/>
  <c r="K227" i="36"/>
  <c r="J227" i="36"/>
  <c r="I227" i="36"/>
  <c r="Q227" i="36" s="1"/>
  <c r="G227" i="36"/>
  <c r="F227" i="36"/>
  <c r="E227" i="36"/>
  <c r="D227" i="36"/>
  <c r="B227" i="36"/>
  <c r="K226" i="36"/>
  <c r="J226" i="36"/>
  <c r="I226" i="36"/>
  <c r="Q226" i="36" s="1"/>
  <c r="G226" i="36"/>
  <c r="F226" i="36"/>
  <c r="E226" i="36"/>
  <c r="D226" i="36"/>
  <c r="B226" i="36"/>
  <c r="K225" i="36"/>
  <c r="J225" i="36"/>
  <c r="I225" i="36"/>
  <c r="Q225" i="36" s="1"/>
  <c r="G225" i="36"/>
  <c r="F225" i="36"/>
  <c r="E225" i="36"/>
  <c r="D225" i="36"/>
  <c r="B225" i="36"/>
  <c r="K224" i="36"/>
  <c r="J224" i="36"/>
  <c r="I224" i="36"/>
  <c r="Q224" i="36" s="1"/>
  <c r="G224" i="36"/>
  <c r="F224" i="36"/>
  <c r="E224" i="36"/>
  <c r="D224" i="36"/>
  <c r="B224" i="36"/>
  <c r="K223" i="36"/>
  <c r="J223" i="36"/>
  <c r="I223" i="36"/>
  <c r="Q223" i="36" s="1"/>
  <c r="G223" i="36"/>
  <c r="F223" i="36"/>
  <c r="E223" i="36"/>
  <c r="D223" i="36"/>
  <c r="B223" i="36"/>
  <c r="K222" i="36"/>
  <c r="J222" i="36"/>
  <c r="I222" i="36"/>
  <c r="Q222" i="36" s="1"/>
  <c r="G222" i="36"/>
  <c r="F222" i="36"/>
  <c r="E222" i="36"/>
  <c r="D222" i="36"/>
  <c r="B222" i="36"/>
  <c r="K221" i="36"/>
  <c r="J221" i="36"/>
  <c r="I221" i="36"/>
  <c r="Q221" i="36" s="1"/>
  <c r="G221" i="36"/>
  <c r="F221" i="36"/>
  <c r="E221" i="36"/>
  <c r="D221" i="36"/>
  <c r="H221" i="36" s="1"/>
  <c r="B221" i="36"/>
  <c r="K220" i="36"/>
  <c r="J220" i="36"/>
  <c r="I220" i="36"/>
  <c r="Q220" i="36" s="1"/>
  <c r="G220" i="36"/>
  <c r="F220" i="36"/>
  <c r="E220" i="36"/>
  <c r="D220" i="36"/>
  <c r="B220" i="36"/>
  <c r="K219" i="36"/>
  <c r="J219" i="36"/>
  <c r="I219" i="36"/>
  <c r="Q219" i="36" s="1"/>
  <c r="G219" i="36"/>
  <c r="F219" i="36"/>
  <c r="E219" i="36"/>
  <c r="D219" i="36"/>
  <c r="B219" i="36"/>
  <c r="K218" i="36"/>
  <c r="J218" i="36"/>
  <c r="I218" i="36"/>
  <c r="Q218" i="36" s="1"/>
  <c r="G218" i="36"/>
  <c r="F218" i="36"/>
  <c r="E218" i="36"/>
  <c r="D218" i="36"/>
  <c r="B218" i="36"/>
  <c r="K217" i="36"/>
  <c r="J217" i="36"/>
  <c r="I217" i="36"/>
  <c r="Q217" i="36" s="1"/>
  <c r="G217" i="36"/>
  <c r="F217" i="36"/>
  <c r="E217" i="36"/>
  <c r="D217" i="36"/>
  <c r="B217" i="36"/>
  <c r="K216" i="36"/>
  <c r="J216" i="36"/>
  <c r="I216" i="36"/>
  <c r="Q216" i="36" s="1"/>
  <c r="G216" i="36"/>
  <c r="F216" i="36"/>
  <c r="E216" i="36"/>
  <c r="D216" i="36"/>
  <c r="H216" i="36" s="1"/>
  <c r="B216" i="36"/>
  <c r="K215" i="36"/>
  <c r="J215" i="36"/>
  <c r="I215" i="36"/>
  <c r="Q215" i="36" s="1"/>
  <c r="G215" i="36"/>
  <c r="F215" i="36"/>
  <c r="E215" i="36"/>
  <c r="D215" i="36"/>
  <c r="H215" i="36" s="1"/>
  <c r="B215" i="36"/>
  <c r="K214" i="36"/>
  <c r="J214" i="36"/>
  <c r="I214" i="36"/>
  <c r="Q214" i="36" s="1"/>
  <c r="G214" i="36"/>
  <c r="F214" i="36"/>
  <c r="E214" i="36"/>
  <c r="D214" i="36"/>
  <c r="B214" i="36"/>
  <c r="K213" i="36"/>
  <c r="J213" i="36"/>
  <c r="I213" i="36"/>
  <c r="Q213" i="36" s="1"/>
  <c r="G213" i="36"/>
  <c r="F213" i="36"/>
  <c r="E213" i="36"/>
  <c r="D213" i="36"/>
  <c r="B213" i="36"/>
  <c r="K212" i="36"/>
  <c r="J212" i="36"/>
  <c r="I212" i="36"/>
  <c r="Q212" i="36" s="1"/>
  <c r="G212" i="36"/>
  <c r="F212" i="36"/>
  <c r="E212" i="36"/>
  <c r="D212" i="36"/>
  <c r="B212" i="36"/>
  <c r="K209" i="36"/>
  <c r="J209" i="36"/>
  <c r="I209" i="36"/>
  <c r="Q209" i="36" s="1"/>
  <c r="G209" i="36"/>
  <c r="F209" i="36"/>
  <c r="E209" i="36"/>
  <c r="D209" i="36"/>
  <c r="B209" i="36"/>
  <c r="K208" i="36"/>
  <c r="J208" i="36"/>
  <c r="I208" i="36"/>
  <c r="Q208" i="36" s="1"/>
  <c r="G208" i="36"/>
  <c r="F208" i="36"/>
  <c r="E208" i="36"/>
  <c r="D208" i="36"/>
  <c r="H208" i="36" s="1"/>
  <c r="B208" i="36"/>
  <c r="A207" i="36"/>
  <c r="B229" i="36" s="1"/>
  <c r="B289" i="36" s="1"/>
  <c r="K203" i="36"/>
  <c r="J203" i="36"/>
  <c r="I203" i="36"/>
  <c r="Q203" i="36" s="1"/>
  <c r="G203" i="36"/>
  <c r="F203" i="36"/>
  <c r="E203" i="36"/>
  <c r="D203" i="36"/>
  <c r="B203" i="36"/>
  <c r="K202" i="36"/>
  <c r="J202" i="36"/>
  <c r="I202" i="36"/>
  <c r="Q202" i="36" s="1"/>
  <c r="G202" i="36"/>
  <c r="F202" i="36"/>
  <c r="E202" i="36"/>
  <c r="D202" i="36"/>
  <c r="H202" i="36" s="1"/>
  <c r="B202" i="36"/>
  <c r="K201" i="36"/>
  <c r="J201" i="36"/>
  <c r="I201" i="36"/>
  <c r="Q201" i="36" s="1"/>
  <c r="G201" i="36"/>
  <c r="F201" i="36"/>
  <c r="E201" i="36"/>
  <c r="D201" i="36"/>
  <c r="B201" i="36"/>
  <c r="K200" i="36"/>
  <c r="J200" i="36"/>
  <c r="I200" i="36"/>
  <c r="Q200" i="36" s="1"/>
  <c r="G200" i="36"/>
  <c r="F200" i="36"/>
  <c r="E200" i="36"/>
  <c r="D200" i="36"/>
  <c r="B200" i="36"/>
  <c r="K199" i="36"/>
  <c r="J199" i="36"/>
  <c r="I199" i="36"/>
  <c r="Q199" i="36" s="1"/>
  <c r="G199" i="36"/>
  <c r="F199" i="36"/>
  <c r="E199" i="36"/>
  <c r="D199" i="36"/>
  <c r="H199" i="36" s="1"/>
  <c r="Z199" i="36" s="1"/>
  <c r="M199" i="36" s="1"/>
  <c r="B199" i="36"/>
  <c r="K198" i="36"/>
  <c r="J198" i="36"/>
  <c r="I198" i="36"/>
  <c r="Q198" i="36" s="1"/>
  <c r="G198" i="36"/>
  <c r="F198" i="36"/>
  <c r="E198" i="36"/>
  <c r="D198" i="36"/>
  <c r="B198" i="36"/>
  <c r="K197" i="36"/>
  <c r="J197" i="36"/>
  <c r="I197" i="36"/>
  <c r="Q197" i="36" s="1"/>
  <c r="G197" i="36"/>
  <c r="F197" i="36"/>
  <c r="E197" i="36"/>
  <c r="D197" i="36"/>
  <c r="B197" i="36"/>
  <c r="K196" i="36"/>
  <c r="J196" i="36"/>
  <c r="I196" i="36"/>
  <c r="Q196" i="36" s="1"/>
  <c r="G196" i="36"/>
  <c r="F196" i="36"/>
  <c r="E196" i="36"/>
  <c r="D196" i="36"/>
  <c r="B196" i="36"/>
  <c r="A195" i="36"/>
  <c r="B204" i="36" s="1"/>
  <c r="B288" i="36" s="1"/>
  <c r="K191" i="36"/>
  <c r="J191" i="36"/>
  <c r="I191" i="36"/>
  <c r="Q191" i="36" s="1"/>
  <c r="G191" i="36"/>
  <c r="F191" i="36"/>
  <c r="E191" i="36"/>
  <c r="D191" i="36"/>
  <c r="B191" i="36"/>
  <c r="K190" i="36"/>
  <c r="J190" i="36"/>
  <c r="I190" i="36"/>
  <c r="Q190" i="36" s="1"/>
  <c r="G190" i="36"/>
  <c r="F190" i="36"/>
  <c r="E190" i="36"/>
  <c r="D190" i="36"/>
  <c r="B190" i="36"/>
  <c r="K189" i="36"/>
  <c r="J189" i="36"/>
  <c r="I189" i="36"/>
  <c r="Q189" i="36" s="1"/>
  <c r="G189" i="36"/>
  <c r="F189" i="36"/>
  <c r="E189" i="36"/>
  <c r="D189" i="36"/>
  <c r="B189" i="36"/>
  <c r="K188" i="36"/>
  <c r="J188" i="36"/>
  <c r="I188" i="36"/>
  <c r="Q188" i="36" s="1"/>
  <c r="G188" i="36"/>
  <c r="F188" i="36"/>
  <c r="E188" i="36"/>
  <c r="D188" i="36"/>
  <c r="B188" i="36"/>
  <c r="K187" i="36"/>
  <c r="J187" i="36"/>
  <c r="I187" i="36"/>
  <c r="Q187" i="36" s="1"/>
  <c r="G187" i="36"/>
  <c r="F187" i="36"/>
  <c r="E187" i="36"/>
  <c r="D187" i="36"/>
  <c r="B187" i="36"/>
  <c r="K186" i="36"/>
  <c r="J186" i="36"/>
  <c r="I186" i="36"/>
  <c r="Q186" i="36" s="1"/>
  <c r="G186" i="36"/>
  <c r="F186" i="36"/>
  <c r="E186" i="36"/>
  <c r="D186" i="36"/>
  <c r="B186" i="36"/>
  <c r="K185" i="36"/>
  <c r="J185" i="36"/>
  <c r="I185" i="36"/>
  <c r="Q185" i="36" s="1"/>
  <c r="G185" i="36"/>
  <c r="F185" i="36"/>
  <c r="E185" i="36"/>
  <c r="AG185" i="36" s="1"/>
  <c r="D185" i="36"/>
  <c r="B185" i="36"/>
  <c r="K184" i="36"/>
  <c r="J184" i="36"/>
  <c r="I184" i="36"/>
  <c r="Q184" i="36" s="1"/>
  <c r="G184" i="36"/>
  <c r="F184" i="36"/>
  <c r="E184" i="36"/>
  <c r="D184" i="36"/>
  <c r="B184" i="36"/>
  <c r="K183" i="36"/>
  <c r="J183" i="36"/>
  <c r="I183" i="36"/>
  <c r="Q183" i="36" s="1"/>
  <c r="G183" i="36"/>
  <c r="F183" i="36"/>
  <c r="E183" i="36"/>
  <c r="D183" i="36"/>
  <c r="B183" i="36"/>
  <c r="K182" i="36"/>
  <c r="J182" i="36"/>
  <c r="I182" i="36"/>
  <c r="Q182" i="36" s="1"/>
  <c r="G182" i="36"/>
  <c r="F182" i="36"/>
  <c r="E182" i="36"/>
  <c r="D182" i="36"/>
  <c r="B182" i="36"/>
  <c r="K181" i="36"/>
  <c r="J181" i="36"/>
  <c r="I181" i="36"/>
  <c r="Q181" i="36" s="1"/>
  <c r="G181" i="36"/>
  <c r="F181" i="36"/>
  <c r="E181" i="36"/>
  <c r="D181" i="36"/>
  <c r="B181" i="36"/>
  <c r="K180" i="36"/>
  <c r="J180" i="36"/>
  <c r="I180" i="36"/>
  <c r="Q180" i="36" s="1"/>
  <c r="G180" i="36"/>
  <c r="F180" i="36"/>
  <c r="E180" i="36"/>
  <c r="D180" i="36"/>
  <c r="B180" i="36"/>
  <c r="K179" i="36"/>
  <c r="J179" i="36"/>
  <c r="I179" i="36"/>
  <c r="Q179" i="36" s="1"/>
  <c r="G179" i="36"/>
  <c r="F179" i="36"/>
  <c r="E179" i="36"/>
  <c r="D179" i="36"/>
  <c r="B179" i="36"/>
  <c r="K178" i="36"/>
  <c r="J178" i="36"/>
  <c r="I178" i="36"/>
  <c r="Q178" i="36" s="1"/>
  <c r="G178" i="36"/>
  <c r="F178" i="36"/>
  <c r="E178" i="36"/>
  <c r="D178" i="36"/>
  <c r="H178" i="36" s="1"/>
  <c r="B178" i="36"/>
  <c r="K177" i="36"/>
  <c r="J177" i="36"/>
  <c r="I177" i="36"/>
  <c r="Q177" i="36" s="1"/>
  <c r="G177" i="36"/>
  <c r="F177" i="36"/>
  <c r="E177" i="36"/>
  <c r="D177" i="36"/>
  <c r="B177" i="36"/>
  <c r="K176" i="36"/>
  <c r="J176" i="36"/>
  <c r="I176" i="36"/>
  <c r="Q176" i="36" s="1"/>
  <c r="G176" i="36"/>
  <c r="F176" i="36"/>
  <c r="E176" i="36"/>
  <c r="D176" i="36"/>
  <c r="B176" i="36"/>
  <c r="K175" i="36"/>
  <c r="J175" i="36"/>
  <c r="I175" i="36"/>
  <c r="Q175" i="36" s="1"/>
  <c r="G175" i="36"/>
  <c r="F175" i="36"/>
  <c r="E175" i="36"/>
  <c r="D175" i="36"/>
  <c r="B175" i="36"/>
  <c r="K174" i="36"/>
  <c r="J174" i="36"/>
  <c r="I174" i="36"/>
  <c r="Q174" i="36" s="1"/>
  <c r="G174" i="36"/>
  <c r="F174" i="36"/>
  <c r="E174" i="36"/>
  <c r="D174" i="36"/>
  <c r="B174" i="36"/>
  <c r="K173" i="36"/>
  <c r="J173" i="36"/>
  <c r="I173" i="36"/>
  <c r="Q173" i="36" s="1"/>
  <c r="G173" i="36"/>
  <c r="F173" i="36"/>
  <c r="E173" i="36"/>
  <c r="D173" i="36"/>
  <c r="B173" i="36"/>
  <c r="K172" i="36"/>
  <c r="J172" i="36"/>
  <c r="I172" i="36"/>
  <c r="Q172" i="36" s="1"/>
  <c r="G172" i="36"/>
  <c r="F172" i="36"/>
  <c r="E172" i="36"/>
  <c r="D172" i="36"/>
  <c r="B172" i="36"/>
  <c r="K171" i="36"/>
  <c r="J171" i="36"/>
  <c r="I171" i="36"/>
  <c r="Q171" i="36" s="1"/>
  <c r="G171" i="36"/>
  <c r="F171" i="36"/>
  <c r="E171" i="36"/>
  <c r="D171" i="36"/>
  <c r="B171" i="36"/>
  <c r="K170" i="36"/>
  <c r="J170" i="36"/>
  <c r="I170" i="36"/>
  <c r="Q170" i="36" s="1"/>
  <c r="G170" i="36"/>
  <c r="F170" i="36"/>
  <c r="E170" i="36"/>
  <c r="D170" i="36"/>
  <c r="B170" i="36"/>
  <c r="K169" i="36"/>
  <c r="J169" i="36"/>
  <c r="I169" i="36"/>
  <c r="Q169" i="36" s="1"/>
  <c r="G169" i="36"/>
  <c r="F169" i="36"/>
  <c r="E169" i="36"/>
  <c r="D169" i="36"/>
  <c r="B169" i="36"/>
  <c r="K168" i="36"/>
  <c r="J168" i="36"/>
  <c r="I168" i="36"/>
  <c r="Q168" i="36" s="1"/>
  <c r="G168" i="36"/>
  <c r="F168" i="36"/>
  <c r="E168" i="36"/>
  <c r="D168" i="36"/>
  <c r="H168" i="36" s="1"/>
  <c r="B168" i="36"/>
  <c r="K167" i="36"/>
  <c r="J167" i="36"/>
  <c r="I167" i="36"/>
  <c r="Q167" i="36" s="1"/>
  <c r="G167" i="36"/>
  <c r="F167" i="36"/>
  <c r="E167" i="36"/>
  <c r="D167" i="36"/>
  <c r="B167" i="36"/>
  <c r="K166" i="36"/>
  <c r="J166" i="36"/>
  <c r="I166" i="36"/>
  <c r="Q166" i="36" s="1"/>
  <c r="G166" i="36"/>
  <c r="F166" i="36"/>
  <c r="E166" i="36"/>
  <c r="D166" i="36"/>
  <c r="H166" i="36" s="1"/>
  <c r="B166" i="36"/>
  <c r="K165" i="36"/>
  <c r="J165" i="36"/>
  <c r="I165" i="36"/>
  <c r="Q165" i="36" s="1"/>
  <c r="G165" i="36"/>
  <c r="F165" i="36"/>
  <c r="E165" i="36"/>
  <c r="D165" i="36"/>
  <c r="B165" i="36"/>
  <c r="K164" i="36"/>
  <c r="J164" i="36"/>
  <c r="I164" i="36"/>
  <c r="Q164" i="36" s="1"/>
  <c r="G164" i="36"/>
  <c r="F164" i="36"/>
  <c r="E164" i="36"/>
  <c r="D164" i="36"/>
  <c r="B164" i="36"/>
  <c r="K163" i="36"/>
  <c r="J163" i="36"/>
  <c r="I163" i="36"/>
  <c r="Q163" i="36" s="1"/>
  <c r="G163" i="36"/>
  <c r="F163" i="36"/>
  <c r="E163" i="36"/>
  <c r="D163" i="36"/>
  <c r="H163" i="36" s="1"/>
  <c r="AE163" i="36" s="1"/>
  <c r="B163" i="36"/>
  <c r="K162" i="36"/>
  <c r="J162" i="36"/>
  <c r="I162" i="36"/>
  <c r="Q162" i="36" s="1"/>
  <c r="G162" i="36"/>
  <c r="F162" i="36"/>
  <c r="E162" i="36"/>
  <c r="D162" i="36"/>
  <c r="B162" i="36"/>
  <c r="K161" i="36"/>
  <c r="J161" i="36"/>
  <c r="I161" i="36"/>
  <c r="Q161" i="36" s="1"/>
  <c r="G161" i="36"/>
  <c r="F161" i="36"/>
  <c r="E161" i="36"/>
  <c r="D161" i="36"/>
  <c r="B161" i="36"/>
  <c r="K160" i="36"/>
  <c r="J160" i="36"/>
  <c r="I160" i="36"/>
  <c r="Q160" i="36" s="1"/>
  <c r="G160" i="36"/>
  <c r="F160" i="36"/>
  <c r="E160" i="36"/>
  <c r="AA160" i="36" s="1"/>
  <c r="D160" i="36"/>
  <c r="B160" i="36"/>
  <c r="K159" i="36"/>
  <c r="J159" i="36"/>
  <c r="I159" i="36"/>
  <c r="Q159" i="36" s="1"/>
  <c r="G159" i="36"/>
  <c r="F159" i="36"/>
  <c r="E159" i="36"/>
  <c r="D159" i="36"/>
  <c r="H159" i="36" s="1"/>
  <c r="B159" i="36"/>
  <c r="K158" i="36"/>
  <c r="J158" i="36"/>
  <c r="I158" i="36"/>
  <c r="Q158" i="36" s="1"/>
  <c r="G158" i="36"/>
  <c r="F158" i="36"/>
  <c r="E158" i="36"/>
  <c r="D158" i="36"/>
  <c r="B158" i="36"/>
  <c r="K157" i="36"/>
  <c r="J157" i="36"/>
  <c r="I157" i="36"/>
  <c r="Q157" i="36" s="1"/>
  <c r="G157" i="36"/>
  <c r="F157" i="36"/>
  <c r="E157" i="36"/>
  <c r="D157" i="36"/>
  <c r="B157" i="36"/>
  <c r="A156" i="36"/>
  <c r="B192" i="36" s="1"/>
  <c r="B287" i="36" s="1"/>
  <c r="K152" i="36"/>
  <c r="J152" i="36"/>
  <c r="I152" i="36"/>
  <c r="Q152" i="36" s="1"/>
  <c r="G152" i="36"/>
  <c r="F152" i="36"/>
  <c r="E152" i="36"/>
  <c r="D152" i="36"/>
  <c r="B152" i="36"/>
  <c r="K151" i="36"/>
  <c r="J151" i="36"/>
  <c r="I151" i="36"/>
  <c r="Q151" i="36" s="1"/>
  <c r="G151" i="36"/>
  <c r="F151" i="36"/>
  <c r="E151" i="36"/>
  <c r="D151" i="36"/>
  <c r="B151" i="36"/>
  <c r="K150" i="36"/>
  <c r="J150" i="36"/>
  <c r="I150" i="36"/>
  <c r="Q150" i="36" s="1"/>
  <c r="G150" i="36"/>
  <c r="F150" i="36"/>
  <c r="E150" i="36"/>
  <c r="D150" i="36"/>
  <c r="B150" i="36"/>
  <c r="K149" i="36"/>
  <c r="J149" i="36"/>
  <c r="I149" i="36"/>
  <c r="Q149" i="36" s="1"/>
  <c r="G149" i="36"/>
  <c r="F149" i="36"/>
  <c r="E149" i="36"/>
  <c r="D149" i="36"/>
  <c r="H149" i="36" s="1"/>
  <c r="B149" i="36"/>
  <c r="K148" i="36"/>
  <c r="J148" i="36"/>
  <c r="I148" i="36"/>
  <c r="Q148" i="36" s="1"/>
  <c r="G148" i="36"/>
  <c r="F148" i="36"/>
  <c r="E148" i="36"/>
  <c r="D148" i="36"/>
  <c r="B148" i="36"/>
  <c r="K147" i="36"/>
  <c r="J147" i="36"/>
  <c r="I147" i="36"/>
  <c r="Q147" i="36" s="1"/>
  <c r="G147" i="36"/>
  <c r="F147" i="36"/>
  <c r="E147" i="36"/>
  <c r="D147" i="36"/>
  <c r="B147" i="36"/>
  <c r="A146" i="36"/>
  <c r="B153" i="36" s="1"/>
  <c r="B286" i="36" s="1"/>
  <c r="K142" i="36"/>
  <c r="J142" i="36"/>
  <c r="I142" i="36"/>
  <c r="Q142" i="36" s="1"/>
  <c r="G142" i="36"/>
  <c r="F142" i="36"/>
  <c r="E142" i="36"/>
  <c r="D142" i="36"/>
  <c r="B142" i="36"/>
  <c r="K141" i="36"/>
  <c r="J141" i="36"/>
  <c r="I141" i="36"/>
  <c r="Q141" i="36" s="1"/>
  <c r="G141" i="36"/>
  <c r="F141" i="36"/>
  <c r="E141" i="36"/>
  <c r="D141" i="36"/>
  <c r="B141" i="36"/>
  <c r="K140" i="36"/>
  <c r="J140" i="36"/>
  <c r="I140" i="36"/>
  <c r="Q140" i="36" s="1"/>
  <c r="G140" i="36"/>
  <c r="F140" i="36"/>
  <c r="E140" i="36"/>
  <c r="D140" i="36"/>
  <c r="B140" i="36"/>
  <c r="K139" i="36"/>
  <c r="J139" i="36"/>
  <c r="I139" i="36"/>
  <c r="Q139" i="36" s="1"/>
  <c r="G139" i="36"/>
  <c r="F139" i="36"/>
  <c r="E139" i="36"/>
  <c r="D139" i="36"/>
  <c r="B139" i="36"/>
  <c r="K138" i="36"/>
  <c r="J138" i="36"/>
  <c r="I138" i="36"/>
  <c r="Q138" i="36" s="1"/>
  <c r="G138" i="36"/>
  <c r="F138" i="36"/>
  <c r="E138" i="36"/>
  <c r="D138" i="36"/>
  <c r="B138" i="36"/>
  <c r="K137" i="36"/>
  <c r="J137" i="36"/>
  <c r="I137" i="36"/>
  <c r="Q137" i="36" s="1"/>
  <c r="G137" i="36"/>
  <c r="F137" i="36"/>
  <c r="E137" i="36"/>
  <c r="D137" i="36"/>
  <c r="B137" i="36"/>
  <c r="K136" i="36"/>
  <c r="J136" i="36"/>
  <c r="I136" i="36"/>
  <c r="Q136" i="36" s="1"/>
  <c r="G136" i="36"/>
  <c r="F136" i="36"/>
  <c r="E136" i="36"/>
  <c r="D136" i="36"/>
  <c r="B136" i="36"/>
  <c r="K135" i="36"/>
  <c r="J135" i="36"/>
  <c r="I135" i="36"/>
  <c r="Q135" i="36" s="1"/>
  <c r="G135" i="36"/>
  <c r="F135" i="36"/>
  <c r="E135" i="36"/>
  <c r="D135" i="36"/>
  <c r="B135" i="36"/>
  <c r="K134" i="36"/>
  <c r="J134" i="36"/>
  <c r="I134" i="36"/>
  <c r="Q134" i="36" s="1"/>
  <c r="G134" i="36"/>
  <c r="F134" i="36"/>
  <c r="E134" i="36"/>
  <c r="D134" i="36"/>
  <c r="B134" i="36"/>
  <c r="K133" i="36"/>
  <c r="J133" i="36"/>
  <c r="I133" i="36"/>
  <c r="Q133" i="36" s="1"/>
  <c r="G133" i="36"/>
  <c r="F133" i="36"/>
  <c r="E133" i="36"/>
  <c r="D133" i="36"/>
  <c r="B133" i="36"/>
  <c r="K132" i="36"/>
  <c r="J132" i="36"/>
  <c r="I132" i="36"/>
  <c r="Q132" i="36" s="1"/>
  <c r="G132" i="36"/>
  <c r="F132" i="36"/>
  <c r="E132" i="36"/>
  <c r="D132" i="36"/>
  <c r="B132" i="36"/>
  <c r="A131" i="36"/>
  <c r="B143" i="36" s="1"/>
  <c r="B285" i="36" s="1"/>
  <c r="K127" i="36"/>
  <c r="J127" i="36"/>
  <c r="I127" i="36"/>
  <c r="Q127" i="36" s="1"/>
  <c r="G127" i="36"/>
  <c r="F127" i="36"/>
  <c r="E127" i="36"/>
  <c r="D127" i="36"/>
  <c r="B127" i="36"/>
  <c r="K126" i="36"/>
  <c r="J126" i="36"/>
  <c r="I126" i="36"/>
  <c r="Q126" i="36" s="1"/>
  <c r="G126" i="36"/>
  <c r="F126" i="36"/>
  <c r="E126" i="36"/>
  <c r="D126" i="36"/>
  <c r="B126" i="36"/>
  <c r="K125" i="36"/>
  <c r="J125" i="36"/>
  <c r="I125" i="36"/>
  <c r="Q125" i="36" s="1"/>
  <c r="G125" i="36"/>
  <c r="F125" i="36"/>
  <c r="E125" i="36"/>
  <c r="D125" i="36"/>
  <c r="H125" i="36" s="1"/>
  <c r="B125" i="36"/>
  <c r="K124" i="36"/>
  <c r="J124" i="36"/>
  <c r="I124" i="36"/>
  <c r="Q124" i="36" s="1"/>
  <c r="G124" i="36"/>
  <c r="F124" i="36"/>
  <c r="E124" i="36"/>
  <c r="D124" i="36"/>
  <c r="B124" i="36"/>
  <c r="K123" i="36"/>
  <c r="J123" i="36"/>
  <c r="I123" i="36"/>
  <c r="Q123" i="36" s="1"/>
  <c r="G123" i="36"/>
  <c r="F123" i="36"/>
  <c r="E123" i="36"/>
  <c r="D123" i="36"/>
  <c r="B123" i="36"/>
  <c r="K122" i="36"/>
  <c r="J122" i="36"/>
  <c r="I122" i="36"/>
  <c r="Q122" i="36" s="1"/>
  <c r="G122" i="36"/>
  <c r="F122" i="36"/>
  <c r="E122" i="36"/>
  <c r="D122" i="36"/>
  <c r="B122" i="36"/>
  <c r="K121" i="36"/>
  <c r="J121" i="36"/>
  <c r="I121" i="36"/>
  <c r="Q121" i="36" s="1"/>
  <c r="G121" i="36"/>
  <c r="F121" i="36"/>
  <c r="E121" i="36"/>
  <c r="D121" i="36"/>
  <c r="B121" i="36"/>
  <c r="K120" i="36"/>
  <c r="J120" i="36"/>
  <c r="I120" i="36"/>
  <c r="Q120" i="36" s="1"/>
  <c r="G120" i="36"/>
  <c r="F120" i="36"/>
  <c r="E120" i="36"/>
  <c r="D120" i="36"/>
  <c r="B120" i="36"/>
  <c r="K119" i="36"/>
  <c r="J119" i="36"/>
  <c r="I119" i="36"/>
  <c r="Q119" i="36" s="1"/>
  <c r="G119" i="36"/>
  <c r="F119" i="36"/>
  <c r="E119" i="36"/>
  <c r="D119" i="36"/>
  <c r="B119" i="36"/>
  <c r="K118" i="36"/>
  <c r="J118" i="36"/>
  <c r="I118" i="36"/>
  <c r="Q118" i="36" s="1"/>
  <c r="G118" i="36"/>
  <c r="F118" i="36"/>
  <c r="E118" i="36"/>
  <c r="D118" i="36"/>
  <c r="B118" i="36"/>
  <c r="K117" i="36"/>
  <c r="J117" i="36"/>
  <c r="I117" i="36"/>
  <c r="Q117" i="36" s="1"/>
  <c r="G117" i="36"/>
  <c r="F117" i="36"/>
  <c r="E117" i="36"/>
  <c r="D117" i="36"/>
  <c r="B117" i="36"/>
  <c r="K116" i="36"/>
  <c r="J116" i="36"/>
  <c r="I116" i="36"/>
  <c r="Q116" i="36" s="1"/>
  <c r="G116" i="36"/>
  <c r="F116" i="36"/>
  <c r="E116" i="36"/>
  <c r="AB116" i="36" s="1"/>
  <c r="D116" i="36"/>
  <c r="B116" i="36"/>
  <c r="K115" i="36"/>
  <c r="J115" i="36"/>
  <c r="I115" i="36"/>
  <c r="Q115" i="36" s="1"/>
  <c r="G115" i="36"/>
  <c r="F115" i="36"/>
  <c r="E115" i="36"/>
  <c r="D115" i="36"/>
  <c r="H115" i="36" s="1"/>
  <c r="B115" i="36"/>
  <c r="K114" i="36"/>
  <c r="AG114" i="36" s="1"/>
  <c r="J114" i="36"/>
  <c r="I114" i="36"/>
  <c r="Q114" i="36" s="1"/>
  <c r="G114" i="36"/>
  <c r="F114" i="36"/>
  <c r="E114" i="36"/>
  <c r="D114" i="36"/>
  <c r="B114" i="36"/>
  <c r="K113" i="36"/>
  <c r="J113" i="36"/>
  <c r="I113" i="36"/>
  <c r="Q113" i="36" s="1"/>
  <c r="G113" i="36"/>
  <c r="F113" i="36"/>
  <c r="E113" i="36"/>
  <c r="D113" i="36"/>
  <c r="B113" i="36"/>
  <c r="K112" i="36"/>
  <c r="J112" i="36"/>
  <c r="I112" i="36"/>
  <c r="Q112" i="36" s="1"/>
  <c r="G112" i="36"/>
  <c r="F112" i="36"/>
  <c r="E112" i="36"/>
  <c r="D112" i="36"/>
  <c r="B112" i="36"/>
  <c r="K111" i="36"/>
  <c r="J111" i="36"/>
  <c r="I111" i="36"/>
  <c r="Q111" i="36" s="1"/>
  <c r="G111" i="36"/>
  <c r="F111" i="36"/>
  <c r="E111" i="36"/>
  <c r="AG111" i="36" s="1"/>
  <c r="D111" i="36"/>
  <c r="B111" i="36"/>
  <c r="K110" i="36"/>
  <c r="J110" i="36"/>
  <c r="I110" i="36"/>
  <c r="Q110" i="36" s="1"/>
  <c r="G110" i="36"/>
  <c r="F110" i="36"/>
  <c r="E110" i="36"/>
  <c r="D110" i="36"/>
  <c r="B110" i="36"/>
  <c r="K109" i="36"/>
  <c r="AG109" i="36" s="1"/>
  <c r="J109" i="36"/>
  <c r="I109" i="36"/>
  <c r="Q109" i="36" s="1"/>
  <c r="G109" i="36"/>
  <c r="F109" i="36"/>
  <c r="E109" i="36"/>
  <c r="D109" i="36"/>
  <c r="H109" i="36" s="1"/>
  <c r="B109" i="36"/>
  <c r="K108" i="36"/>
  <c r="J108" i="36"/>
  <c r="I108" i="36"/>
  <c r="Q108" i="36" s="1"/>
  <c r="G108" i="36"/>
  <c r="F108" i="36"/>
  <c r="E108" i="36"/>
  <c r="D108" i="36"/>
  <c r="B108" i="36"/>
  <c r="K107" i="36"/>
  <c r="J107" i="36"/>
  <c r="I107" i="36"/>
  <c r="Q107" i="36" s="1"/>
  <c r="G107" i="36"/>
  <c r="F107" i="36"/>
  <c r="E107" i="36"/>
  <c r="D107" i="36"/>
  <c r="B107" i="36"/>
  <c r="K106" i="36"/>
  <c r="J106" i="36"/>
  <c r="I106" i="36"/>
  <c r="Q106" i="36" s="1"/>
  <c r="G106" i="36"/>
  <c r="F106" i="36"/>
  <c r="E106" i="36"/>
  <c r="D106" i="36"/>
  <c r="B106" i="36"/>
  <c r="K105" i="36"/>
  <c r="J105" i="36"/>
  <c r="I105" i="36"/>
  <c r="Q105" i="36" s="1"/>
  <c r="G105" i="36"/>
  <c r="F105" i="36"/>
  <c r="E105" i="36"/>
  <c r="D105" i="36"/>
  <c r="B105" i="36"/>
  <c r="K104" i="36"/>
  <c r="J104" i="36"/>
  <c r="I104" i="36"/>
  <c r="Q104" i="36" s="1"/>
  <c r="G104" i="36"/>
  <c r="F104" i="36"/>
  <c r="E104" i="36"/>
  <c r="D104" i="36"/>
  <c r="B104" i="36"/>
  <c r="K103" i="36"/>
  <c r="J103" i="36"/>
  <c r="I103" i="36"/>
  <c r="Q103" i="36" s="1"/>
  <c r="G103" i="36"/>
  <c r="F103" i="36"/>
  <c r="E103" i="36"/>
  <c r="D103" i="36"/>
  <c r="B103" i="36"/>
  <c r="K102" i="36"/>
  <c r="J102" i="36"/>
  <c r="I102" i="36"/>
  <c r="Q102" i="36" s="1"/>
  <c r="G102" i="36"/>
  <c r="F102" i="36"/>
  <c r="E102" i="36"/>
  <c r="D102" i="36"/>
  <c r="B102" i="36"/>
  <c r="K101" i="36"/>
  <c r="J101" i="36"/>
  <c r="I101" i="36"/>
  <c r="Q101" i="36" s="1"/>
  <c r="G101" i="36"/>
  <c r="F101" i="36"/>
  <c r="E101" i="36"/>
  <c r="D101" i="36"/>
  <c r="B101" i="36"/>
  <c r="K100" i="36"/>
  <c r="J100" i="36"/>
  <c r="I100" i="36"/>
  <c r="Q100" i="36" s="1"/>
  <c r="G100" i="36"/>
  <c r="F100" i="36"/>
  <c r="E100" i="36"/>
  <c r="D100" i="36"/>
  <c r="B100" i="36"/>
  <c r="K96" i="36"/>
  <c r="J96" i="36"/>
  <c r="I96" i="36"/>
  <c r="Q96" i="36" s="1"/>
  <c r="G96" i="36"/>
  <c r="F96" i="36"/>
  <c r="E96" i="36"/>
  <c r="D96" i="36"/>
  <c r="B96" i="36"/>
  <c r="K95" i="36"/>
  <c r="J95" i="36"/>
  <c r="I95" i="36"/>
  <c r="Q95" i="36" s="1"/>
  <c r="G95" i="36"/>
  <c r="F95" i="36"/>
  <c r="E95" i="36"/>
  <c r="D95" i="36"/>
  <c r="B95" i="36"/>
  <c r="K94" i="36"/>
  <c r="J94" i="36"/>
  <c r="I94" i="36"/>
  <c r="Q94" i="36" s="1"/>
  <c r="G94" i="36"/>
  <c r="F94" i="36"/>
  <c r="E94" i="36"/>
  <c r="D94" i="36"/>
  <c r="B94" i="36"/>
  <c r="K93" i="36"/>
  <c r="J93" i="36"/>
  <c r="I93" i="36"/>
  <c r="Q93" i="36" s="1"/>
  <c r="G93" i="36"/>
  <c r="F93" i="36"/>
  <c r="E93" i="36"/>
  <c r="D93" i="36"/>
  <c r="H93" i="36" s="1"/>
  <c r="B93" i="36"/>
  <c r="K92" i="36"/>
  <c r="J92" i="36"/>
  <c r="I92" i="36"/>
  <c r="Q92" i="36" s="1"/>
  <c r="G92" i="36"/>
  <c r="F92" i="36"/>
  <c r="E92" i="36"/>
  <c r="D92" i="36"/>
  <c r="B92" i="36"/>
  <c r="K91" i="36"/>
  <c r="J91" i="36"/>
  <c r="I91" i="36"/>
  <c r="Q91" i="36" s="1"/>
  <c r="G91" i="36"/>
  <c r="F91" i="36"/>
  <c r="E91" i="36"/>
  <c r="D91" i="36"/>
  <c r="B91" i="36"/>
  <c r="A90" i="36"/>
  <c r="B128" i="36" s="1"/>
  <c r="B284" i="36" s="1"/>
  <c r="AI86" i="36"/>
  <c r="AH86" i="36"/>
  <c r="AG86" i="36"/>
  <c r="AF86" i="36"/>
  <c r="AE86" i="36"/>
  <c r="AD86" i="36"/>
  <c r="AC86" i="36"/>
  <c r="AB86" i="36"/>
  <c r="AA86" i="36"/>
  <c r="Z86" i="36"/>
  <c r="K85" i="36"/>
  <c r="J85" i="36"/>
  <c r="I85" i="36"/>
  <c r="Q85" i="36" s="1"/>
  <c r="G85" i="36"/>
  <c r="F85" i="36"/>
  <c r="E85" i="36"/>
  <c r="D85" i="36"/>
  <c r="B85" i="36"/>
  <c r="K84" i="36"/>
  <c r="J84" i="36"/>
  <c r="I84" i="36"/>
  <c r="Q84" i="36" s="1"/>
  <c r="G84" i="36"/>
  <c r="F84" i="36"/>
  <c r="E84" i="36"/>
  <c r="D84" i="36"/>
  <c r="B84" i="36"/>
  <c r="K83" i="36"/>
  <c r="J83" i="36"/>
  <c r="I83" i="36"/>
  <c r="Q83" i="36" s="1"/>
  <c r="G83" i="36"/>
  <c r="F83" i="36"/>
  <c r="E83" i="36"/>
  <c r="D83" i="36"/>
  <c r="B83" i="36"/>
  <c r="K82" i="36"/>
  <c r="J82" i="36"/>
  <c r="I82" i="36"/>
  <c r="Q82" i="36" s="1"/>
  <c r="G82" i="36"/>
  <c r="F82" i="36"/>
  <c r="E82" i="36"/>
  <c r="D82" i="36"/>
  <c r="B82" i="36"/>
  <c r="K81" i="36"/>
  <c r="J81" i="36"/>
  <c r="I81" i="36"/>
  <c r="Q81" i="36" s="1"/>
  <c r="G81" i="36"/>
  <c r="F81" i="36"/>
  <c r="E81" i="36"/>
  <c r="D81" i="36"/>
  <c r="H81" i="36" s="1"/>
  <c r="B81" i="36"/>
  <c r="K80" i="36"/>
  <c r="J80" i="36"/>
  <c r="I80" i="36"/>
  <c r="Q80" i="36" s="1"/>
  <c r="G80" i="36"/>
  <c r="F80" i="36"/>
  <c r="E80" i="36"/>
  <c r="D80" i="36"/>
  <c r="B80" i="36"/>
  <c r="K79" i="36"/>
  <c r="J79" i="36"/>
  <c r="I79" i="36"/>
  <c r="Q79" i="36" s="1"/>
  <c r="G79" i="36"/>
  <c r="F79" i="36"/>
  <c r="E79" i="36"/>
  <c r="D79" i="36"/>
  <c r="H79" i="36" s="1"/>
  <c r="B79" i="36"/>
  <c r="K78" i="36"/>
  <c r="J78" i="36"/>
  <c r="I78" i="36"/>
  <c r="Q78" i="36" s="1"/>
  <c r="G78" i="36"/>
  <c r="F78" i="36"/>
  <c r="E78" i="36"/>
  <c r="D78" i="36"/>
  <c r="B78" i="36"/>
  <c r="K72" i="36"/>
  <c r="J72" i="36"/>
  <c r="I72" i="36"/>
  <c r="Q72" i="36" s="1"/>
  <c r="G72" i="36"/>
  <c r="F72" i="36"/>
  <c r="E72" i="36"/>
  <c r="D72" i="36"/>
  <c r="B72" i="36"/>
  <c r="K71" i="36"/>
  <c r="J71" i="36"/>
  <c r="I71" i="36"/>
  <c r="Q71" i="36" s="1"/>
  <c r="G71" i="36"/>
  <c r="F71" i="36"/>
  <c r="E71" i="36"/>
  <c r="D71" i="36"/>
  <c r="B71" i="36"/>
  <c r="K70" i="36"/>
  <c r="J70" i="36"/>
  <c r="I70" i="36"/>
  <c r="Q70" i="36" s="1"/>
  <c r="G70" i="36"/>
  <c r="F70" i="36"/>
  <c r="E70" i="36"/>
  <c r="D70" i="36"/>
  <c r="B70" i="36"/>
  <c r="K69" i="36"/>
  <c r="J69" i="36"/>
  <c r="I69" i="36"/>
  <c r="Q69" i="36" s="1"/>
  <c r="G69" i="36"/>
  <c r="F69" i="36"/>
  <c r="E69" i="36"/>
  <c r="D69" i="36"/>
  <c r="H69" i="36" s="1"/>
  <c r="B69" i="36"/>
  <c r="K68" i="36"/>
  <c r="J68" i="36"/>
  <c r="I68" i="36"/>
  <c r="Q68" i="36" s="1"/>
  <c r="G68" i="36"/>
  <c r="F68" i="36"/>
  <c r="E68" i="36"/>
  <c r="D68" i="36"/>
  <c r="B68" i="36"/>
  <c r="K67" i="36"/>
  <c r="J67" i="36"/>
  <c r="I67" i="36"/>
  <c r="Q67" i="36" s="1"/>
  <c r="G67" i="36"/>
  <c r="F67" i="36"/>
  <c r="E67" i="36"/>
  <c r="D67" i="36"/>
  <c r="B67" i="36"/>
  <c r="K66" i="36"/>
  <c r="J66" i="36"/>
  <c r="I66" i="36"/>
  <c r="Q66" i="36" s="1"/>
  <c r="G66" i="36"/>
  <c r="F66" i="36"/>
  <c r="E66" i="36"/>
  <c r="D66" i="36"/>
  <c r="B66" i="36"/>
  <c r="K65" i="36"/>
  <c r="J65" i="36"/>
  <c r="I65" i="36"/>
  <c r="Q65" i="36" s="1"/>
  <c r="G65" i="36"/>
  <c r="F65" i="36"/>
  <c r="E65" i="36"/>
  <c r="D65" i="36"/>
  <c r="B65" i="36"/>
  <c r="K64" i="36"/>
  <c r="J64" i="36"/>
  <c r="I64" i="36"/>
  <c r="Q64" i="36" s="1"/>
  <c r="G64" i="36"/>
  <c r="F64" i="36"/>
  <c r="E64" i="36"/>
  <c r="D64" i="36"/>
  <c r="H64" i="36" s="1"/>
  <c r="B64" i="36"/>
  <c r="K63" i="36"/>
  <c r="J63" i="36"/>
  <c r="I63" i="36"/>
  <c r="Q63" i="36" s="1"/>
  <c r="G63" i="36"/>
  <c r="F63" i="36"/>
  <c r="E63" i="36"/>
  <c r="D63" i="36"/>
  <c r="B63" i="36"/>
  <c r="K62" i="36"/>
  <c r="J62" i="36"/>
  <c r="I62" i="36"/>
  <c r="Q62" i="36" s="1"/>
  <c r="G62" i="36"/>
  <c r="F62" i="36"/>
  <c r="E62" i="36"/>
  <c r="D62" i="36"/>
  <c r="B62" i="36"/>
  <c r="K61" i="36"/>
  <c r="J61" i="36"/>
  <c r="I61" i="36"/>
  <c r="Q61" i="36" s="1"/>
  <c r="G61" i="36"/>
  <c r="F61" i="36"/>
  <c r="E61" i="36"/>
  <c r="D61" i="36"/>
  <c r="B61" i="36"/>
  <c r="K60" i="36"/>
  <c r="J60" i="36"/>
  <c r="I60" i="36"/>
  <c r="Q60" i="36" s="1"/>
  <c r="G60" i="36"/>
  <c r="F60" i="36"/>
  <c r="E60" i="36"/>
  <c r="D60" i="36"/>
  <c r="B60" i="36"/>
  <c r="K59" i="36"/>
  <c r="J59" i="36"/>
  <c r="I59" i="36"/>
  <c r="Q59" i="36" s="1"/>
  <c r="G59" i="36"/>
  <c r="F59" i="36"/>
  <c r="E59" i="36"/>
  <c r="D59" i="36"/>
  <c r="H59" i="36" s="1"/>
  <c r="B59" i="36"/>
  <c r="K58" i="36"/>
  <c r="J58" i="36"/>
  <c r="I58" i="36"/>
  <c r="Q58" i="36" s="1"/>
  <c r="G58" i="36"/>
  <c r="F58" i="36"/>
  <c r="E58" i="36"/>
  <c r="D58" i="36"/>
  <c r="B58" i="36"/>
  <c r="K57" i="36"/>
  <c r="J57" i="36"/>
  <c r="I57" i="36"/>
  <c r="Q57" i="36" s="1"/>
  <c r="G57" i="36"/>
  <c r="F57" i="36"/>
  <c r="E57" i="36"/>
  <c r="D57" i="36"/>
  <c r="B57" i="36"/>
  <c r="K56" i="36"/>
  <c r="J56" i="36"/>
  <c r="I56" i="36"/>
  <c r="Q56" i="36" s="1"/>
  <c r="G56" i="36"/>
  <c r="F56" i="36"/>
  <c r="E56" i="36"/>
  <c r="D56" i="36"/>
  <c r="B56" i="36"/>
  <c r="K55" i="36"/>
  <c r="J55" i="36"/>
  <c r="I55" i="36"/>
  <c r="Q55" i="36" s="1"/>
  <c r="G55" i="36"/>
  <c r="F55" i="36"/>
  <c r="E55" i="36"/>
  <c r="D55" i="36"/>
  <c r="B55" i="36"/>
  <c r="K54" i="36"/>
  <c r="J54" i="36"/>
  <c r="I54" i="36"/>
  <c r="Q54" i="36" s="1"/>
  <c r="G54" i="36"/>
  <c r="F54" i="36"/>
  <c r="E54" i="36"/>
  <c r="D54" i="36"/>
  <c r="B54" i="36"/>
  <c r="K53" i="36"/>
  <c r="J53" i="36"/>
  <c r="I53" i="36"/>
  <c r="Q53" i="36" s="1"/>
  <c r="G53" i="36"/>
  <c r="F53" i="36"/>
  <c r="E53" i="36"/>
  <c r="D53" i="36"/>
  <c r="B53" i="36"/>
  <c r="K52" i="36"/>
  <c r="J52" i="36"/>
  <c r="I52" i="36"/>
  <c r="Q52" i="36" s="1"/>
  <c r="G52" i="36"/>
  <c r="F52" i="36"/>
  <c r="E52" i="36"/>
  <c r="D52" i="36"/>
  <c r="B52" i="36"/>
  <c r="K51" i="36"/>
  <c r="J51" i="36"/>
  <c r="I51" i="36"/>
  <c r="Q51" i="36" s="1"/>
  <c r="G51" i="36"/>
  <c r="F51" i="36"/>
  <c r="E51" i="36"/>
  <c r="D51" i="36"/>
  <c r="B51" i="36"/>
  <c r="K50" i="36"/>
  <c r="J50" i="36"/>
  <c r="I50" i="36"/>
  <c r="Q50" i="36" s="1"/>
  <c r="G50" i="36"/>
  <c r="F50" i="36"/>
  <c r="E50" i="36"/>
  <c r="D50" i="36"/>
  <c r="B50" i="36"/>
  <c r="K49" i="36"/>
  <c r="J49" i="36"/>
  <c r="I49" i="36"/>
  <c r="Q49" i="36" s="1"/>
  <c r="G49" i="36"/>
  <c r="F49" i="36"/>
  <c r="E49" i="36"/>
  <c r="D49" i="36"/>
  <c r="B49" i="36"/>
  <c r="A48" i="36"/>
  <c r="B87" i="36" s="1"/>
  <c r="B283" i="36" s="1"/>
  <c r="K44" i="36"/>
  <c r="J44" i="36"/>
  <c r="I44" i="36"/>
  <c r="Q44" i="36" s="1"/>
  <c r="G44" i="36"/>
  <c r="F44" i="36"/>
  <c r="E44" i="36"/>
  <c r="D44" i="36"/>
  <c r="B44" i="36"/>
  <c r="K43" i="36"/>
  <c r="J43" i="36"/>
  <c r="I43" i="36"/>
  <c r="Q43" i="36" s="1"/>
  <c r="G43" i="36"/>
  <c r="F43" i="36"/>
  <c r="E43" i="36"/>
  <c r="D43" i="36"/>
  <c r="B43" i="36"/>
  <c r="K42" i="36"/>
  <c r="J42" i="36"/>
  <c r="I42" i="36"/>
  <c r="Q42" i="36" s="1"/>
  <c r="G42" i="36"/>
  <c r="F42" i="36"/>
  <c r="E42" i="36"/>
  <c r="D42" i="36"/>
  <c r="B42" i="36"/>
  <c r="K41" i="36"/>
  <c r="J41" i="36"/>
  <c r="I41" i="36"/>
  <c r="Q41" i="36" s="1"/>
  <c r="G41" i="36"/>
  <c r="F41" i="36"/>
  <c r="E41" i="36"/>
  <c r="D41" i="36"/>
  <c r="H41" i="36" s="1"/>
  <c r="B41" i="36"/>
  <c r="K40" i="36"/>
  <c r="J40" i="36"/>
  <c r="I40" i="36"/>
  <c r="Q40" i="36" s="1"/>
  <c r="G40" i="36"/>
  <c r="F40" i="36"/>
  <c r="E40" i="36"/>
  <c r="D40" i="36"/>
  <c r="B40" i="36"/>
  <c r="K39" i="36"/>
  <c r="J39" i="36"/>
  <c r="I39" i="36"/>
  <c r="Q39" i="36" s="1"/>
  <c r="G39" i="36"/>
  <c r="F39" i="36"/>
  <c r="E39" i="36"/>
  <c r="D39" i="36"/>
  <c r="B39" i="36"/>
  <c r="K38" i="36"/>
  <c r="J38" i="36"/>
  <c r="I38" i="36"/>
  <c r="Q38" i="36" s="1"/>
  <c r="G38" i="36"/>
  <c r="F38" i="36"/>
  <c r="E38" i="36"/>
  <c r="D38" i="36"/>
  <c r="B38" i="36"/>
  <c r="K37" i="36"/>
  <c r="J37" i="36"/>
  <c r="I37" i="36"/>
  <c r="Q37" i="36" s="1"/>
  <c r="G37" i="36"/>
  <c r="F37" i="36"/>
  <c r="E37" i="36"/>
  <c r="D37" i="36"/>
  <c r="B37" i="36"/>
  <c r="K36" i="36"/>
  <c r="J36" i="36"/>
  <c r="I36" i="36"/>
  <c r="Q36" i="36" s="1"/>
  <c r="G36" i="36"/>
  <c r="F36" i="36"/>
  <c r="E36" i="36"/>
  <c r="D36" i="36"/>
  <c r="B36" i="36"/>
  <c r="K35" i="36"/>
  <c r="J35" i="36"/>
  <c r="I35" i="36"/>
  <c r="Q35" i="36" s="1"/>
  <c r="G35" i="36"/>
  <c r="F35" i="36"/>
  <c r="E35" i="36"/>
  <c r="D35" i="36"/>
  <c r="B35" i="36"/>
  <c r="K34" i="36"/>
  <c r="J34" i="36"/>
  <c r="I34" i="36"/>
  <c r="Q34" i="36" s="1"/>
  <c r="G34" i="36"/>
  <c r="F34" i="36"/>
  <c r="E34" i="36"/>
  <c r="D34" i="36"/>
  <c r="B34" i="36"/>
  <c r="K33" i="36"/>
  <c r="J33" i="36"/>
  <c r="I33" i="36"/>
  <c r="Q33" i="36" s="1"/>
  <c r="G33" i="36"/>
  <c r="F33" i="36"/>
  <c r="E33" i="36"/>
  <c r="D33" i="36"/>
  <c r="B33" i="36"/>
  <c r="K32" i="36"/>
  <c r="J32" i="36"/>
  <c r="I32" i="36"/>
  <c r="Q32" i="36" s="1"/>
  <c r="G32" i="36"/>
  <c r="F32" i="36"/>
  <c r="E32" i="36"/>
  <c r="D32" i="36"/>
  <c r="B32" i="36"/>
  <c r="K31" i="36"/>
  <c r="J31" i="36"/>
  <c r="I31" i="36"/>
  <c r="Q31" i="36" s="1"/>
  <c r="G31" i="36"/>
  <c r="F31" i="36"/>
  <c r="E31" i="36"/>
  <c r="D31" i="36"/>
  <c r="B31" i="36"/>
  <c r="K30" i="36"/>
  <c r="J30" i="36"/>
  <c r="I30" i="36"/>
  <c r="Q30" i="36" s="1"/>
  <c r="G30" i="36"/>
  <c r="F30" i="36"/>
  <c r="E30" i="36"/>
  <c r="D30" i="36"/>
  <c r="B30" i="36"/>
  <c r="K29" i="36"/>
  <c r="J29" i="36"/>
  <c r="I29" i="36"/>
  <c r="Q29" i="36" s="1"/>
  <c r="G29" i="36"/>
  <c r="F29" i="36"/>
  <c r="E29" i="36"/>
  <c r="D29" i="36"/>
  <c r="B29" i="36"/>
  <c r="K28" i="36"/>
  <c r="J28" i="36"/>
  <c r="I28" i="36"/>
  <c r="Q28" i="36" s="1"/>
  <c r="G28" i="36"/>
  <c r="F28" i="36"/>
  <c r="E28" i="36"/>
  <c r="D28" i="36"/>
  <c r="B28" i="36"/>
  <c r="K27" i="36"/>
  <c r="J27" i="36"/>
  <c r="I27" i="36"/>
  <c r="Q27" i="36" s="1"/>
  <c r="G27" i="36"/>
  <c r="F27" i="36"/>
  <c r="E27" i="36"/>
  <c r="D27" i="36"/>
  <c r="H27" i="36" s="1"/>
  <c r="B27" i="36"/>
  <c r="K26" i="36"/>
  <c r="J26" i="36"/>
  <c r="I26" i="36"/>
  <c r="Q26" i="36" s="1"/>
  <c r="G26" i="36"/>
  <c r="F26" i="36"/>
  <c r="E26" i="36"/>
  <c r="D26" i="36"/>
  <c r="B26" i="36"/>
  <c r="K25" i="36"/>
  <c r="J25" i="36"/>
  <c r="I25" i="36"/>
  <c r="Q25" i="36" s="1"/>
  <c r="G25" i="36"/>
  <c r="F25" i="36"/>
  <c r="E25" i="36"/>
  <c r="D25" i="36"/>
  <c r="B25" i="36"/>
  <c r="K24" i="36"/>
  <c r="J24" i="36"/>
  <c r="I24" i="36"/>
  <c r="Q24" i="36" s="1"/>
  <c r="G24" i="36"/>
  <c r="F24" i="36"/>
  <c r="E24" i="36"/>
  <c r="D24" i="36"/>
  <c r="B24" i="36"/>
  <c r="K23" i="36"/>
  <c r="J23" i="36"/>
  <c r="I23" i="36"/>
  <c r="Q23" i="36" s="1"/>
  <c r="G23" i="36"/>
  <c r="F23" i="36"/>
  <c r="E23" i="36"/>
  <c r="D23" i="36"/>
  <c r="B23" i="36"/>
  <c r="K22" i="36"/>
  <c r="J22" i="36"/>
  <c r="I22" i="36"/>
  <c r="Q22" i="36" s="1"/>
  <c r="G22" i="36"/>
  <c r="F22" i="36"/>
  <c r="E22" i="36"/>
  <c r="D22" i="36"/>
  <c r="B22" i="36"/>
  <c r="K21" i="36"/>
  <c r="J21" i="36"/>
  <c r="I21" i="36"/>
  <c r="Q21" i="36" s="1"/>
  <c r="G21" i="36"/>
  <c r="F21" i="36"/>
  <c r="E21" i="36"/>
  <c r="D21" i="36"/>
  <c r="B21" i="36"/>
  <c r="K20" i="36"/>
  <c r="J20" i="36"/>
  <c r="I20" i="36"/>
  <c r="Q20" i="36" s="1"/>
  <c r="G20" i="36"/>
  <c r="F20" i="36"/>
  <c r="E20" i="36"/>
  <c r="D20" i="36"/>
  <c r="B20" i="36"/>
  <c r="K19" i="36"/>
  <c r="J19" i="36"/>
  <c r="I19" i="36"/>
  <c r="Q19" i="36" s="1"/>
  <c r="G19" i="36"/>
  <c r="F19" i="36"/>
  <c r="E19" i="36"/>
  <c r="D19" i="36"/>
  <c r="B19" i="36"/>
  <c r="K18" i="36"/>
  <c r="J18" i="36"/>
  <c r="I18" i="36"/>
  <c r="Q18" i="36" s="1"/>
  <c r="G18" i="36"/>
  <c r="F18" i="36"/>
  <c r="E18" i="36"/>
  <c r="D18" i="36"/>
  <c r="B18" i="36"/>
  <c r="K17" i="36"/>
  <c r="J17" i="36"/>
  <c r="I17" i="36"/>
  <c r="Q17" i="36" s="1"/>
  <c r="G17" i="36"/>
  <c r="F17" i="36"/>
  <c r="E17" i="36"/>
  <c r="D17" i="36"/>
  <c r="H17" i="36" s="1"/>
  <c r="B17" i="36"/>
  <c r="K16" i="36"/>
  <c r="J16" i="36"/>
  <c r="I16" i="36"/>
  <c r="Q16" i="36" s="1"/>
  <c r="G16" i="36"/>
  <c r="F16" i="36"/>
  <c r="E16" i="36"/>
  <c r="D16" i="36"/>
  <c r="B16" i="36"/>
  <c r="K15" i="36"/>
  <c r="J15" i="36"/>
  <c r="I15" i="36"/>
  <c r="Q15" i="36" s="1"/>
  <c r="G15" i="36"/>
  <c r="F15" i="36"/>
  <c r="E15" i="36"/>
  <c r="D15" i="36"/>
  <c r="B15" i="36"/>
  <c r="K14" i="36"/>
  <c r="J14" i="36"/>
  <c r="I14" i="36"/>
  <c r="Q14" i="36" s="1"/>
  <c r="G14" i="36"/>
  <c r="F14" i="36"/>
  <c r="E14" i="36"/>
  <c r="D14" i="36"/>
  <c r="B14" i="36"/>
  <c r="K13" i="36"/>
  <c r="J13" i="36"/>
  <c r="I13" i="36"/>
  <c r="Q13" i="36" s="1"/>
  <c r="G13" i="36"/>
  <c r="F13" i="36"/>
  <c r="E13" i="36"/>
  <c r="D13" i="36"/>
  <c r="B13" i="36"/>
  <c r="K12" i="36"/>
  <c r="J12" i="36"/>
  <c r="I12" i="36"/>
  <c r="Q12" i="36" s="1"/>
  <c r="G12" i="36"/>
  <c r="F12" i="36"/>
  <c r="E12" i="36"/>
  <c r="D12" i="36"/>
  <c r="B12" i="36"/>
  <c r="K11" i="36"/>
  <c r="J11" i="36"/>
  <c r="I11" i="36"/>
  <c r="Q11" i="36" s="1"/>
  <c r="G11" i="36"/>
  <c r="F11" i="36"/>
  <c r="E11" i="36"/>
  <c r="D11" i="36"/>
  <c r="B11" i="36"/>
  <c r="K10" i="36"/>
  <c r="J10" i="36"/>
  <c r="I10" i="36"/>
  <c r="Q10" i="36" s="1"/>
  <c r="G10" i="36"/>
  <c r="F10" i="36"/>
  <c r="E10" i="36"/>
  <c r="D10" i="36"/>
  <c r="B10" i="36"/>
  <c r="K9" i="36"/>
  <c r="J9" i="36"/>
  <c r="I9" i="36"/>
  <c r="Q9" i="36" s="1"/>
  <c r="G9" i="36"/>
  <c r="F9" i="36"/>
  <c r="E9" i="36"/>
  <c r="D9" i="36"/>
  <c r="B9" i="36"/>
  <c r="K8" i="36"/>
  <c r="J8" i="36"/>
  <c r="I8" i="36"/>
  <c r="Q8" i="36" s="1"/>
  <c r="G8" i="36"/>
  <c r="F8" i="36"/>
  <c r="E8" i="36"/>
  <c r="D8" i="36"/>
  <c r="B8" i="36"/>
  <c r="K7" i="36"/>
  <c r="J7" i="36"/>
  <c r="I7" i="36"/>
  <c r="Q7" i="36" s="1"/>
  <c r="G7" i="36"/>
  <c r="F7" i="36"/>
  <c r="E7" i="36"/>
  <c r="D7" i="36"/>
  <c r="B7" i="36"/>
  <c r="K6" i="36"/>
  <c r="J6" i="36"/>
  <c r="I6" i="36"/>
  <c r="Q6" i="36" s="1"/>
  <c r="G6" i="36"/>
  <c r="F6" i="36"/>
  <c r="E6" i="36"/>
  <c r="D6" i="36"/>
  <c r="B6" i="36"/>
  <c r="A5" i="36"/>
  <c r="AA218" i="37" l="1"/>
  <c r="R218" i="37" s="1"/>
  <c r="AF212" i="37"/>
  <c r="T212" i="37" s="1"/>
  <c r="AG213" i="37"/>
  <c r="AG212" i="37"/>
  <c r="H213" i="37"/>
  <c r="AF200" i="37"/>
  <c r="AG201" i="37"/>
  <c r="AF197" i="37"/>
  <c r="AE200" i="37"/>
  <c r="AF201" i="37"/>
  <c r="AF198" i="37"/>
  <c r="T198" i="37" s="1"/>
  <c r="AH198" i="37" s="1"/>
  <c r="AF181" i="37"/>
  <c r="AA169" i="37"/>
  <c r="AG160" i="37"/>
  <c r="AB165" i="37"/>
  <c r="AB171" i="37"/>
  <c r="H176" i="37"/>
  <c r="Z176" i="37" s="1"/>
  <c r="M176" i="37" s="1"/>
  <c r="AG177" i="37"/>
  <c r="H161" i="37"/>
  <c r="AE161" i="37" s="1"/>
  <c r="O161" i="37" s="1"/>
  <c r="AF180" i="37"/>
  <c r="T180" i="37" s="1"/>
  <c r="AH180" i="37" s="1"/>
  <c r="AG158" i="37"/>
  <c r="AG166" i="37"/>
  <c r="AG173" i="37"/>
  <c r="AG175" i="37"/>
  <c r="L171" i="37"/>
  <c r="AE177" i="37"/>
  <c r="AF150" i="37"/>
  <c r="AB42" i="37"/>
  <c r="AG42" i="37"/>
  <c r="AA186" i="37"/>
  <c r="R186" i="37" s="1"/>
  <c r="AF216" i="37"/>
  <c r="H267" i="37"/>
  <c r="AE267" i="37" s="1"/>
  <c r="O267" i="37" s="1"/>
  <c r="AF102" i="37"/>
  <c r="AA121" i="37"/>
  <c r="R121" i="37" s="1"/>
  <c r="AB124" i="37"/>
  <c r="L186" i="37"/>
  <c r="L216" i="37"/>
  <c r="AB216" i="37"/>
  <c r="H79" i="37"/>
  <c r="Z79" i="37" s="1"/>
  <c r="L34" i="37"/>
  <c r="AF124" i="37"/>
  <c r="T124" i="37" s="1"/>
  <c r="AB273" i="37"/>
  <c r="AB10" i="37"/>
  <c r="H32" i="37"/>
  <c r="AE32" i="37" s="1"/>
  <c r="AE38" i="37"/>
  <c r="O38" i="37" s="1"/>
  <c r="AI38" i="37" s="1"/>
  <c r="AG41" i="37"/>
  <c r="H63" i="37"/>
  <c r="AE63" i="37" s="1"/>
  <c r="O63" i="37" s="1"/>
  <c r="AA71" i="37"/>
  <c r="R71" i="37" s="1"/>
  <c r="AG82" i="37"/>
  <c r="AF92" i="37"/>
  <c r="H95" i="37"/>
  <c r="AE95" i="37" s="1"/>
  <c r="O95" i="37" s="1"/>
  <c r="AI95" i="37" s="1"/>
  <c r="AA98" i="37"/>
  <c r="R98" i="37" s="1"/>
  <c r="AC98" i="37" s="1"/>
  <c r="AG105" i="37"/>
  <c r="AG124" i="37"/>
  <c r="AF160" i="37"/>
  <c r="T160" i="37" s="1"/>
  <c r="AG186" i="37"/>
  <c r="AA191" i="37"/>
  <c r="R191" i="37" s="1"/>
  <c r="AB192" i="37"/>
  <c r="AE225" i="37"/>
  <c r="AG238" i="37"/>
  <c r="AE253" i="37"/>
  <c r="AB15" i="37"/>
  <c r="H72" i="37"/>
  <c r="Z126" i="37"/>
  <c r="M126" i="37" s="1"/>
  <c r="L166" i="37"/>
  <c r="H197" i="37"/>
  <c r="Z197" i="37" s="1"/>
  <c r="M197" i="37" s="1"/>
  <c r="AG15" i="37"/>
  <c r="AG21" i="37"/>
  <c r="AE73" i="37"/>
  <c r="T150" i="37"/>
  <c r="U150" i="37" s="1"/>
  <c r="H69" i="37"/>
  <c r="AG9" i="37"/>
  <c r="AF78" i="37"/>
  <c r="AG80" i="37"/>
  <c r="AG81" i="37"/>
  <c r="AB98" i="37"/>
  <c r="H107" i="37"/>
  <c r="Z107" i="37" s="1"/>
  <c r="M107" i="37" s="1"/>
  <c r="N107" i="37" s="1"/>
  <c r="L122" i="37"/>
  <c r="AB123" i="37"/>
  <c r="AB160" i="37"/>
  <c r="AB170" i="37"/>
  <c r="AG185" i="37"/>
  <c r="AB191" i="37"/>
  <c r="AF220" i="37"/>
  <c r="T220" i="37" s="1"/>
  <c r="U220" i="37" s="1"/>
  <c r="AG222" i="37"/>
  <c r="AG228" i="37"/>
  <c r="AA235" i="37"/>
  <c r="R235" i="37" s="1"/>
  <c r="AC235" i="37" s="1"/>
  <c r="H240" i="37"/>
  <c r="AG262" i="37"/>
  <c r="AE31" i="37"/>
  <c r="AG71" i="37"/>
  <c r="L73" i="37"/>
  <c r="AB85" i="37"/>
  <c r="AG113" i="37"/>
  <c r="AG118" i="37"/>
  <c r="AA122" i="37"/>
  <c r="R122" i="37" s="1"/>
  <c r="AG123" i="37"/>
  <c r="AG178" i="37"/>
  <c r="AB182" i="37"/>
  <c r="AG191" i="37"/>
  <c r="AG221" i="37"/>
  <c r="AG255" i="37"/>
  <c r="AG261" i="37"/>
  <c r="AA10" i="37"/>
  <c r="AB22" i="37"/>
  <c r="AG31" i="37"/>
  <c r="L43" i="37"/>
  <c r="AB44" i="37"/>
  <c r="AB69" i="37"/>
  <c r="H74" i="37"/>
  <c r="AF79" i="37"/>
  <c r="T79" i="37" s="1"/>
  <c r="T85" i="37"/>
  <c r="AH85" i="37" s="1"/>
  <c r="L102" i="37"/>
  <c r="H106" i="37"/>
  <c r="H117" i="37"/>
  <c r="AE117" i="37" s="1"/>
  <c r="O117" i="37" s="1"/>
  <c r="AG141" i="37"/>
  <c r="H151" i="37"/>
  <c r="AE151" i="37" s="1"/>
  <c r="O151" i="37" s="1"/>
  <c r="AB158" i="37"/>
  <c r="AB159" i="37"/>
  <c r="AB173" i="37"/>
  <c r="AA177" i="37"/>
  <c r="R177" i="37" s="1"/>
  <c r="AG187" i="37"/>
  <c r="L190" i="37"/>
  <c r="H198" i="37"/>
  <c r="Z198" i="37" s="1"/>
  <c r="M198" i="37" s="1"/>
  <c r="AB219" i="37"/>
  <c r="AG220" i="37"/>
  <c r="AA224" i="37"/>
  <c r="R224" i="37" s="1"/>
  <c r="S224" i="37" s="1"/>
  <c r="Z253" i="37"/>
  <c r="M253" i="37" s="1"/>
  <c r="H264" i="37"/>
  <c r="AG273" i="37"/>
  <c r="L276" i="37"/>
  <c r="AA153" i="37"/>
  <c r="AF152" i="37"/>
  <c r="T152" i="37" s="1"/>
  <c r="H150" i="37"/>
  <c r="Z150" i="37" s="1"/>
  <c r="M150" i="37" s="1"/>
  <c r="AG153" i="37"/>
  <c r="AF148" i="37"/>
  <c r="T148" i="37" s="1"/>
  <c r="AB152" i="37"/>
  <c r="AG152" i="37"/>
  <c r="AB150" i="37"/>
  <c r="AG151" i="37"/>
  <c r="AG150" i="37"/>
  <c r="AF132" i="37"/>
  <c r="AG133" i="37"/>
  <c r="AF104" i="37"/>
  <c r="T104" i="37" s="1"/>
  <c r="AB110" i="37"/>
  <c r="AB100" i="37"/>
  <c r="Z106" i="37"/>
  <c r="M106" i="37" s="1"/>
  <c r="AA109" i="37"/>
  <c r="AG100" i="37"/>
  <c r="L119" i="37"/>
  <c r="AB102" i="37"/>
  <c r="AB103" i="37"/>
  <c r="T107" i="37"/>
  <c r="AH107" i="37" s="1"/>
  <c r="AB111" i="37"/>
  <c r="AB101" i="37"/>
  <c r="AA106" i="37"/>
  <c r="R106" i="37" s="1"/>
  <c r="S106" i="37" s="1"/>
  <c r="AG108" i="37"/>
  <c r="L116" i="37"/>
  <c r="AG98" i="37"/>
  <c r="AB106" i="37"/>
  <c r="AG107" i="37"/>
  <c r="L91" i="37"/>
  <c r="H94" i="37"/>
  <c r="AE94" i="37" s="1"/>
  <c r="O94" i="37" s="1"/>
  <c r="AG106" i="37"/>
  <c r="AG61" i="37"/>
  <c r="H53" i="37"/>
  <c r="AE53" i="37" s="1"/>
  <c r="O53" i="37" s="1"/>
  <c r="H64" i="37"/>
  <c r="AE64" i="37" s="1"/>
  <c r="O64" i="37" s="1"/>
  <c r="AF65" i="37"/>
  <c r="T65" i="37" s="1"/>
  <c r="AH65" i="37" s="1"/>
  <c r="AG66" i="37"/>
  <c r="AA51" i="37"/>
  <c r="R51" i="37" s="1"/>
  <c r="S51" i="37" s="1"/>
  <c r="AF50" i="37"/>
  <c r="AG62" i="37"/>
  <c r="AA67" i="37"/>
  <c r="R67" i="37" s="1"/>
  <c r="AB67" i="37"/>
  <c r="AF64" i="37"/>
  <c r="T64" i="37" s="1"/>
  <c r="AH64" i="37" s="1"/>
  <c r="AF66" i="37"/>
  <c r="T66" i="37" s="1"/>
  <c r="AH66" i="37" s="1"/>
  <c r="AF52" i="37"/>
  <c r="T52" i="37" s="1"/>
  <c r="AH52" i="37" s="1"/>
  <c r="AF57" i="37"/>
  <c r="L14" i="37"/>
  <c r="AG14" i="37"/>
  <c r="L8" i="37"/>
  <c r="AG13" i="37"/>
  <c r="AB25" i="37"/>
  <c r="AG28" i="37"/>
  <c r="AG40" i="37"/>
  <c r="AB7" i="37"/>
  <c r="AF18" i="37"/>
  <c r="T18" i="37" s="1"/>
  <c r="AF24" i="37"/>
  <c r="AG33" i="37"/>
  <c r="AB39" i="37"/>
  <c r="AF25" i="37"/>
  <c r="T25" i="37" s="1"/>
  <c r="AF22" i="37"/>
  <c r="T22" i="37" s="1"/>
  <c r="AH22" i="37" s="1"/>
  <c r="AB27" i="37"/>
  <c r="AG39" i="37"/>
  <c r="Z41" i="37"/>
  <c r="M41" i="37" s="1"/>
  <c r="AD41" i="37" s="1"/>
  <c r="AG19" i="37"/>
  <c r="H29" i="37"/>
  <c r="Z29" i="37" s="1"/>
  <c r="M29" i="37" s="1"/>
  <c r="AB8" i="37"/>
  <c r="AA11" i="37"/>
  <c r="R11" i="37" s="1"/>
  <c r="L26" i="37"/>
  <c r="AG32" i="37"/>
  <c r="H13" i="37"/>
  <c r="Z13" i="37" s="1"/>
  <c r="M13" i="37" s="1"/>
  <c r="AB26" i="37"/>
  <c r="H40" i="37"/>
  <c r="Z40" i="37" s="1"/>
  <c r="M40" i="37" s="1"/>
  <c r="AD40" i="37" s="1"/>
  <c r="AE245" i="37"/>
  <c r="AA237" i="37"/>
  <c r="R237" i="37" s="1"/>
  <c r="AC237" i="37" s="1"/>
  <c r="L237" i="37"/>
  <c r="AF258" i="37"/>
  <c r="T258" i="37" s="1"/>
  <c r="U258" i="37" s="1"/>
  <c r="AG259" i="37"/>
  <c r="AG245" i="37"/>
  <c r="AB258" i="37"/>
  <c r="AB236" i="37"/>
  <c r="AG258" i="37"/>
  <c r="AB242" i="37"/>
  <c r="AA240" i="37"/>
  <c r="R240" i="37" s="1"/>
  <c r="AG242" i="37"/>
  <c r="L248" i="37"/>
  <c r="Z252" i="37"/>
  <c r="AB263" i="37"/>
  <c r="AB264" i="37"/>
  <c r="AA246" i="37"/>
  <c r="AG234" i="37"/>
  <c r="AG236" i="37"/>
  <c r="L262" i="37"/>
  <c r="AG263" i="37"/>
  <c r="AB259" i="37"/>
  <c r="L259" i="37"/>
  <c r="L269" i="37"/>
  <c r="AB266" i="37"/>
  <c r="L266" i="37"/>
  <c r="H269" i="37"/>
  <c r="Z234" i="37"/>
  <c r="M234" i="37" s="1"/>
  <c r="G277" i="37"/>
  <c r="G291" i="37" s="1"/>
  <c r="AB245" i="37"/>
  <c r="AB255" i="37"/>
  <c r="AE274" i="37"/>
  <c r="O274" i="37" s="1"/>
  <c r="AI274" i="37" s="1"/>
  <c r="Z274" i="37"/>
  <c r="AE234" i="37"/>
  <c r="AF254" i="37"/>
  <c r="T254" i="37" s="1"/>
  <c r="AA254" i="37"/>
  <c r="R254" i="37" s="1"/>
  <c r="AB254" i="37"/>
  <c r="O234" i="37"/>
  <c r="L234" i="37"/>
  <c r="L253" i="37"/>
  <c r="AA267" i="37"/>
  <c r="R267" i="37" s="1"/>
  <c r="AC267" i="37" s="1"/>
  <c r="AF242" i="37"/>
  <c r="T242" i="37" s="1"/>
  <c r="U242" i="37" s="1"/>
  <c r="AA242" i="37"/>
  <c r="R242" i="37" s="1"/>
  <c r="S242" i="37" s="1"/>
  <c r="AA253" i="37"/>
  <c r="R253" i="37" s="1"/>
  <c r="AF253" i="37"/>
  <c r="T253" i="37" s="1"/>
  <c r="U253" i="37" s="1"/>
  <c r="AF267" i="37"/>
  <c r="T267" i="37" s="1"/>
  <c r="AH267" i="37" s="1"/>
  <c r="AG268" i="37"/>
  <c r="H251" i="37"/>
  <c r="AE251" i="37" s="1"/>
  <c r="O251" i="37" s="1"/>
  <c r="T256" i="37"/>
  <c r="AB234" i="37"/>
  <c r="AE235" i="37"/>
  <c r="O235" i="37" s="1"/>
  <c r="AB240" i="37"/>
  <c r="H256" i="37"/>
  <c r="AE256" i="37" s="1"/>
  <c r="O256" i="37" s="1"/>
  <c r="AB261" i="37"/>
  <c r="AG267" i="37"/>
  <c r="AB274" i="37"/>
  <c r="AB239" i="37"/>
  <c r="H246" i="37"/>
  <c r="AA249" i="37"/>
  <c r="R249" i="37" s="1"/>
  <c r="AB262" i="37"/>
  <c r="H265" i="37"/>
  <c r="Z265" i="37" s="1"/>
  <c r="M265" i="37" s="1"/>
  <c r="AB268" i="37"/>
  <c r="AG269" i="37"/>
  <c r="AB272" i="37"/>
  <c r="AG274" i="37"/>
  <c r="AB276" i="37"/>
  <c r="H242" i="37"/>
  <c r="Z242" i="37" s="1"/>
  <c r="M242" i="37" s="1"/>
  <c r="H257" i="37"/>
  <c r="Z257" i="37" s="1"/>
  <c r="M257" i="37" s="1"/>
  <c r="L258" i="37"/>
  <c r="AG271" i="37"/>
  <c r="AF263" i="37"/>
  <c r="T263" i="37" s="1"/>
  <c r="AG270" i="37"/>
  <c r="AG275" i="37"/>
  <c r="Z221" i="37"/>
  <c r="M221" i="37" s="1"/>
  <c r="AA221" i="37"/>
  <c r="R221" i="37" s="1"/>
  <c r="S221" i="37" s="1"/>
  <c r="AE222" i="37"/>
  <c r="O222" i="37" s="1"/>
  <c r="AI222" i="37" s="1"/>
  <c r="H210" i="37"/>
  <c r="AE210" i="37" s="1"/>
  <c r="O210" i="37" s="1"/>
  <c r="AB221" i="37"/>
  <c r="AF223" i="37"/>
  <c r="T223" i="37" s="1"/>
  <c r="AA215" i="37"/>
  <c r="R215" i="37" s="1"/>
  <c r="AB223" i="37"/>
  <c r="H224" i="37"/>
  <c r="AB215" i="37"/>
  <c r="AE221" i="37"/>
  <c r="O221" i="37" s="1"/>
  <c r="AI221" i="37" s="1"/>
  <c r="AG223" i="37"/>
  <c r="AF224" i="37"/>
  <c r="T224" i="37" s="1"/>
  <c r="AG215" i="37"/>
  <c r="AF221" i="37"/>
  <c r="T221" i="37" s="1"/>
  <c r="U221" i="37" s="1"/>
  <c r="AB224" i="37"/>
  <c r="AA223" i="37"/>
  <c r="R223" i="37" s="1"/>
  <c r="AC223" i="37" s="1"/>
  <c r="AG224" i="37"/>
  <c r="AB225" i="37"/>
  <c r="AB213" i="37"/>
  <c r="AG214" i="37"/>
  <c r="AG218" i="37"/>
  <c r="AG219" i="37"/>
  <c r="L221" i="37"/>
  <c r="L224" i="37"/>
  <c r="AF228" i="37"/>
  <c r="T228" i="37" s="1"/>
  <c r="AH228" i="37" s="1"/>
  <c r="AB217" i="37"/>
  <c r="L228" i="37"/>
  <c r="AG198" i="37"/>
  <c r="T200" i="37"/>
  <c r="AA201" i="37"/>
  <c r="R201" i="37" s="1"/>
  <c r="AB201" i="37"/>
  <c r="F205" i="37"/>
  <c r="F289" i="37" s="1"/>
  <c r="E205" i="37"/>
  <c r="E289" i="37" s="1"/>
  <c r="AB197" i="37"/>
  <c r="AA198" i="37"/>
  <c r="R198" i="37" s="1"/>
  <c r="AG197" i="37"/>
  <c r="AG199" i="37"/>
  <c r="AA200" i="37"/>
  <c r="R200" i="37" s="1"/>
  <c r="AC200" i="37" s="1"/>
  <c r="AF159" i="37"/>
  <c r="T159" i="37" s="1"/>
  <c r="U159" i="37" s="1"/>
  <c r="AA159" i="37"/>
  <c r="R159" i="37" s="1"/>
  <c r="S159" i="37" s="1"/>
  <c r="AA187" i="37"/>
  <c r="R187" i="37" s="1"/>
  <c r="AC187" i="37" s="1"/>
  <c r="AF187" i="37"/>
  <c r="T187" i="37" s="1"/>
  <c r="L158" i="37"/>
  <c r="AE192" i="37"/>
  <c r="AF177" i="37"/>
  <c r="T177" i="37" s="1"/>
  <c r="AF192" i="37"/>
  <c r="AF174" i="37"/>
  <c r="T174" i="37" s="1"/>
  <c r="H187" i="37"/>
  <c r="AE187" i="37" s="1"/>
  <c r="O187" i="37" s="1"/>
  <c r="P187" i="37" s="1"/>
  <c r="H189" i="37"/>
  <c r="AE189" i="37" s="1"/>
  <c r="O189" i="37" s="1"/>
  <c r="AI189" i="37" s="1"/>
  <c r="AB190" i="37"/>
  <c r="AG192" i="37"/>
  <c r="AB176" i="37"/>
  <c r="AA180" i="37"/>
  <c r="R180" i="37" s="1"/>
  <c r="L192" i="37"/>
  <c r="AG164" i="37"/>
  <c r="AG165" i="37"/>
  <c r="AF189" i="37"/>
  <c r="T189" i="37" s="1"/>
  <c r="AH189" i="37" s="1"/>
  <c r="Z192" i="37"/>
  <c r="M192" i="37" s="1"/>
  <c r="L191" i="37"/>
  <c r="H164" i="37"/>
  <c r="Z164" i="37" s="1"/>
  <c r="M164" i="37" s="1"/>
  <c r="AA165" i="37"/>
  <c r="R165" i="37" s="1"/>
  <c r="AG169" i="37"/>
  <c r="AB175" i="37"/>
  <c r="AG159" i="37"/>
  <c r="L165" i="37"/>
  <c r="AG167" i="37"/>
  <c r="AB189" i="37"/>
  <c r="AA192" i="37"/>
  <c r="AE186" i="37"/>
  <c r="O186" i="37" s="1"/>
  <c r="AA167" i="37"/>
  <c r="AG168" i="37"/>
  <c r="AG189" i="37"/>
  <c r="AE150" i="37"/>
  <c r="O150" i="37" s="1"/>
  <c r="AA150" i="37"/>
  <c r="R150" i="37" s="1"/>
  <c r="AC150" i="37" s="1"/>
  <c r="AA152" i="37"/>
  <c r="AG132" i="37"/>
  <c r="AA138" i="37"/>
  <c r="R138" i="37" s="1"/>
  <c r="S138" i="37" s="1"/>
  <c r="AG139" i="37"/>
  <c r="Z137" i="37"/>
  <c r="M137" i="37" s="1"/>
  <c r="AB136" i="37"/>
  <c r="AB142" i="37"/>
  <c r="AG142" i="37"/>
  <c r="AA135" i="37"/>
  <c r="R135" i="37" s="1"/>
  <c r="H139" i="37"/>
  <c r="Z139" i="37" s="1"/>
  <c r="M139" i="37" s="1"/>
  <c r="AB135" i="37"/>
  <c r="AB134" i="37"/>
  <c r="H138" i="37"/>
  <c r="Z138" i="37" s="1"/>
  <c r="M138" i="37" s="1"/>
  <c r="AA133" i="37"/>
  <c r="R133" i="37" s="1"/>
  <c r="AG134" i="37"/>
  <c r="AB133" i="37"/>
  <c r="AF141" i="37"/>
  <c r="T141" i="37" s="1"/>
  <c r="AA132" i="37"/>
  <c r="R132" i="37" s="1"/>
  <c r="AB138" i="37"/>
  <c r="H141" i="37"/>
  <c r="AE137" i="37"/>
  <c r="O137" i="37" s="1"/>
  <c r="P137" i="37" s="1"/>
  <c r="AA141" i="37"/>
  <c r="R141" i="37" s="1"/>
  <c r="AC141" i="37" s="1"/>
  <c r="L135" i="37"/>
  <c r="AG137" i="37"/>
  <c r="AG140" i="37"/>
  <c r="AB141" i="37"/>
  <c r="L134" i="37"/>
  <c r="O140" i="37"/>
  <c r="P140" i="37" s="1"/>
  <c r="AB132" i="37"/>
  <c r="L141" i="37"/>
  <c r="Z124" i="37"/>
  <c r="AE124" i="37"/>
  <c r="O124" i="37" s="1"/>
  <c r="P124" i="37" s="1"/>
  <c r="Z105" i="37"/>
  <c r="M105" i="37" s="1"/>
  <c r="AE105" i="37"/>
  <c r="O105" i="37" s="1"/>
  <c r="AI105" i="37" s="1"/>
  <c r="L100" i="37"/>
  <c r="AA108" i="37"/>
  <c r="R108" i="37" s="1"/>
  <c r="L98" i="37"/>
  <c r="AF106" i="37"/>
  <c r="T106" i="37" s="1"/>
  <c r="U106" i="37" s="1"/>
  <c r="L108" i="37"/>
  <c r="AA107" i="37"/>
  <c r="R107" i="37" s="1"/>
  <c r="AC107" i="37" s="1"/>
  <c r="H116" i="37"/>
  <c r="AE116" i="37" s="1"/>
  <c r="O116" i="37" s="1"/>
  <c r="AB108" i="37"/>
  <c r="AG125" i="37"/>
  <c r="AF119" i="37"/>
  <c r="T119" i="37" s="1"/>
  <c r="AH119" i="37" s="1"/>
  <c r="AG121" i="37"/>
  <c r="AG95" i="37"/>
  <c r="AA102" i="37"/>
  <c r="AB119" i="37"/>
  <c r="H114" i="37"/>
  <c r="Z114" i="37" s="1"/>
  <c r="M114" i="37" s="1"/>
  <c r="AA125" i="37"/>
  <c r="R125" i="37" s="1"/>
  <c r="S125" i="37" s="1"/>
  <c r="AB125" i="37"/>
  <c r="AF98" i="37"/>
  <c r="T98" i="37" s="1"/>
  <c r="AA118" i="37"/>
  <c r="R118" i="37" s="1"/>
  <c r="AF120" i="37"/>
  <c r="T120" i="37" s="1"/>
  <c r="AB104" i="37"/>
  <c r="AA105" i="37"/>
  <c r="R105" i="37" s="1"/>
  <c r="S105" i="37" s="1"/>
  <c r="AB117" i="37"/>
  <c r="AG119" i="37"/>
  <c r="AG120" i="37"/>
  <c r="AE107" i="37"/>
  <c r="O107" i="37" s="1"/>
  <c r="AG93" i="37"/>
  <c r="AG102" i="37"/>
  <c r="AG104" i="37"/>
  <c r="AB105" i="37"/>
  <c r="AG117" i="37"/>
  <c r="AF118" i="37"/>
  <c r="T118" i="37" s="1"/>
  <c r="AG122" i="37"/>
  <c r="AG126" i="37"/>
  <c r="Z63" i="37"/>
  <c r="M63" i="37" s="1"/>
  <c r="AD63" i="37" s="1"/>
  <c r="AE84" i="37"/>
  <c r="Z84" i="37"/>
  <c r="M84" i="37" s="1"/>
  <c r="AD84" i="37" s="1"/>
  <c r="Z62" i="37"/>
  <c r="M62" i="37" s="1"/>
  <c r="AE62" i="37"/>
  <c r="O62" i="37" s="1"/>
  <c r="AE74" i="37"/>
  <c r="Z74" i="37"/>
  <c r="M74" i="37" s="1"/>
  <c r="AC84" i="37"/>
  <c r="S84" i="37"/>
  <c r="Z80" i="37"/>
  <c r="AE80" i="37"/>
  <c r="O80" i="37" s="1"/>
  <c r="AI80" i="37" s="1"/>
  <c r="AF83" i="37"/>
  <c r="T83" i="37" s="1"/>
  <c r="H51" i="37"/>
  <c r="Z51" i="37" s="1"/>
  <c r="M51" i="37" s="1"/>
  <c r="AB79" i="37"/>
  <c r="AG50" i="37"/>
  <c r="H61" i="37"/>
  <c r="L65" i="37"/>
  <c r="L66" i="37"/>
  <c r="H83" i="37"/>
  <c r="O84" i="37"/>
  <c r="P84" i="37" s="1"/>
  <c r="E87" i="37"/>
  <c r="E284" i="37" s="1"/>
  <c r="AF55" i="37"/>
  <c r="T55" i="37" s="1"/>
  <c r="AA64" i="37"/>
  <c r="R64" i="37" s="1"/>
  <c r="AB73" i="37"/>
  <c r="AA83" i="37"/>
  <c r="R83" i="37" s="1"/>
  <c r="AB55" i="37"/>
  <c r="AA65" i="37"/>
  <c r="R65" i="37" s="1"/>
  <c r="AE71" i="37"/>
  <c r="O71" i="37" s="1"/>
  <c r="AI71" i="37" s="1"/>
  <c r="AF74" i="37"/>
  <c r="T74" i="37" s="1"/>
  <c r="AH74" i="37" s="1"/>
  <c r="AB77" i="37"/>
  <c r="AB83" i="37"/>
  <c r="AF54" i="37"/>
  <c r="T54" i="37" s="1"/>
  <c r="AH54" i="37" s="1"/>
  <c r="AG55" i="37"/>
  <c r="AB58" i="37"/>
  <c r="AB65" i="37"/>
  <c r="AF71" i="37"/>
  <c r="T71" i="37" s="1"/>
  <c r="U71" i="37" s="1"/>
  <c r="AG72" i="37"/>
  <c r="AB74" i="37"/>
  <c r="AG83" i="37"/>
  <c r="AA85" i="37"/>
  <c r="AG52" i="37"/>
  <c r="AG74" i="37"/>
  <c r="O82" i="37"/>
  <c r="AI82" i="37" s="1"/>
  <c r="AG54" i="37"/>
  <c r="L67" i="37"/>
  <c r="AB68" i="37"/>
  <c r="O73" i="37"/>
  <c r="AI73" i="37" s="1"/>
  <c r="AF75" i="37"/>
  <c r="T75" i="37" s="1"/>
  <c r="AH75" i="37" s="1"/>
  <c r="AF84" i="37"/>
  <c r="T84" i="37" s="1"/>
  <c r="AH84" i="37" s="1"/>
  <c r="AB54" i="37"/>
  <c r="AG70" i="37"/>
  <c r="AB84" i="37"/>
  <c r="AG53" i="37"/>
  <c r="AA61" i="37"/>
  <c r="R61" i="37" s="1"/>
  <c r="S61" i="37" s="1"/>
  <c r="AA63" i="37"/>
  <c r="R63" i="37" s="1"/>
  <c r="AC63" i="37" s="1"/>
  <c r="O74" i="37"/>
  <c r="AI74" i="37" s="1"/>
  <c r="AG75" i="37"/>
  <c r="AA80" i="37"/>
  <c r="R80" i="37" s="1"/>
  <c r="AC80" i="37" s="1"/>
  <c r="AG84" i="37"/>
  <c r="AF8" i="37"/>
  <c r="T8" i="37" s="1"/>
  <c r="AA8" i="37"/>
  <c r="R8" i="37" s="1"/>
  <c r="AF7" i="37"/>
  <c r="AA7" i="37"/>
  <c r="AA19" i="37"/>
  <c r="R19" i="37" s="1"/>
  <c r="AC19" i="37" s="1"/>
  <c r="AF19" i="37"/>
  <c r="T19" i="37" s="1"/>
  <c r="AH19" i="37" s="1"/>
  <c r="AE22" i="37"/>
  <c r="O22" i="37" s="1"/>
  <c r="Z22" i="37"/>
  <c r="M22" i="37" s="1"/>
  <c r="AD22" i="37" s="1"/>
  <c r="D45" i="37"/>
  <c r="D283" i="37" s="1"/>
  <c r="AA9" i="37"/>
  <c r="R9" i="37" s="1"/>
  <c r="AA12" i="37"/>
  <c r="R12" i="37" s="1"/>
  <c r="S12" i="37" s="1"/>
  <c r="AA13" i="37"/>
  <c r="R13" i="37" s="1"/>
  <c r="AC13" i="37" s="1"/>
  <c r="AA20" i="37"/>
  <c r="R20" i="37" s="1"/>
  <c r="S20" i="37" s="1"/>
  <c r="AA21" i="37"/>
  <c r="R21" i="37" s="1"/>
  <c r="S21" i="37" s="1"/>
  <c r="E45" i="37"/>
  <c r="E283" i="37" s="1"/>
  <c r="AB9" i="37"/>
  <c r="L22" i="37"/>
  <c r="AA32" i="37"/>
  <c r="R32" i="37" s="1"/>
  <c r="AC32" i="37" s="1"/>
  <c r="AF34" i="37"/>
  <c r="T34" i="37" s="1"/>
  <c r="AH34" i="37" s="1"/>
  <c r="AA41" i="37"/>
  <c r="R41" i="37" s="1"/>
  <c r="AC41" i="37" s="1"/>
  <c r="L42" i="37"/>
  <c r="AB43" i="37"/>
  <c r="L9" i="37"/>
  <c r="AG18" i="37"/>
  <c r="H19" i="37"/>
  <c r="Z19" i="37" s="1"/>
  <c r="M19" i="37" s="1"/>
  <c r="O21" i="37"/>
  <c r="P21" i="37" s="1"/>
  <c r="AF23" i="37"/>
  <c r="T23" i="37" s="1"/>
  <c r="U23" i="37" s="1"/>
  <c r="AB32" i="37"/>
  <c r="AF33" i="37"/>
  <c r="T33" i="37" s="1"/>
  <c r="AB34" i="37"/>
  <c r="AA17" i="37"/>
  <c r="R17" i="37" s="1"/>
  <c r="AG34" i="37"/>
  <c r="AG7" i="37"/>
  <c r="AG10" i="37"/>
  <c r="H11" i="37"/>
  <c r="AE11" i="37" s="1"/>
  <c r="O11" i="37" s="1"/>
  <c r="AB16" i="37"/>
  <c r="AG20" i="37"/>
  <c r="L24" i="37"/>
  <c r="L6" i="37"/>
  <c r="L7" i="37"/>
  <c r="AG25" i="37"/>
  <c r="AG26" i="37"/>
  <c r="AF32" i="37"/>
  <c r="T32" i="37" s="1"/>
  <c r="AH32" i="37" s="1"/>
  <c r="AB38" i="37"/>
  <c r="AG44" i="37"/>
  <c r="AG6" i="37"/>
  <c r="AG8" i="37"/>
  <c r="AB19" i="37"/>
  <c r="H21" i="37"/>
  <c r="AE21" i="37" s="1"/>
  <c r="AA23" i="37"/>
  <c r="R23" i="37" s="1"/>
  <c r="AA24" i="37"/>
  <c r="R24" i="37" s="1"/>
  <c r="AA43" i="37"/>
  <c r="R43" i="37" s="1"/>
  <c r="T44" i="37"/>
  <c r="U44" i="37" s="1"/>
  <c r="AB23" i="37"/>
  <c r="AG12" i="37"/>
  <c r="AG37" i="37"/>
  <c r="AA28" i="37"/>
  <c r="AA36" i="37"/>
  <c r="AG17" i="37"/>
  <c r="AB24" i="37"/>
  <c r="AB35" i="37"/>
  <c r="H42" i="37"/>
  <c r="AA44" i="37"/>
  <c r="R44" i="37" s="1"/>
  <c r="AB33" i="37"/>
  <c r="AA29" i="37"/>
  <c r="R29" i="37" s="1"/>
  <c r="S29" i="37" s="1"/>
  <c r="AG24" i="37"/>
  <c r="AB11" i="37"/>
  <c r="AB12" i="37"/>
  <c r="AB13" i="37"/>
  <c r="H14" i="37"/>
  <c r="AE14" i="37" s="1"/>
  <c r="O14" i="37" s="1"/>
  <c r="AA22" i="37"/>
  <c r="R22" i="37" s="1"/>
  <c r="H28" i="37"/>
  <c r="Z28" i="37" s="1"/>
  <c r="M28" i="37" s="1"/>
  <c r="AG30" i="37"/>
  <c r="AA42" i="37"/>
  <c r="R42" i="37" s="1"/>
  <c r="H70" i="26"/>
  <c r="E71" i="26" s="1"/>
  <c r="H71" i="26" s="1"/>
  <c r="E72" i="26" s="1"/>
  <c r="E63" i="1"/>
  <c r="S62" i="1"/>
  <c r="E64" i="1"/>
  <c r="S63" i="1"/>
  <c r="E62" i="9"/>
  <c r="S61" i="9"/>
  <c r="M12" i="37"/>
  <c r="U33" i="37"/>
  <c r="AH33" i="37"/>
  <c r="AA72" i="37"/>
  <c r="R72" i="37" s="1"/>
  <c r="AF72" i="37"/>
  <c r="T72" i="37" s="1"/>
  <c r="AF6" i="37"/>
  <c r="AA6" i="37"/>
  <c r="AC51" i="37"/>
  <c r="AA62" i="37"/>
  <c r="R62" i="37" s="1"/>
  <c r="AF62" i="37"/>
  <c r="T62" i="37" s="1"/>
  <c r="Z94" i="37"/>
  <c r="M94" i="37" s="1"/>
  <c r="T7" i="37"/>
  <c r="AF15" i="37"/>
  <c r="T15" i="37" s="1"/>
  <c r="AA15" i="37"/>
  <c r="R15" i="37" s="1"/>
  <c r="AA39" i="37"/>
  <c r="R39" i="37" s="1"/>
  <c r="AF39" i="37"/>
  <c r="T39" i="37" s="1"/>
  <c r="AA40" i="37"/>
  <c r="R40" i="37" s="1"/>
  <c r="AF40" i="37"/>
  <c r="T40" i="37" s="1"/>
  <c r="AA14" i="37"/>
  <c r="R14" i="37" s="1"/>
  <c r="AF14" i="37"/>
  <c r="T14" i="37" s="1"/>
  <c r="S112" i="37"/>
  <c r="AC112" i="37"/>
  <c r="AC12" i="37"/>
  <c r="AC20" i="37"/>
  <c r="AI30" i="37"/>
  <c r="P30" i="37"/>
  <c r="AA31" i="37"/>
  <c r="R31" i="37" s="1"/>
  <c r="AF31" i="37"/>
  <c r="T31" i="37" s="1"/>
  <c r="AA81" i="37"/>
  <c r="R81" i="37" s="1"/>
  <c r="AF81" i="37"/>
  <c r="T81" i="37" s="1"/>
  <c r="Z11" i="37"/>
  <c r="M11" i="37" s="1"/>
  <c r="U32" i="37"/>
  <c r="AA30" i="37"/>
  <c r="R30" i="37" s="1"/>
  <c r="AF30" i="37"/>
  <c r="T30" i="37" s="1"/>
  <c r="H58" i="37"/>
  <c r="L58" i="37"/>
  <c r="Z69" i="37"/>
  <c r="M69" i="37" s="1"/>
  <c r="AE69" i="37"/>
  <c r="O69" i="37" s="1"/>
  <c r="Z125" i="37"/>
  <c r="M125" i="37" s="1"/>
  <c r="AE125" i="37"/>
  <c r="O125" i="37" s="1"/>
  <c r="AF13" i="37"/>
  <c r="T13" i="37" s="1"/>
  <c r="AA78" i="37"/>
  <c r="AE96" i="37"/>
  <c r="Z96" i="37"/>
  <c r="M96" i="37" s="1"/>
  <c r="D87" i="37"/>
  <c r="H49" i="37"/>
  <c r="Z72" i="37"/>
  <c r="M72" i="37" s="1"/>
  <c r="AE72" i="37"/>
  <c r="AA160" i="37"/>
  <c r="AF226" i="37"/>
  <c r="T226" i="37" s="1"/>
  <c r="AA226" i="37"/>
  <c r="R226" i="37" s="1"/>
  <c r="AF11" i="37"/>
  <c r="T11" i="37" s="1"/>
  <c r="R28" i="37"/>
  <c r="AA50" i="37"/>
  <c r="R50" i="37" s="1"/>
  <c r="H56" i="37"/>
  <c r="L56" i="37"/>
  <c r="U75" i="37"/>
  <c r="AB6" i="37"/>
  <c r="H10" i="37"/>
  <c r="AB28" i="37"/>
  <c r="AB50" i="37"/>
  <c r="AF125" i="37"/>
  <c r="T125" i="37" s="1"/>
  <c r="H9" i="37"/>
  <c r="L13" i="37"/>
  <c r="L16" i="37"/>
  <c r="L18" i="37"/>
  <c r="AB30" i="37"/>
  <c r="L32" i="37"/>
  <c r="AA35" i="37"/>
  <c r="R35" i="37" s="1"/>
  <c r="AB36" i="37"/>
  <c r="AG51" i="37"/>
  <c r="AG59" i="37"/>
  <c r="AB59" i="37"/>
  <c r="AA59" i="37"/>
  <c r="R59" i="37" s="1"/>
  <c r="AF61" i="37"/>
  <c r="T61" i="37" s="1"/>
  <c r="AB62" i="37"/>
  <c r="L62" i="37"/>
  <c r="AG65" i="37"/>
  <c r="AA70" i="37"/>
  <c r="R70" i="37" s="1"/>
  <c r="AB82" i="37"/>
  <c r="L82" i="37"/>
  <c r="U85" i="37"/>
  <c r="L93" i="37"/>
  <c r="H99" i="37"/>
  <c r="L99" i="37"/>
  <c r="L115" i="37"/>
  <c r="AG115" i="37"/>
  <c r="H115" i="37"/>
  <c r="AF127" i="37"/>
  <c r="T127" i="37" s="1"/>
  <c r="AA127" i="37"/>
  <c r="R127" i="37" s="1"/>
  <c r="L133" i="37"/>
  <c r="L174" i="37"/>
  <c r="H174" i="37"/>
  <c r="AA210" i="37"/>
  <c r="R210" i="37" s="1"/>
  <c r="AF210" i="37"/>
  <c r="T210" i="37" s="1"/>
  <c r="AC253" i="37"/>
  <c r="S253" i="37"/>
  <c r="AF271" i="37"/>
  <c r="T271" i="37" s="1"/>
  <c r="AA271" i="37"/>
  <c r="R271" i="37" s="1"/>
  <c r="R36" i="37"/>
  <c r="H36" i="37"/>
  <c r="H55" i="37"/>
  <c r="L55" i="37"/>
  <c r="AB71" i="37"/>
  <c r="L71" i="37"/>
  <c r="L103" i="37"/>
  <c r="H103" i="37"/>
  <c r="S218" i="37"/>
  <c r="AC218" i="37"/>
  <c r="L28" i="37"/>
  <c r="AA77" i="37"/>
  <c r="R77" i="37" s="1"/>
  <c r="AF12" i="37"/>
  <c r="T12" i="37" s="1"/>
  <c r="H35" i="37"/>
  <c r="AA96" i="37"/>
  <c r="R96" i="37" s="1"/>
  <c r="AF96" i="37"/>
  <c r="T96" i="37" s="1"/>
  <c r="L15" i="37"/>
  <c r="L27" i="37"/>
  <c r="R27" i="37"/>
  <c r="H27" i="37"/>
  <c r="L63" i="37"/>
  <c r="AG92" i="37"/>
  <c r="AB92" i="37"/>
  <c r="AG11" i="37"/>
  <c r="AG16" i="37"/>
  <c r="AF27" i="37"/>
  <c r="T27" i="37" s="1"/>
  <c r="L59" i="37"/>
  <c r="H59" i="37"/>
  <c r="AB72" i="37"/>
  <c r="L72" i="37"/>
  <c r="L74" i="37"/>
  <c r="AA93" i="37"/>
  <c r="R93" i="37" s="1"/>
  <c r="AF93" i="37"/>
  <c r="T93" i="37" s="1"/>
  <c r="Z127" i="37"/>
  <c r="M127" i="37" s="1"/>
  <c r="AE127" i="37"/>
  <c r="AE159" i="37"/>
  <c r="O159" i="37" s="1"/>
  <c r="Z159" i="37"/>
  <c r="M159" i="37" s="1"/>
  <c r="F45" i="37"/>
  <c r="F283" i="37" s="1"/>
  <c r="H8" i="37"/>
  <c r="L12" i="37"/>
  <c r="AB14" i="37"/>
  <c r="AA18" i="37"/>
  <c r="AF21" i="37"/>
  <c r="T21" i="37" s="1"/>
  <c r="H25" i="37"/>
  <c r="AF26" i="37"/>
  <c r="T26" i="37" s="1"/>
  <c r="AB29" i="37"/>
  <c r="AF29" i="37"/>
  <c r="T29" i="37" s="1"/>
  <c r="AF35" i="37"/>
  <c r="T35" i="37" s="1"/>
  <c r="AG36" i="37"/>
  <c r="M39" i="37"/>
  <c r="AA49" i="37"/>
  <c r="R49" i="37" s="1"/>
  <c r="O54" i="37"/>
  <c r="T57" i="37"/>
  <c r="H57" i="37"/>
  <c r="L57" i="37"/>
  <c r="AF63" i="37"/>
  <c r="T63" i="37" s="1"/>
  <c r="AB64" i="37"/>
  <c r="L64" i="37"/>
  <c r="AA66" i="37"/>
  <c r="AG67" i="37"/>
  <c r="R85" i="37"/>
  <c r="H85" i="37"/>
  <c r="L85" i="37"/>
  <c r="AB93" i="37"/>
  <c r="AF142" i="37"/>
  <c r="T142" i="37" s="1"/>
  <c r="AA142" i="37"/>
  <c r="R142" i="37" s="1"/>
  <c r="H203" i="37"/>
  <c r="L203" i="37"/>
  <c r="AE240" i="37"/>
  <c r="O240" i="37" s="1"/>
  <c r="Z240" i="37"/>
  <c r="M240" i="37" s="1"/>
  <c r="N253" i="37"/>
  <c r="AD253" i="37"/>
  <c r="AC64" i="37"/>
  <c r="S64" i="37"/>
  <c r="AB112" i="37"/>
  <c r="H112" i="37"/>
  <c r="Z162" i="37"/>
  <c r="AE162" i="37"/>
  <c r="O162" i="37" s="1"/>
  <c r="L50" i="37"/>
  <c r="T50" i="37"/>
  <c r="H50" i="37"/>
  <c r="AB81" i="37"/>
  <c r="L81" i="37"/>
  <c r="AA140" i="37"/>
  <c r="R140" i="37" s="1"/>
  <c r="AF140" i="37"/>
  <c r="T140" i="37" s="1"/>
  <c r="AA175" i="37"/>
  <c r="R175" i="37" s="1"/>
  <c r="AF175" i="37"/>
  <c r="Z226" i="37"/>
  <c r="M226" i="37" s="1"/>
  <c r="AE226" i="37"/>
  <c r="O226" i="37" s="1"/>
  <c r="Z52" i="37"/>
  <c r="M52" i="37" s="1"/>
  <c r="Z211" i="37"/>
  <c r="M211" i="37" s="1"/>
  <c r="AE211" i="37"/>
  <c r="O211" i="37" s="1"/>
  <c r="L33" i="37"/>
  <c r="U43" i="37"/>
  <c r="P71" i="37"/>
  <c r="AB120" i="37"/>
  <c r="L120" i="37"/>
  <c r="AF123" i="37"/>
  <c r="AA123" i="37"/>
  <c r="R123" i="37" s="1"/>
  <c r="H182" i="37"/>
  <c r="AH221" i="37"/>
  <c r="Z14" i="37"/>
  <c r="M14" i="37" s="1"/>
  <c r="H26" i="37"/>
  <c r="AB31" i="37"/>
  <c r="L31" i="37"/>
  <c r="H34" i="37"/>
  <c r="AF49" i="37"/>
  <c r="AB52" i="37"/>
  <c r="L52" i="37"/>
  <c r="AA69" i="37"/>
  <c r="R69" i="37" s="1"/>
  <c r="AF69" i="37"/>
  <c r="T69" i="37" s="1"/>
  <c r="AA94" i="37"/>
  <c r="R94" i="37" s="1"/>
  <c r="AF94" i="37"/>
  <c r="T94" i="37" s="1"/>
  <c r="AF108" i="37"/>
  <c r="T108" i="37" s="1"/>
  <c r="AA244" i="37"/>
  <c r="R244" i="37" s="1"/>
  <c r="AF244" i="37"/>
  <c r="T244" i="37" s="1"/>
  <c r="G45" i="37"/>
  <c r="G283" i="37" s="1"/>
  <c r="H7" i="37"/>
  <c r="R7" i="37"/>
  <c r="T9" i="37"/>
  <c r="L11" i="37"/>
  <c r="L17" i="37"/>
  <c r="H17" i="37"/>
  <c r="R18" i="37"/>
  <c r="Z20" i="37"/>
  <c r="M20" i="37" s="1"/>
  <c r="AE20" i="37"/>
  <c r="O20" i="37" s="1"/>
  <c r="L23" i="37"/>
  <c r="AG29" i="37"/>
  <c r="O32" i="37"/>
  <c r="AA34" i="37"/>
  <c r="R34" i="37" s="1"/>
  <c r="L36" i="37"/>
  <c r="L38" i="37"/>
  <c r="T38" i="37"/>
  <c r="AE41" i="37"/>
  <c r="O41" i="37" s="1"/>
  <c r="AF42" i="37"/>
  <c r="T42" i="37" s="1"/>
  <c r="AB49" i="37"/>
  <c r="AA53" i="37"/>
  <c r="R53" i="37" s="1"/>
  <c r="AF53" i="37"/>
  <c r="T53" i="37" s="1"/>
  <c r="AB57" i="37"/>
  <c r="AA57" i="37"/>
  <c r="R57" i="37" s="1"/>
  <c r="AF59" i="37"/>
  <c r="T59" i="37" s="1"/>
  <c r="AB66" i="37"/>
  <c r="AF67" i="37"/>
  <c r="T67" i="37" s="1"/>
  <c r="AG69" i="37"/>
  <c r="AA73" i="37"/>
  <c r="R73" i="37" s="1"/>
  <c r="AF73" i="37"/>
  <c r="T73" i="37" s="1"/>
  <c r="T76" i="37"/>
  <c r="H76" i="37"/>
  <c r="L76" i="37"/>
  <c r="AA82" i="37"/>
  <c r="R82" i="37" s="1"/>
  <c r="AF82" i="37"/>
  <c r="T82" i="37" s="1"/>
  <c r="D128" i="37"/>
  <c r="H91" i="37"/>
  <c r="Z95" i="37"/>
  <c r="M95" i="37" s="1"/>
  <c r="H101" i="37"/>
  <c r="L101" i="37"/>
  <c r="AF101" i="37"/>
  <c r="T101" i="37" s="1"/>
  <c r="AA101" i="37"/>
  <c r="R101" i="37" s="1"/>
  <c r="AH150" i="37"/>
  <c r="H44" i="37"/>
  <c r="AB94" i="37"/>
  <c r="AG94" i="37"/>
  <c r="AF113" i="37"/>
  <c r="T113" i="37" s="1"/>
  <c r="AA113" i="37"/>
  <c r="R113" i="37" s="1"/>
  <c r="Z38" i="37"/>
  <c r="M38" i="37" s="1"/>
  <c r="AE39" i="37"/>
  <c r="O39" i="37" s="1"/>
  <c r="AI70" i="37"/>
  <c r="P70" i="37"/>
  <c r="AA16" i="37"/>
  <c r="R16" i="37" s="1"/>
  <c r="Z31" i="37"/>
  <c r="M31" i="37" s="1"/>
  <c r="AB37" i="37"/>
  <c r="U84" i="37"/>
  <c r="L92" i="37"/>
  <c r="T92" i="37"/>
  <c r="H92" i="37"/>
  <c r="AA115" i="37"/>
  <c r="R115" i="37" s="1"/>
  <c r="AF115" i="37"/>
  <c r="AA176" i="37"/>
  <c r="R176" i="37" s="1"/>
  <c r="AF176" i="37"/>
  <c r="T176" i="37" s="1"/>
  <c r="AA68" i="37"/>
  <c r="R68" i="37" s="1"/>
  <c r="AB96" i="37"/>
  <c r="L96" i="37"/>
  <c r="R10" i="37"/>
  <c r="F87" i="37"/>
  <c r="F284" i="37" s="1"/>
  <c r="AA161" i="37"/>
  <c r="R161" i="37" s="1"/>
  <c r="AF161" i="37"/>
  <c r="T161" i="37" s="1"/>
  <c r="H6" i="37"/>
  <c r="L10" i="37"/>
  <c r="T16" i="37"/>
  <c r="H16" i="37"/>
  <c r="AF17" i="37"/>
  <c r="T17" i="37" s="1"/>
  <c r="AB18" i="37"/>
  <c r="AF20" i="37"/>
  <c r="T20" i="37" s="1"/>
  <c r="AB21" i="37"/>
  <c r="L21" i="37"/>
  <c r="H24" i="37"/>
  <c r="T24" i="37"/>
  <c r="AA26" i="37"/>
  <c r="R26" i="37" s="1"/>
  <c r="AF28" i="37"/>
  <c r="T28" i="37" s="1"/>
  <c r="O31" i="37"/>
  <c r="AG35" i="37"/>
  <c r="AG38" i="37"/>
  <c r="AA38" i="37"/>
  <c r="R38" i="37" s="1"/>
  <c r="AF41" i="37"/>
  <c r="T41" i="37" s="1"/>
  <c r="AG49" i="37"/>
  <c r="Z54" i="37"/>
  <c r="M54" i="37" s="1"/>
  <c r="AB56" i="37"/>
  <c r="AB76" i="37"/>
  <c r="AA76" i="37"/>
  <c r="R76" i="37" s="1"/>
  <c r="AE79" i="37"/>
  <c r="O79" i="37" s="1"/>
  <c r="E128" i="37"/>
  <c r="E285" i="37" s="1"/>
  <c r="AB91" i="37"/>
  <c r="AA91" i="37"/>
  <c r="R91" i="37" s="1"/>
  <c r="AA95" i="37"/>
  <c r="R95" i="37" s="1"/>
  <c r="AB118" i="37"/>
  <c r="L118" i="37"/>
  <c r="AE126" i="37"/>
  <c r="AA134" i="37"/>
  <c r="R134" i="37" s="1"/>
  <c r="AB153" i="37"/>
  <c r="L153" i="37"/>
  <c r="AF238" i="37"/>
  <c r="T238" i="37" s="1"/>
  <c r="AA238" i="37"/>
  <c r="R238" i="37" s="1"/>
  <c r="AB41" i="37"/>
  <c r="L41" i="37"/>
  <c r="H77" i="37"/>
  <c r="L77" i="37"/>
  <c r="AE12" i="37"/>
  <c r="O12" i="37" s="1"/>
  <c r="AA37" i="37"/>
  <c r="R37" i="37" s="1"/>
  <c r="AB40" i="37"/>
  <c r="L40" i="37"/>
  <c r="AF58" i="37"/>
  <c r="T58" i="37" s="1"/>
  <c r="AA58" i="37"/>
  <c r="R58" i="37" s="1"/>
  <c r="AF60" i="37"/>
  <c r="T60" i="37" s="1"/>
  <c r="U95" i="37"/>
  <c r="AH95" i="37"/>
  <c r="AE212" i="37"/>
  <c r="O212" i="37" s="1"/>
  <c r="Z212" i="37"/>
  <c r="M212" i="37" s="1"/>
  <c r="AI299" i="37"/>
  <c r="AF298" i="37"/>
  <c r="G298" i="37"/>
  <c r="AC297" i="37"/>
  <c r="D297" i="37"/>
  <c r="Z296" i="37"/>
  <c r="AH299" i="37"/>
  <c r="AE298" i="37"/>
  <c r="AG299" i="37"/>
  <c r="AD298" i="37"/>
  <c r="E298" i="37"/>
  <c r="AA297" i="37"/>
  <c r="AH296" i="37"/>
  <c r="AE299" i="37"/>
  <c r="F299" i="37"/>
  <c r="AB298" i="37"/>
  <c r="AI297" i="37"/>
  <c r="AF296" i="37"/>
  <c r="G296" i="37"/>
  <c r="AF299" i="37"/>
  <c r="Z298" i="37"/>
  <c r="F297" i="37"/>
  <c r="D296" i="37"/>
  <c r="AD299" i="37"/>
  <c r="F298" i="37"/>
  <c r="E297" i="37"/>
  <c r="AA299" i="37"/>
  <c r="D299" i="37"/>
  <c r="AG297" i="37"/>
  <c r="AE296" i="37"/>
  <c r="AA298" i="37"/>
  <c r="Z297" i="37"/>
  <c r="G297" i="37"/>
  <c r="E296" i="37"/>
  <c r="AB299" i="37"/>
  <c r="AC298" i="37"/>
  <c r="AE297" i="37"/>
  <c r="AG296" i="37"/>
  <c r="F296" i="37"/>
  <c r="Z299" i="37"/>
  <c r="AD297" i="37"/>
  <c r="AD296" i="37"/>
  <c r="AB296" i="37"/>
  <c r="AC299" i="37"/>
  <c r="AI296" i="37"/>
  <c r="D298" i="37"/>
  <c r="AC296" i="37"/>
  <c r="E299" i="37"/>
  <c r="AF297" i="37"/>
  <c r="G299" i="37"/>
  <c r="AA296" i="37"/>
  <c r="AI298" i="37"/>
  <c r="AH298" i="37"/>
  <c r="AG298" i="37"/>
  <c r="AH297" i="37"/>
  <c r="AB297" i="37"/>
  <c r="AF36" i="37"/>
  <c r="T36" i="37" s="1"/>
  <c r="AG60" i="37"/>
  <c r="AF70" i="37"/>
  <c r="T70" i="37" s="1"/>
  <c r="R75" i="37"/>
  <c r="H75" i="37"/>
  <c r="Z30" i="37"/>
  <c r="M30" i="37" s="1"/>
  <c r="AA52" i="37"/>
  <c r="R52" i="37" s="1"/>
  <c r="AA92" i="37"/>
  <c r="R92" i="37" s="1"/>
  <c r="AF110" i="37"/>
  <c r="T110" i="37" s="1"/>
  <c r="AA110" i="37"/>
  <c r="R110" i="37" s="1"/>
  <c r="L218" i="37"/>
  <c r="H218" i="37"/>
  <c r="D230" i="37"/>
  <c r="AF10" i="37"/>
  <c r="T10" i="37" s="1"/>
  <c r="AF51" i="37"/>
  <c r="T51" i="37" s="1"/>
  <c r="Z70" i="37"/>
  <c r="H15" i="37"/>
  <c r="H18" i="37"/>
  <c r="AB20" i="37"/>
  <c r="AA25" i="37"/>
  <c r="R25" i="37" s="1"/>
  <c r="AG27" i="37"/>
  <c r="AA33" i="37"/>
  <c r="R33" i="37" s="1"/>
  <c r="L35" i="37"/>
  <c r="L37" i="37"/>
  <c r="T37" i="37"/>
  <c r="H37" i="37"/>
  <c r="N40" i="37"/>
  <c r="AE40" i="37"/>
  <c r="O40" i="37" s="1"/>
  <c r="L49" i="37"/>
  <c r="L51" i="37"/>
  <c r="AE52" i="37"/>
  <c r="O52" i="37" s="1"/>
  <c r="L60" i="37"/>
  <c r="H60" i="37"/>
  <c r="AA60" i="37"/>
  <c r="R60" i="37" s="1"/>
  <c r="AB61" i="37"/>
  <c r="L61" i="37"/>
  <c r="AC71" i="37"/>
  <c r="S71" i="37"/>
  <c r="L75" i="37"/>
  <c r="AF77" i="37"/>
  <c r="T77" i="37" s="1"/>
  <c r="H93" i="37"/>
  <c r="AB95" i="37"/>
  <c r="L95" i="37"/>
  <c r="AE106" i="37"/>
  <c r="O106" i="37" s="1"/>
  <c r="AB107" i="37"/>
  <c r="L107" i="37"/>
  <c r="AE108" i="37"/>
  <c r="O108" i="37" s="1"/>
  <c r="Z108" i="37"/>
  <c r="AF117" i="37"/>
  <c r="T117" i="37" s="1"/>
  <c r="AA117" i="37"/>
  <c r="R117" i="37" s="1"/>
  <c r="G143" i="37"/>
  <c r="G286" i="37" s="1"/>
  <c r="U187" i="37"/>
  <c r="AH187" i="37"/>
  <c r="L201" i="37"/>
  <c r="D205" i="37"/>
  <c r="H201" i="37"/>
  <c r="T201" i="37"/>
  <c r="L238" i="37"/>
  <c r="AB238" i="37"/>
  <c r="G87" i="37"/>
  <c r="G284" i="37" s="1"/>
  <c r="AB53" i="37"/>
  <c r="AA54" i="37"/>
  <c r="R54" i="37" s="1"/>
  <c r="AA55" i="37"/>
  <c r="R55" i="37" s="1"/>
  <c r="AF56" i="37"/>
  <c r="T56" i="37" s="1"/>
  <c r="AA56" i="37"/>
  <c r="R56" i="37" s="1"/>
  <c r="AG68" i="37"/>
  <c r="F128" i="37"/>
  <c r="F285" i="37" s="1"/>
  <c r="AF91" i="37"/>
  <c r="AI124" i="37"/>
  <c r="T132" i="37"/>
  <c r="AC138" i="37"/>
  <c r="H148" i="37"/>
  <c r="L148" i="37"/>
  <c r="AF183" i="37"/>
  <c r="T183" i="37" s="1"/>
  <c r="AA183" i="37"/>
  <c r="AA185" i="37"/>
  <c r="R185" i="37" s="1"/>
  <c r="AF185" i="37"/>
  <c r="T185" i="37" s="1"/>
  <c r="AA211" i="37"/>
  <c r="R211" i="37" s="1"/>
  <c r="AF211" i="37"/>
  <c r="T211" i="37" s="1"/>
  <c r="AB226" i="37"/>
  <c r="L226" i="37"/>
  <c r="S237" i="37"/>
  <c r="AF239" i="37"/>
  <c r="T239" i="37" s="1"/>
  <c r="AA239" i="37"/>
  <c r="R239" i="37" s="1"/>
  <c r="L20" i="37"/>
  <c r="L30" i="37"/>
  <c r="AB51" i="37"/>
  <c r="L68" i="37"/>
  <c r="O72" i="37"/>
  <c r="AG77" i="37"/>
  <c r="M80" i="37"/>
  <c r="H98" i="37"/>
  <c r="S98" i="37"/>
  <c r="AF111" i="37"/>
  <c r="T111" i="37" s="1"/>
  <c r="L113" i="37"/>
  <c r="H113" i="37"/>
  <c r="U124" i="37"/>
  <c r="AH124" i="37"/>
  <c r="AF138" i="37"/>
  <c r="T138" i="37" s="1"/>
  <c r="E287" i="37"/>
  <c r="AB148" i="37"/>
  <c r="AA148" i="37"/>
  <c r="R148" i="37" s="1"/>
  <c r="AA149" i="37"/>
  <c r="R149" i="37" s="1"/>
  <c r="M162" i="37"/>
  <c r="AB172" i="37"/>
  <c r="L172" i="37"/>
  <c r="AF172" i="37"/>
  <c r="T172" i="37" s="1"/>
  <c r="AE178" i="37"/>
  <c r="O178" i="37" s="1"/>
  <c r="Z178" i="37"/>
  <c r="M178" i="37" s="1"/>
  <c r="AF190" i="37"/>
  <c r="T190" i="37" s="1"/>
  <c r="AA190" i="37"/>
  <c r="R190" i="37" s="1"/>
  <c r="L19" i="37"/>
  <c r="L29" i="37"/>
  <c r="L39" i="37"/>
  <c r="L53" i="37"/>
  <c r="AG56" i="37"/>
  <c r="AG57" i="37"/>
  <c r="M71" i="37"/>
  <c r="AG76" i="37"/>
  <c r="M79" i="37"/>
  <c r="L79" i="37"/>
  <c r="AB80" i="37"/>
  <c r="H100" i="37"/>
  <c r="T102" i="37"/>
  <c r="H102" i="37"/>
  <c r="R102" i="37"/>
  <c r="AF109" i="37"/>
  <c r="T109" i="37" s="1"/>
  <c r="AF112" i="37"/>
  <c r="T112" i="37" s="1"/>
  <c r="AB113" i="37"/>
  <c r="AA116" i="37"/>
  <c r="R116" i="37" s="1"/>
  <c r="AF116" i="37"/>
  <c r="T116" i="37" s="1"/>
  <c r="AA126" i="37"/>
  <c r="R126" i="37" s="1"/>
  <c r="AF126" i="37"/>
  <c r="T126" i="37" s="1"/>
  <c r="F287" i="37"/>
  <c r="AC177" i="37"/>
  <c r="S177" i="37"/>
  <c r="AA178" i="37"/>
  <c r="R178" i="37" s="1"/>
  <c r="AF178" i="37"/>
  <c r="T178" i="37" s="1"/>
  <c r="AF213" i="37"/>
  <c r="T213" i="37" s="1"/>
  <c r="AA213" i="37"/>
  <c r="R213" i="37" s="1"/>
  <c r="AF219" i="37"/>
  <c r="T219" i="37" s="1"/>
  <c r="AA219" i="37"/>
  <c r="R219" i="37" s="1"/>
  <c r="Z220" i="37"/>
  <c r="M220" i="37" s="1"/>
  <c r="AE220" i="37"/>
  <c r="O220" i="37" s="1"/>
  <c r="E230" i="37"/>
  <c r="E290" i="37" s="1"/>
  <c r="AB260" i="37"/>
  <c r="L260" i="37"/>
  <c r="L54" i="37"/>
  <c r="AG58" i="37"/>
  <c r="H65" i="37"/>
  <c r="R66" i="37"/>
  <c r="H66" i="37"/>
  <c r="H67" i="37"/>
  <c r="M70" i="37"/>
  <c r="Z73" i="37"/>
  <c r="M73" i="37" s="1"/>
  <c r="AA74" i="37"/>
  <c r="R74" i="37" s="1"/>
  <c r="AG79" i="37"/>
  <c r="AA79" i="37"/>
  <c r="R79" i="37" s="1"/>
  <c r="Z82" i="37"/>
  <c r="M82" i="37" s="1"/>
  <c r="AG99" i="37"/>
  <c r="L104" i="37"/>
  <c r="H104" i="37"/>
  <c r="L106" i="37"/>
  <c r="AB109" i="37"/>
  <c r="L109" i="37"/>
  <c r="AA114" i="37"/>
  <c r="R114" i="37" s="1"/>
  <c r="AF114" i="37"/>
  <c r="T114" i="37" s="1"/>
  <c r="AB126" i="37"/>
  <c r="L126" i="37"/>
  <c r="L132" i="37"/>
  <c r="AA139" i="37"/>
  <c r="R139" i="37" s="1"/>
  <c r="AF139" i="37"/>
  <c r="T139" i="37" s="1"/>
  <c r="AA163" i="37"/>
  <c r="R163" i="37" s="1"/>
  <c r="AF163" i="37"/>
  <c r="T163" i="37" s="1"/>
  <c r="L178" i="37"/>
  <c r="AB178" i="37"/>
  <c r="L183" i="37"/>
  <c r="R183" i="37"/>
  <c r="H183" i="37"/>
  <c r="H23" i="37"/>
  <c r="H33" i="37"/>
  <c r="H43" i="37"/>
  <c r="T68" i="37"/>
  <c r="H68" i="37"/>
  <c r="L69" i="37"/>
  <c r="AB70" i="37"/>
  <c r="L78" i="37"/>
  <c r="T78" i="37"/>
  <c r="R78" i="37"/>
  <c r="H78" i="37"/>
  <c r="N81" i="37"/>
  <c r="AE81" i="37"/>
  <c r="O81" i="37" s="1"/>
  <c r="AG91" i="37"/>
  <c r="AF97" i="37"/>
  <c r="T97" i="37" s="1"/>
  <c r="AA97" i="37"/>
  <c r="R97" i="37" s="1"/>
  <c r="AC105" i="37"/>
  <c r="AG109" i="37"/>
  <c r="AA111" i="37"/>
  <c r="R111" i="37" s="1"/>
  <c r="L114" i="37"/>
  <c r="H118" i="37"/>
  <c r="AA136" i="37"/>
  <c r="R136" i="37" s="1"/>
  <c r="H149" i="37"/>
  <c r="L149" i="37"/>
  <c r="AG149" i="37"/>
  <c r="AF149" i="37"/>
  <c r="T149" i="37" s="1"/>
  <c r="AC159" i="37"/>
  <c r="AA172" i="37"/>
  <c r="R172" i="37" s="1"/>
  <c r="L185" i="37"/>
  <c r="H185" i="37"/>
  <c r="AA245" i="37"/>
  <c r="R245" i="37" s="1"/>
  <c r="AF245" i="37"/>
  <c r="T245" i="37" s="1"/>
  <c r="AE249" i="37"/>
  <c r="O249" i="37" s="1"/>
  <c r="Z249" i="37"/>
  <c r="T80" i="37"/>
  <c r="G128" i="37"/>
  <c r="G285" i="37" s="1"/>
  <c r="Z97" i="37"/>
  <c r="M97" i="37" s="1"/>
  <c r="AF103" i="37"/>
  <c r="T103" i="37" s="1"/>
  <c r="AA104" i="37"/>
  <c r="R104" i="37" s="1"/>
  <c r="AG110" i="37"/>
  <c r="AG111" i="37"/>
  <c r="H120" i="37"/>
  <c r="H121" i="37"/>
  <c r="T122" i="37"/>
  <c r="AB127" i="37"/>
  <c r="L127" i="37"/>
  <c r="L137" i="37"/>
  <c r="T137" i="37"/>
  <c r="H165" i="37"/>
  <c r="AC186" i="37"/>
  <c r="S186" i="37"/>
  <c r="S189" i="37"/>
  <c r="AC189" i="37"/>
  <c r="AE199" i="37"/>
  <c r="O199" i="37" s="1"/>
  <c r="Z199" i="37"/>
  <c r="M199" i="37" s="1"/>
  <c r="Z200" i="37"/>
  <c r="M200" i="37" s="1"/>
  <c r="AF204" i="37"/>
  <c r="T204" i="37" s="1"/>
  <c r="AA204" i="37"/>
  <c r="R204" i="37" s="1"/>
  <c r="AG209" i="37"/>
  <c r="AB209" i="37"/>
  <c r="AA214" i="37"/>
  <c r="R214" i="37" s="1"/>
  <c r="AF214" i="37"/>
  <c r="T214" i="37" s="1"/>
  <c r="AB218" i="37"/>
  <c r="H244" i="37"/>
  <c r="L244" i="37"/>
  <c r="AG244" i="37"/>
  <c r="AE97" i="37"/>
  <c r="O97" i="37" s="1"/>
  <c r="L110" i="37"/>
  <c r="L111" i="37"/>
  <c r="AG112" i="37"/>
  <c r="AF121" i="37"/>
  <c r="T121" i="37" s="1"/>
  <c r="O122" i="37"/>
  <c r="L123" i="37"/>
  <c r="T123" i="37"/>
  <c r="H123" i="37"/>
  <c r="M124" i="37"/>
  <c r="L124" i="37"/>
  <c r="AA137" i="37"/>
  <c r="R137" i="37" s="1"/>
  <c r="Z140" i="37"/>
  <c r="M140" i="37" s="1"/>
  <c r="L152" i="37"/>
  <c r="G193" i="37"/>
  <c r="G288" i="37" s="1"/>
  <c r="AG163" i="37"/>
  <c r="AE163" i="37"/>
  <c r="O163" i="37" s="1"/>
  <c r="R167" i="37"/>
  <c r="H167" i="37"/>
  <c r="H171" i="37"/>
  <c r="AA199" i="37"/>
  <c r="R199" i="37" s="1"/>
  <c r="AF199" i="37"/>
  <c r="T199" i="37" s="1"/>
  <c r="F230" i="37"/>
  <c r="F290" i="37" s="1"/>
  <c r="U212" i="37"/>
  <c r="AH212" i="37"/>
  <c r="AB214" i="37"/>
  <c r="L214" i="37"/>
  <c r="AE236" i="37"/>
  <c r="O236" i="37" s="1"/>
  <c r="Z236" i="37"/>
  <c r="M236" i="37" s="1"/>
  <c r="L70" i="37"/>
  <c r="L80" i="37"/>
  <c r="L94" i="37"/>
  <c r="O96" i="37"/>
  <c r="AB97" i="37"/>
  <c r="L97" i="37"/>
  <c r="AF99" i="37"/>
  <c r="T99" i="37" s="1"/>
  <c r="AA99" i="37"/>
  <c r="R99" i="37" s="1"/>
  <c r="AF100" i="37"/>
  <c r="T100" i="37" s="1"/>
  <c r="AA100" i="37"/>
  <c r="R100" i="37" s="1"/>
  <c r="AA103" i="37"/>
  <c r="R103" i="37" s="1"/>
  <c r="L112" i="37"/>
  <c r="AG114" i="37"/>
  <c r="AB115" i="37"/>
  <c r="AA124" i="37"/>
  <c r="R124" i="37" s="1"/>
  <c r="H133" i="37"/>
  <c r="L136" i="37"/>
  <c r="H136" i="37"/>
  <c r="L142" i="37"/>
  <c r="L150" i="37"/>
  <c r="AG161" i="37"/>
  <c r="AB161" i="37"/>
  <c r="AG162" i="37"/>
  <c r="AF171" i="37"/>
  <c r="T171" i="37" s="1"/>
  <c r="AA171" i="37"/>
  <c r="R171" i="37" s="1"/>
  <c r="L176" i="37"/>
  <c r="AB199" i="37"/>
  <c r="L199" i="37"/>
  <c r="G230" i="37"/>
  <c r="G290" i="37" s="1"/>
  <c r="AA222" i="37"/>
  <c r="R222" i="37" s="1"/>
  <c r="AF222" i="37"/>
  <c r="T222" i="37" s="1"/>
  <c r="AB227" i="37"/>
  <c r="AG227" i="37"/>
  <c r="AF227" i="37"/>
  <c r="T227" i="37" s="1"/>
  <c r="D277" i="37"/>
  <c r="L233" i="37"/>
  <c r="H233" i="37"/>
  <c r="AH253" i="37"/>
  <c r="AF270" i="37"/>
  <c r="T270" i="37" s="1"/>
  <c r="AA270" i="37"/>
  <c r="R270" i="37" s="1"/>
  <c r="AB99" i="37"/>
  <c r="M108" i="37"/>
  <c r="AB116" i="37"/>
  <c r="L125" i="37"/>
  <c r="O126" i="37"/>
  <c r="E143" i="37"/>
  <c r="E286" i="37" s="1"/>
  <c r="AF133" i="37"/>
  <c r="T133" i="37" s="1"/>
  <c r="H134" i="37"/>
  <c r="H135" i="37"/>
  <c r="AG136" i="37"/>
  <c r="AF136" i="37"/>
  <c r="T136" i="37" s="1"/>
  <c r="AB137" i="37"/>
  <c r="AB140" i="37"/>
  <c r="L140" i="37"/>
  <c r="D143" i="37"/>
  <c r="AG148" i="37"/>
  <c r="AA162" i="37"/>
  <c r="R162" i="37" s="1"/>
  <c r="AF162" i="37"/>
  <c r="T162" i="37" s="1"/>
  <c r="Z163" i="37"/>
  <c r="M163" i="37" s="1"/>
  <c r="AF164" i="37"/>
  <c r="T164" i="37" s="1"/>
  <c r="AA164" i="37"/>
  <c r="R164" i="37" s="1"/>
  <c r="L175" i="37"/>
  <c r="H175" i="37"/>
  <c r="AA188" i="37"/>
  <c r="AF188" i="37"/>
  <c r="T188" i="37" s="1"/>
  <c r="AF209" i="37"/>
  <c r="T209" i="37" s="1"/>
  <c r="AA209" i="37"/>
  <c r="R209" i="37" s="1"/>
  <c r="AB222" i="37"/>
  <c r="L222" i="37"/>
  <c r="AG241" i="37"/>
  <c r="AA241" i="37"/>
  <c r="R241" i="37" s="1"/>
  <c r="AB241" i="37"/>
  <c r="L241" i="37"/>
  <c r="AG101" i="37"/>
  <c r="R109" i="37"/>
  <c r="H110" i="37"/>
  <c r="H111" i="37"/>
  <c r="AA119" i="37"/>
  <c r="R119" i="37" s="1"/>
  <c r="AA120" i="37"/>
  <c r="R120" i="37" s="1"/>
  <c r="Z122" i="37"/>
  <c r="M122" i="37" s="1"/>
  <c r="O127" i="37"/>
  <c r="F143" i="37"/>
  <c r="F286" i="37" s="1"/>
  <c r="AF134" i="37"/>
  <c r="T134" i="37" s="1"/>
  <c r="AG135" i="37"/>
  <c r="AF135" i="37"/>
  <c r="T135" i="37" s="1"/>
  <c r="AB139" i="37"/>
  <c r="L139" i="37"/>
  <c r="AF151" i="37"/>
  <c r="T151" i="37" s="1"/>
  <c r="AA151" i="37"/>
  <c r="R151" i="37" s="1"/>
  <c r="H152" i="37"/>
  <c r="R152" i="37"/>
  <c r="AF170" i="37"/>
  <c r="T170" i="37" s="1"/>
  <c r="AA170" i="37"/>
  <c r="R170" i="37" s="1"/>
  <c r="L182" i="37"/>
  <c r="AB188" i="37"/>
  <c r="L188" i="37"/>
  <c r="AE197" i="37"/>
  <c r="O197" i="37" s="1"/>
  <c r="F277" i="37"/>
  <c r="F291" i="37" s="1"/>
  <c r="T105" i="37"/>
  <c r="T115" i="37"/>
  <c r="L117" i="37"/>
  <c r="AB151" i="37"/>
  <c r="R153" i="37"/>
  <c r="H153" i="37"/>
  <c r="L159" i="37"/>
  <c r="AF167" i="37"/>
  <c r="T167" i="37" s="1"/>
  <c r="H168" i="37"/>
  <c r="AF169" i="37"/>
  <c r="T169" i="37" s="1"/>
  <c r="AG172" i="37"/>
  <c r="L173" i="37"/>
  <c r="H173" i="37"/>
  <c r="Z177" i="37"/>
  <c r="M177" i="37" s="1"/>
  <c r="AF179" i="37"/>
  <c r="T179" i="37" s="1"/>
  <c r="AF182" i="37"/>
  <c r="T182" i="37" s="1"/>
  <c r="AG183" i="37"/>
  <c r="AB183" i="37"/>
  <c r="AG202" i="37"/>
  <c r="H204" i="37"/>
  <c r="L204" i="37"/>
  <c r="AA212" i="37"/>
  <c r="R212" i="37" s="1"/>
  <c r="H216" i="37"/>
  <c r="T216" i="37"/>
  <c r="AB220" i="37"/>
  <c r="AF225" i="37"/>
  <c r="T225" i="37" s="1"/>
  <c r="H237" i="37"/>
  <c r="E277" i="37"/>
  <c r="E291" i="37" s="1"/>
  <c r="AG237" i="37"/>
  <c r="AF237" i="37"/>
  <c r="T237" i="37" s="1"/>
  <c r="Z243" i="37"/>
  <c r="M243" i="37" s="1"/>
  <c r="AE243" i="37"/>
  <c r="O243" i="37" s="1"/>
  <c r="AF250" i="37"/>
  <c r="T250" i="37" s="1"/>
  <c r="AA250" i="37"/>
  <c r="R250" i="37" s="1"/>
  <c r="AE260" i="37"/>
  <c r="O260" i="37" s="1"/>
  <c r="Z260" i="37"/>
  <c r="M260" i="37" s="1"/>
  <c r="G287" i="37"/>
  <c r="AB162" i="37"/>
  <c r="AF168" i="37"/>
  <c r="T168" i="37" s="1"/>
  <c r="AB179" i="37"/>
  <c r="L179" i="37"/>
  <c r="AA184" i="37"/>
  <c r="R184" i="37" s="1"/>
  <c r="AF184" i="37"/>
  <c r="T184" i="37" s="1"/>
  <c r="AA251" i="37"/>
  <c r="R251" i="37" s="1"/>
  <c r="AF251" i="37"/>
  <c r="T251" i="37" s="1"/>
  <c r="U274" i="37"/>
  <c r="AH274" i="37"/>
  <c r="L105" i="37"/>
  <c r="L138" i="37"/>
  <c r="L151" i="37"/>
  <c r="D193" i="37"/>
  <c r="R158" i="37"/>
  <c r="H158" i="37"/>
  <c r="AB163" i="37"/>
  <c r="AE164" i="37"/>
  <c r="O164" i="37" s="1"/>
  <c r="L170" i="37"/>
  <c r="H170" i="37"/>
  <c r="AB174" i="37"/>
  <c r="AB177" i="37"/>
  <c r="AG179" i="37"/>
  <c r="T181" i="37"/>
  <c r="H181" i="37"/>
  <c r="L181" i="37"/>
  <c r="L184" i="37"/>
  <c r="H184" i="37"/>
  <c r="AB203" i="37"/>
  <c r="L211" i="37"/>
  <c r="AG211" i="37"/>
  <c r="AF218" i="37"/>
  <c r="T218" i="37" s="1"/>
  <c r="Z225" i="37"/>
  <c r="M225" i="37" s="1"/>
  <c r="AA234" i="37"/>
  <c r="R234" i="37" s="1"/>
  <c r="AF234" i="37"/>
  <c r="T234" i="37" s="1"/>
  <c r="AB149" i="37"/>
  <c r="E193" i="37"/>
  <c r="E288" i="37" s="1"/>
  <c r="AF158" i="37"/>
  <c r="AB164" i="37"/>
  <c r="L164" i="37"/>
  <c r="AF166" i="37"/>
  <c r="T166" i="37" s="1"/>
  <c r="AA166" i="37"/>
  <c r="R166" i="37" s="1"/>
  <c r="AG174" i="37"/>
  <c r="AB181" i="37"/>
  <c r="AA181" i="37"/>
  <c r="R181" i="37" s="1"/>
  <c r="AB184" i="37"/>
  <c r="AF186" i="37"/>
  <c r="T186" i="37" s="1"/>
  <c r="AB187" i="37"/>
  <c r="L187" i="37"/>
  <c r="U189" i="37"/>
  <c r="AB198" i="37"/>
  <c r="L227" i="37"/>
  <c r="H227" i="37"/>
  <c r="AA233" i="37"/>
  <c r="AF233" i="37"/>
  <c r="AG249" i="37"/>
  <c r="AB249" i="37"/>
  <c r="H255" i="37"/>
  <c r="L255" i="37"/>
  <c r="AF257" i="37"/>
  <c r="T257" i="37" s="1"/>
  <c r="AA257" i="37"/>
  <c r="R257" i="37" s="1"/>
  <c r="H109" i="37"/>
  <c r="H119" i="37"/>
  <c r="H132" i="37"/>
  <c r="H142" i="37"/>
  <c r="AF153" i="37"/>
  <c r="T153" i="37" s="1"/>
  <c r="F193" i="37"/>
  <c r="F288" i="37" s="1"/>
  <c r="L160" i="37"/>
  <c r="R160" i="37"/>
  <c r="H160" i="37"/>
  <c r="L161" i="37"/>
  <c r="L163" i="37"/>
  <c r="AF165" i="37"/>
  <c r="T165" i="37" s="1"/>
  <c r="AB166" i="37"/>
  <c r="AA168" i="37"/>
  <c r="H169" i="37"/>
  <c r="R169" i="37"/>
  <c r="H172" i="37"/>
  <c r="L180" i="37"/>
  <c r="AB180" i="37"/>
  <c r="Z213" i="37"/>
  <c r="M213" i="37" s="1"/>
  <c r="AE213" i="37"/>
  <c r="O213" i="37" s="1"/>
  <c r="L215" i="37"/>
  <c r="H217" i="37"/>
  <c r="L217" i="37"/>
  <c r="AF217" i="37"/>
  <c r="T217" i="37" s="1"/>
  <c r="AA217" i="37"/>
  <c r="R217" i="37" s="1"/>
  <c r="AA228" i="37"/>
  <c r="AE264" i="37"/>
  <c r="Z264" i="37"/>
  <c r="AF173" i="37"/>
  <c r="T173" i="37" s="1"/>
  <c r="AA174" i="37"/>
  <c r="R174" i="37" s="1"/>
  <c r="AG180" i="37"/>
  <c r="AA182" i="37"/>
  <c r="R182" i="37" s="1"/>
  <c r="R188" i="37"/>
  <c r="P189" i="37"/>
  <c r="AB200" i="37"/>
  <c r="L200" i="37"/>
  <c r="AF202" i="37"/>
  <c r="T202" i="37" s="1"/>
  <c r="AA202" i="37"/>
  <c r="R202" i="37" s="1"/>
  <c r="AF203" i="37"/>
  <c r="T203" i="37" s="1"/>
  <c r="AA203" i="37"/>
  <c r="R203" i="37" s="1"/>
  <c r="AB212" i="37"/>
  <c r="AA236" i="37"/>
  <c r="AF236" i="37"/>
  <c r="T236" i="37" s="1"/>
  <c r="AA243" i="37"/>
  <c r="R243" i="37" s="1"/>
  <c r="AF243" i="37"/>
  <c r="T243" i="37" s="1"/>
  <c r="AE268" i="37"/>
  <c r="O268" i="37" s="1"/>
  <c r="Z268" i="37"/>
  <c r="M268" i="37" s="1"/>
  <c r="AG181" i="37"/>
  <c r="H190" i="37"/>
  <c r="H191" i="37"/>
  <c r="T192" i="37"/>
  <c r="L197" i="37"/>
  <c r="AB202" i="37"/>
  <c r="AG210" i="37"/>
  <c r="AB211" i="37"/>
  <c r="AB229" i="37"/>
  <c r="AF229" i="37"/>
  <c r="AB233" i="37"/>
  <c r="Z235" i="37"/>
  <c r="M235" i="37" s="1"/>
  <c r="L236" i="37"/>
  <c r="R236" i="37"/>
  <c r="T240" i="37"/>
  <c r="L240" i="37"/>
  <c r="L247" i="37"/>
  <c r="AA247" i="37"/>
  <c r="R247" i="37" s="1"/>
  <c r="L254" i="37"/>
  <c r="H254" i="37"/>
  <c r="AA268" i="37"/>
  <c r="R268" i="37" s="1"/>
  <c r="AF268" i="37"/>
  <c r="T268" i="37" s="1"/>
  <c r="P274" i="37"/>
  <c r="L162" i="37"/>
  <c r="AA173" i="37"/>
  <c r="R173" i="37" s="1"/>
  <c r="O177" i="37"/>
  <c r="AG182" i="37"/>
  <c r="Z186" i="37"/>
  <c r="AF191" i="37"/>
  <c r="T191" i="37" s="1"/>
  <c r="O192" i="37"/>
  <c r="AA197" i="37"/>
  <c r="R197" i="37" s="1"/>
  <c r="AG203" i="37"/>
  <c r="AG204" i="37"/>
  <c r="L212" i="37"/>
  <c r="H214" i="37"/>
  <c r="AA216" i="37"/>
  <c r="R216" i="37" s="1"/>
  <c r="AA220" i="37"/>
  <c r="R220" i="37" s="1"/>
  <c r="AA227" i="37"/>
  <c r="R227" i="37" s="1"/>
  <c r="AA229" i="37"/>
  <c r="R229" i="37" s="1"/>
  <c r="AG233" i="37"/>
  <c r="AF235" i="37"/>
  <c r="T235" i="37" s="1"/>
  <c r="AF259" i="37"/>
  <c r="T259" i="37" s="1"/>
  <c r="AA259" i="37"/>
  <c r="R259" i="37" s="1"/>
  <c r="AG260" i="37"/>
  <c r="U267" i="37"/>
  <c r="AA276" i="37"/>
  <c r="AF276" i="37"/>
  <c r="T276" i="37" s="1"/>
  <c r="AG170" i="37"/>
  <c r="AG184" i="37"/>
  <c r="AB185" i="37"/>
  <c r="L202" i="37"/>
  <c r="AG217" i="37"/>
  <c r="Z222" i="37"/>
  <c r="M222" i="37" s="1"/>
  <c r="Z223" i="37"/>
  <c r="M223" i="37" s="1"/>
  <c r="AE223" i="37"/>
  <c r="O223" i="37" s="1"/>
  <c r="AB237" i="37"/>
  <c r="AB243" i="37"/>
  <c r="AG243" i="37"/>
  <c r="AB248" i="37"/>
  <c r="H248" i="37"/>
  <c r="AE252" i="37"/>
  <c r="O252" i="37" s="1"/>
  <c r="L252" i="37"/>
  <c r="AG252" i="37"/>
  <c r="P267" i="37"/>
  <c r="AI267" i="37"/>
  <c r="H166" i="37"/>
  <c r="AG171" i="37"/>
  <c r="R179" i="37"/>
  <c r="H180" i="37"/>
  <c r="AB186" i="37"/>
  <c r="H188" i="37"/>
  <c r="Z189" i="37"/>
  <c r="M189" i="37" s="1"/>
  <c r="R192" i="37"/>
  <c r="G205" i="37"/>
  <c r="G289" i="37" s="1"/>
  <c r="T197" i="37"/>
  <c r="O200" i="37"/>
  <c r="L209" i="37"/>
  <c r="H209" i="37"/>
  <c r="L210" i="37"/>
  <c r="AF215" i="37"/>
  <c r="T215" i="37" s="1"/>
  <c r="AG216" i="37"/>
  <c r="L219" i="37"/>
  <c r="H219" i="37"/>
  <c r="O225" i="37"/>
  <c r="L225" i="37"/>
  <c r="AA225" i="37"/>
  <c r="R225" i="37" s="1"/>
  <c r="H229" i="37"/>
  <c r="AG235" i="37"/>
  <c r="AG239" i="37"/>
  <c r="L245" i="37"/>
  <c r="L249" i="37"/>
  <c r="M249" i="37"/>
  <c r="AB256" i="37"/>
  <c r="L256" i="37"/>
  <c r="L272" i="37"/>
  <c r="H272" i="37"/>
  <c r="Z275" i="37"/>
  <c r="M275" i="37" s="1"/>
  <c r="AE275" i="37"/>
  <c r="O275" i="37" s="1"/>
  <c r="T229" i="37"/>
  <c r="H239" i="37"/>
  <c r="L243" i="37"/>
  <c r="M252" i="37"/>
  <c r="AA252" i="37"/>
  <c r="R252" i="37" s="1"/>
  <c r="AF252" i="37"/>
  <c r="T252" i="37" s="1"/>
  <c r="AF275" i="37"/>
  <c r="T275" i="37" s="1"/>
  <c r="AA275" i="37"/>
  <c r="R275" i="37" s="1"/>
  <c r="T175" i="37"/>
  <c r="L177" i="37"/>
  <c r="L213" i="37"/>
  <c r="L223" i="37"/>
  <c r="AB235" i="37"/>
  <c r="H241" i="37"/>
  <c r="AG247" i="37"/>
  <c r="AF248" i="37"/>
  <c r="T248" i="37" s="1"/>
  <c r="AH265" i="37"/>
  <c r="U265" i="37"/>
  <c r="L271" i="37"/>
  <c r="R276" i="37"/>
  <c r="M186" i="37"/>
  <c r="L198" i="37"/>
  <c r="R228" i="37"/>
  <c r="H228" i="37"/>
  <c r="AG229" i="37"/>
  <c r="L239" i="37"/>
  <c r="AF241" i="37"/>
  <c r="T241" i="37" s="1"/>
  <c r="L242" i="37"/>
  <c r="Z245" i="37"/>
  <c r="AF246" i="37"/>
  <c r="T246" i="37" s="1"/>
  <c r="AF247" i="37"/>
  <c r="T247" i="37" s="1"/>
  <c r="AF249" i="37"/>
  <c r="T249" i="37" s="1"/>
  <c r="AG256" i="37"/>
  <c r="H262" i="37"/>
  <c r="L220" i="37"/>
  <c r="L229" i="37"/>
  <c r="H238" i="37"/>
  <c r="AB246" i="37"/>
  <c r="L246" i="37"/>
  <c r="AA248" i="37"/>
  <c r="R248" i="37" s="1"/>
  <c r="L250" i="37"/>
  <c r="H250" i="37"/>
  <c r="O253" i="37"/>
  <c r="AF261" i="37"/>
  <c r="T261" i="37" s="1"/>
  <c r="AA266" i="37"/>
  <c r="R266" i="37" s="1"/>
  <c r="AF266" i="37"/>
  <c r="T266" i="37" s="1"/>
  <c r="Z267" i="37"/>
  <c r="M267" i="37" s="1"/>
  <c r="AB275" i="37"/>
  <c r="H179" i="37"/>
  <c r="H202" i="37"/>
  <c r="H215" i="37"/>
  <c r="AG240" i="37"/>
  <c r="AB244" i="37"/>
  <c r="AG246" i="37"/>
  <c r="AG250" i="37"/>
  <c r="AB250" i="37"/>
  <c r="AB251" i="37"/>
  <c r="AA262" i="37"/>
  <c r="R262" i="37" s="1"/>
  <c r="AG264" i="37"/>
  <c r="H266" i="37"/>
  <c r="L268" i="37"/>
  <c r="L270" i="37"/>
  <c r="H270" i="37"/>
  <c r="AF273" i="37"/>
  <c r="T273" i="37" s="1"/>
  <c r="AA273" i="37"/>
  <c r="R273" i="37" s="1"/>
  <c r="H276" i="37"/>
  <c r="L235" i="37"/>
  <c r="AG248" i="37"/>
  <c r="AF262" i="37"/>
  <c r="T262" i="37" s="1"/>
  <c r="AA265" i="37"/>
  <c r="R265" i="37" s="1"/>
  <c r="M245" i="37"/>
  <c r="O245" i="37"/>
  <c r="AG251" i="37"/>
  <c r="AB252" i="37"/>
  <c r="AB257" i="37"/>
  <c r="L257" i="37"/>
  <c r="AF260" i="37"/>
  <c r="T260" i="37" s="1"/>
  <c r="AA260" i="37"/>
  <c r="R260" i="37" s="1"/>
  <c r="AA264" i="37"/>
  <c r="R264" i="37" s="1"/>
  <c r="AF264" i="37"/>
  <c r="T264" i="37" s="1"/>
  <c r="L275" i="37"/>
  <c r="R246" i="37"/>
  <c r="H247" i="37"/>
  <c r="AB253" i="37"/>
  <c r="AA255" i="37"/>
  <c r="R255" i="37" s="1"/>
  <c r="AF255" i="37"/>
  <c r="T255" i="37" s="1"/>
  <c r="AA256" i="37"/>
  <c r="R256" i="37" s="1"/>
  <c r="AG257" i="37"/>
  <c r="H258" i="37"/>
  <c r="R258" i="37"/>
  <c r="R261" i="37"/>
  <c r="H261" i="37"/>
  <c r="L261" i="37"/>
  <c r="AF269" i="37"/>
  <c r="T269" i="37" s="1"/>
  <c r="AA269" i="37"/>
  <c r="R269" i="37" s="1"/>
  <c r="AA272" i="37"/>
  <c r="R272" i="37" s="1"/>
  <c r="AF272" i="37"/>
  <c r="T272" i="37" s="1"/>
  <c r="M274" i="37"/>
  <c r="L274" i="37"/>
  <c r="M264" i="37"/>
  <c r="O264" i="37"/>
  <c r="AB269" i="37"/>
  <c r="H271" i="37"/>
  <c r="AB267" i="37"/>
  <c r="L267" i="37"/>
  <c r="L273" i="37"/>
  <c r="H273" i="37"/>
  <c r="L251" i="37"/>
  <c r="L263" i="37"/>
  <c r="R263" i="37"/>
  <c r="H263" i="37"/>
  <c r="L264" i="37"/>
  <c r="AA258" i="37"/>
  <c r="AB265" i="37"/>
  <c r="AG272" i="37"/>
  <c r="AA274" i="37"/>
  <c r="R274" i="37" s="1"/>
  <c r="L265" i="37"/>
  <c r="H259" i="37"/>
  <c r="L209" i="36"/>
  <c r="AA210" i="36"/>
  <c r="L211" i="36"/>
  <c r="AA211" i="36"/>
  <c r="R211" i="36" s="1"/>
  <c r="AB211" i="36"/>
  <c r="T210" i="36"/>
  <c r="AG108" i="36"/>
  <c r="T211" i="36"/>
  <c r="L98" i="36"/>
  <c r="L100" i="36"/>
  <c r="L110" i="36"/>
  <c r="H211" i="36"/>
  <c r="H210" i="36"/>
  <c r="R210" i="36"/>
  <c r="H20" i="36"/>
  <c r="AE20" i="36" s="1"/>
  <c r="O20" i="36" s="1"/>
  <c r="H30" i="36"/>
  <c r="H147" i="36"/>
  <c r="H218" i="36"/>
  <c r="Z218" i="36" s="1"/>
  <c r="M218" i="36" s="1"/>
  <c r="H228" i="36"/>
  <c r="Z228" i="36" s="1"/>
  <c r="M228" i="36" s="1"/>
  <c r="AA242" i="36"/>
  <c r="R242" i="36" s="1"/>
  <c r="AC242" i="36" s="1"/>
  <c r="R160" i="36"/>
  <c r="AC160" i="36" s="1"/>
  <c r="H24" i="36"/>
  <c r="H102" i="36"/>
  <c r="H151" i="36"/>
  <c r="AE151" i="36" s="1"/>
  <c r="O151" i="36" s="1"/>
  <c r="H77" i="36"/>
  <c r="AE77" i="36" s="1"/>
  <c r="O77" i="36" s="1"/>
  <c r="AF98" i="36"/>
  <c r="T98" i="36" s="1"/>
  <c r="L96" i="36"/>
  <c r="AG73" i="36"/>
  <c r="AF77" i="36"/>
  <c r="H55" i="36"/>
  <c r="AE55" i="36" s="1"/>
  <c r="O55" i="36" s="1"/>
  <c r="P55" i="36" s="1"/>
  <c r="H60" i="36"/>
  <c r="Z60" i="36" s="1"/>
  <c r="M60" i="36" s="1"/>
  <c r="N60" i="36" s="1"/>
  <c r="H65" i="36"/>
  <c r="Z65" i="36" s="1"/>
  <c r="M65" i="36" s="1"/>
  <c r="AB109" i="36"/>
  <c r="H162" i="36"/>
  <c r="Z162" i="36" s="1"/>
  <c r="M162" i="36" s="1"/>
  <c r="AE233" i="36"/>
  <c r="O233" i="36" s="1"/>
  <c r="P233" i="36" s="1"/>
  <c r="AA213" i="36"/>
  <c r="R213" i="36" s="1"/>
  <c r="AC213" i="36" s="1"/>
  <c r="AF267" i="36"/>
  <c r="T267" i="36" s="1"/>
  <c r="AB132" i="36"/>
  <c r="AF171" i="36"/>
  <c r="T171" i="36" s="1"/>
  <c r="AG186" i="36"/>
  <c r="AF256" i="36"/>
  <c r="T256" i="36" s="1"/>
  <c r="AH256" i="36" s="1"/>
  <c r="H73" i="36"/>
  <c r="AE73" i="36" s="1"/>
  <c r="O73" i="36" s="1"/>
  <c r="AB177" i="36"/>
  <c r="AF215" i="36"/>
  <c r="T215" i="36" s="1"/>
  <c r="AB247" i="36"/>
  <c r="AB98" i="36"/>
  <c r="H83" i="36"/>
  <c r="Z83" i="36" s="1"/>
  <c r="M83" i="36" s="1"/>
  <c r="AB112" i="36"/>
  <c r="L114" i="36"/>
  <c r="AG117" i="36"/>
  <c r="AG122" i="36"/>
  <c r="H185" i="36"/>
  <c r="AE185" i="36" s="1"/>
  <c r="O185" i="36" s="1"/>
  <c r="AA212" i="36"/>
  <c r="H255" i="36"/>
  <c r="Z255" i="36" s="1"/>
  <c r="M255" i="36" s="1"/>
  <c r="L99" i="36"/>
  <c r="AF99" i="36"/>
  <c r="T99" i="36" s="1"/>
  <c r="AB101" i="36"/>
  <c r="AG99" i="36"/>
  <c r="AF92" i="36"/>
  <c r="T92" i="36" s="1"/>
  <c r="H119" i="36"/>
  <c r="Z119" i="36" s="1"/>
  <c r="M119" i="36" s="1"/>
  <c r="AA98" i="36"/>
  <c r="R98" i="36" s="1"/>
  <c r="AB97" i="36"/>
  <c r="AG104" i="36"/>
  <c r="AG97" i="36"/>
  <c r="AA99" i="36"/>
  <c r="R99" i="36" s="1"/>
  <c r="AG125" i="36"/>
  <c r="H127" i="36"/>
  <c r="AE127" i="36" s="1"/>
  <c r="O127" i="36" s="1"/>
  <c r="H99" i="36"/>
  <c r="AE99" i="36" s="1"/>
  <c r="O99" i="36" s="1"/>
  <c r="AB99" i="36"/>
  <c r="AF97" i="36"/>
  <c r="T97" i="36" s="1"/>
  <c r="AA97" i="36"/>
  <c r="R97" i="36" s="1"/>
  <c r="L97" i="36"/>
  <c r="AB76" i="36"/>
  <c r="AB92" i="36"/>
  <c r="AF161" i="36"/>
  <c r="T161" i="36" s="1"/>
  <c r="AG76" i="36"/>
  <c r="AB95" i="36"/>
  <c r="H134" i="36"/>
  <c r="Z134" i="36" s="1"/>
  <c r="M134" i="36" s="1"/>
  <c r="AB174" i="36"/>
  <c r="L179" i="36"/>
  <c r="H189" i="36"/>
  <c r="Z189" i="36" s="1"/>
  <c r="M189" i="36" s="1"/>
  <c r="AB75" i="36"/>
  <c r="AB179" i="36"/>
  <c r="AG75" i="36"/>
  <c r="AB63" i="36"/>
  <c r="H98" i="36"/>
  <c r="AG58" i="36"/>
  <c r="H82" i="36"/>
  <c r="Z82" i="36" s="1"/>
  <c r="M82" i="36" s="1"/>
  <c r="Z93" i="36"/>
  <c r="M93" i="36" s="1"/>
  <c r="AF125" i="36"/>
  <c r="T125" i="36" s="1"/>
  <c r="U125" i="36" s="1"/>
  <c r="AB133" i="36"/>
  <c r="L152" i="36"/>
  <c r="AG170" i="36"/>
  <c r="AG248" i="36"/>
  <c r="AG258" i="36"/>
  <c r="AG269" i="36"/>
  <c r="AG74" i="36"/>
  <c r="AB77" i="36"/>
  <c r="H97" i="36"/>
  <c r="H56" i="36"/>
  <c r="AE56" i="36" s="1"/>
  <c r="O56" i="36" s="1"/>
  <c r="AF113" i="36"/>
  <c r="T113" i="36" s="1"/>
  <c r="AH113" i="36" s="1"/>
  <c r="AF114" i="36"/>
  <c r="T114" i="36" s="1"/>
  <c r="AG152" i="36"/>
  <c r="H177" i="36"/>
  <c r="AE177" i="36" s="1"/>
  <c r="O177" i="36" s="1"/>
  <c r="AA224" i="36"/>
  <c r="R224" i="36" s="1"/>
  <c r="L274" i="36"/>
  <c r="AF75" i="36"/>
  <c r="T75" i="36" s="1"/>
  <c r="U75" i="36" s="1"/>
  <c r="AA75" i="36"/>
  <c r="R75" i="36" s="1"/>
  <c r="AF76" i="36"/>
  <c r="T76" i="36" s="1"/>
  <c r="AA76" i="36"/>
  <c r="R76" i="36" s="1"/>
  <c r="L74" i="36"/>
  <c r="L73" i="36"/>
  <c r="L76" i="36"/>
  <c r="AA77" i="36"/>
  <c r="R77" i="36" s="1"/>
  <c r="AE64" i="36"/>
  <c r="O64" i="36" s="1"/>
  <c r="AI64" i="36" s="1"/>
  <c r="Z79" i="36"/>
  <c r="M79" i="36" s="1"/>
  <c r="AF81" i="36"/>
  <c r="T81" i="36" s="1"/>
  <c r="AG77" i="36"/>
  <c r="AF74" i="36"/>
  <c r="T74" i="36" s="1"/>
  <c r="AA74" i="36"/>
  <c r="R74" i="36" s="1"/>
  <c r="AA73" i="36"/>
  <c r="R73" i="36" s="1"/>
  <c r="AF73" i="36"/>
  <c r="T73" i="36" s="1"/>
  <c r="L77" i="36"/>
  <c r="L91" i="36"/>
  <c r="AF273" i="36"/>
  <c r="T273" i="36" s="1"/>
  <c r="L75" i="36"/>
  <c r="AB196" i="36"/>
  <c r="AA137" i="36"/>
  <c r="R137" i="36" s="1"/>
  <c r="AF168" i="36"/>
  <c r="T168" i="36" s="1"/>
  <c r="AH168" i="36" s="1"/>
  <c r="AB74" i="36"/>
  <c r="AB108" i="36"/>
  <c r="AB167" i="36"/>
  <c r="AG189" i="36"/>
  <c r="AB73" i="36"/>
  <c r="AG71" i="36"/>
  <c r="AG142" i="36"/>
  <c r="L163" i="36"/>
  <c r="AG166" i="36"/>
  <c r="AG168" i="36"/>
  <c r="AB198" i="36"/>
  <c r="H76" i="36"/>
  <c r="L273" i="36"/>
  <c r="AA79" i="36"/>
  <c r="R79" i="36" s="1"/>
  <c r="AA100" i="36"/>
  <c r="R100" i="36" s="1"/>
  <c r="S100" i="36" s="1"/>
  <c r="AF142" i="36"/>
  <c r="T142" i="36" s="1"/>
  <c r="AH142" i="36" s="1"/>
  <c r="L171" i="36"/>
  <c r="L71" i="36"/>
  <c r="AG135" i="36"/>
  <c r="AE59" i="36"/>
  <c r="O59" i="36" s="1"/>
  <c r="AG68" i="36"/>
  <c r="L101" i="36"/>
  <c r="AG134" i="36"/>
  <c r="AG158" i="36"/>
  <c r="AB160" i="36"/>
  <c r="AG165" i="36"/>
  <c r="AB185" i="36"/>
  <c r="L187" i="36"/>
  <c r="H75" i="36"/>
  <c r="T77" i="36"/>
  <c r="L106" i="36"/>
  <c r="AA152" i="36"/>
  <c r="R152" i="36" s="1"/>
  <c r="AG169" i="36"/>
  <c r="AB191" i="36"/>
  <c r="AG209" i="36"/>
  <c r="L58" i="36"/>
  <c r="AB80" i="36"/>
  <c r="AG95" i="36"/>
  <c r="AA101" i="36"/>
  <c r="R101" i="36" s="1"/>
  <c r="H106" i="36"/>
  <c r="AE106" i="36" s="1"/>
  <c r="O106" i="36" s="1"/>
  <c r="P106" i="36" s="1"/>
  <c r="H138" i="36"/>
  <c r="AE138" i="36" s="1"/>
  <c r="O138" i="36" s="1"/>
  <c r="AI138" i="36" s="1"/>
  <c r="L157" i="36"/>
  <c r="H169" i="36"/>
  <c r="Z169" i="36" s="1"/>
  <c r="M169" i="36" s="1"/>
  <c r="AD169" i="36" s="1"/>
  <c r="AG180" i="36"/>
  <c r="H196" i="36"/>
  <c r="Z196" i="36" s="1"/>
  <c r="M196" i="36" s="1"/>
  <c r="AF216" i="36"/>
  <c r="T216" i="36" s="1"/>
  <c r="L224" i="36"/>
  <c r="H238" i="36"/>
  <c r="AE238" i="36" s="1"/>
  <c r="O238" i="36" s="1"/>
  <c r="H258" i="36"/>
  <c r="Z258" i="36" s="1"/>
  <c r="M258" i="36" s="1"/>
  <c r="AB266" i="36"/>
  <c r="AG267" i="36"/>
  <c r="AG273" i="36"/>
  <c r="H74" i="36"/>
  <c r="AG243" i="36"/>
  <c r="AF238" i="36"/>
  <c r="T238" i="36" s="1"/>
  <c r="AH238" i="36" s="1"/>
  <c r="H257" i="36"/>
  <c r="Z257" i="36" s="1"/>
  <c r="M257" i="36" s="1"/>
  <c r="AG238" i="36"/>
  <c r="H244" i="36"/>
  <c r="AE244" i="36" s="1"/>
  <c r="O244" i="36" s="1"/>
  <c r="P244" i="36" s="1"/>
  <c r="AG274" i="36"/>
  <c r="AA273" i="36"/>
  <c r="R273" i="36" s="1"/>
  <c r="AB254" i="36"/>
  <c r="L270" i="36"/>
  <c r="AB273" i="36"/>
  <c r="AA135" i="36"/>
  <c r="R135" i="36" s="1"/>
  <c r="AC135" i="36" s="1"/>
  <c r="AF59" i="36"/>
  <c r="T59" i="36" s="1"/>
  <c r="AH59" i="36" s="1"/>
  <c r="AF100" i="36"/>
  <c r="T100" i="36" s="1"/>
  <c r="AH100" i="36" s="1"/>
  <c r="AF149" i="36"/>
  <c r="T149" i="36" s="1"/>
  <c r="AA165" i="36"/>
  <c r="R165" i="36" s="1"/>
  <c r="AG215" i="36"/>
  <c r="AB250" i="36"/>
  <c r="L112" i="36"/>
  <c r="AG184" i="36"/>
  <c r="AG214" i="36"/>
  <c r="AB64" i="36"/>
  <c r="L85" i="36"/>
  <c r="L107" i="36"/>
  <c r="AF115" i="36"/>
  <c r="T115" i="36" s="1"/>
  <c r="U115" i="36" s="1"/>
  <c r="AG121" i="36"/>
  <c r="L142" i="36"/>
  <c r="AG151" i="36"/>
  <c r="AG161" i="36"/>
  <c r="AG176" i="36"/>
  <c r="AA183" i="36"/>
  <c r="R183" i="36" s="1"/>
  <c r="S183" i="36" s="1"/>
  <c r="AF198" i="36"/>
  <c r="T198" i="36" s="1"/>
  <c r="L202" i="36"/>
  <c r="AG212" i="36"/>
  <c r="AA238" i="36"/>
  <c r="R238" i="36" s="1"/>
  <c r="AC238" i="36" s="1"/>
  <c r="AA239" i="36"/>
  <c r="R239" i="36" s="1"/>
  <c r="AB274" i="36"/>
  <c r="H273" i="36"/>
  <c r="AA158" i="36"/>
  <c r="R158" i="36" s="1"/>
  <c r="AA237" i="36"/>
  <c r="R237" i="36" s="1"/>
  <c r="AA78" i="36"/>
  <c r="R78" i="36" s="1"/>
  <c r="AA81" i="36"/>
  <c r="R81" i="36" s="1"/>
  <c r="AB136" i="36"/>
  <c r="AB141" i="36"/>
  <c r="AA246" i="36"/>
  <c r="R246" i="36" s="1"/>
  <c r="H248" i="36"/>
  <c r="AE248" i="36" s="1"/>
  <c r="O248" i="36" s="1"/>
  <c r="AG255" i="36"/>
  <c r="AF134" i="36"/>
  <c r="T134" i="36" s="1"/>
  <c r="AG141" i="36"/>
  <c r="AF248" i="36"/>
  <c r="T248" i="36" s="1"/>
  <c r="AG127" i="36"/>
  <c r="AG138" i="36"/>
  <c r="L160" i="36"/>
  <c r="L272" i="36"/>
  <c r="AG79" i="36"/>
  <c r="AG85" i="36"/>
  <c r="AA91" i="36"/>
  <c r="R91" i="36" s="1"/>
  <c r="AG101" i="36"/>
  <c r="L111" i="36"/>
  <c r="AB114" i="36"/>
  <c r="L122" i="36"/>
  <c r="AA125" i="36"/>
  <c r="R125" i="36" s="1"/>
  <c r="AC125" i="36" s="1"/>
  <c r="AB142" i="36"/>
  <c r="AG147" i="36"/>
  <c r="L167" i="36"/>
  <c r="AF169" i="36"/>
  <c r="T169" i="36" s="1"/>
  <c r="AB170" i="36"/>
  <c r="AG179" i="36"/>
  <c r="H190" i="36"/>
  <c r="AE190" i="36" s="1"/>
  <c r="O190" i="36" s="1"/>
  <c r="G229" i="36"/>
  <c r="G289" i="36" s="1"/>
  <c r="AG217" i="36"/>
  <c r="AG222" i="36"/>
  <c r="AA248" i="36"/>
  <c r="R248" i="36" s="1"/>
  <c r="AG249" i="36"/>
  <c r="AG256" i="36"/>
  <c r="AF260" i="36"/>
  <c r="T260" i="36" s="1"/>
  <c r="H274" i="36"/>
  <c r="Z274" i="36" s="1"/>
  <c r="M274" i="36" s="1"/>
  <c r="AE199" i="36"/>
  <c r="O199" i="36" s="1"/>
  <c r="P199" i="36" s="1"/>
  <c r="AG52" i="36"/>
  <c r="AF250" i="36"/>
  <c r="T250" i="36" s="1"/>
  <c r="L92" i="36"/>
  <c r="AB122" i="36"/>
  <c r="AG162" i="36"/>
  <c r="AG232" i="36"/>
  <c r="AG245" i="36"/>
  <c r="AG275" i="36"/>
  <c r="L59" i="36"/>
  <c r="AA63" i="36"/>
  <c r="R63" i="36" s="1"/>
  <c r="L67" i="36"/>
  <c r="AF70" i="36"/>
  <c r="T70" i="36" s="1"/>
  <c r="U70" i="36" s="1"/>
  <c r="L105" i="36"/>
  <c r="H136" i="36"/>
  <c r="Z136" i="36" s="1"/>
  <c r="M136" i="36" s="1"/>
  <c r="G153" i="36"/>
  <c r="G286" i="36" s="1"/>
  <c r="AB152" i="36"/>
  <c r="AE166" i="36"/>
  <c r="O166" i="36" s="1"/>
  <c r="H170" i="36"/>
  <c r="Z170" i="36" s="1"/>
  <c r="M170" i="36" s="1"/>
  <c r="AG190" i="36"/>
  <c r="AG199" i="36"/>
  <c r="L201" i="36"/>
  <c r="AG227" i="36"/>
  <c r="AB238" i="36"/>
  <c r="AB248" i="36"/>
  <c r="AA60" i="36"/>
  <c r="R60" i="36" s="1"/>
  <c r="H220" i="36"/>
  <c r="AE220" i="36" s="1"/>
  <c r="O220" i="36" s="1"/>
  <c r="AI220" i="36" s="1"/>
  <c r="AA227" i="36"/>
  <c r="R227" i="36" s="1"/>
  <c r="S227" i="36" s="1"/>
  <c r="AG257" i="36"/>
  <c r="AF136" i="36"/>
  <c r="T136" i="36" s="1"/>
  <c r="AG242" i="36"/>
  <c r="AF135" i="36"/>
  <c r="T135" i="36" s="1"/>
  <c r="U135" i="36" s="1"/>
  <c r="AA157" i="36"/>
  <c r="R157" i="36" s="1"/>
  <c r="H241" i="36"/>
  <c r="AE241" i="36" s="1"/>
  <c r="O241" i="36" s="1"/>
  <c r="AB249" i="36"/>
  <c r="AG60" i="36"/>
  <c r="AG240" i="36"/>
  <c r="AB59" i="36"/>
  <c r="AG64" i="36"/>
  <c r="AF78" i="36"/>
  <c r="T78" i="36" s="1"/>
  <c r="AG84" i="36"/>
  <c r="AB104" i="36"/>
  <c r="AG110" i="36"/>
  <c r="AA114" i="36"/>
  <c r="R114" i="36" s="1"/>
  <c r="AG119" i="36"/>
  <c r="AA136" i="36"/>
  <c r="R136" i="36" s="1"/>
  <c r="L148" i="36"/>
  <c r="L158" i="36"/>
  <c r="AF166" i="36"/>
  <c r="T166" i="36" s="1"/>
  <c r="U166" i="36" s="1"/>
  <c r="AF170" i="36"/>
  <c r="T170" i="36" s="1"/>
  <c r="U170" i="36" s="1"/>
  <c r="H180" i="36"/>
  <c r="Z180" i="36" s="1"/>
  <c r="M180" i="36" s="1"/>
  <c r="AB189" i="36"/>
  <c r="L213" i="36"/>
  <c r="AB224" i="36"/>
  <c r="AG233" i="36"/>
  <c r="AG30" i="36"/>
  <c r="AB35" i="36"/>
  <c r="AF31" i="36"/>
  <c r="T31" i="36" s="1"/>
  <c r="AH31" i="36" s="1"/>
  <c r="AG33" i="36"/>
  <c r="AG26" i="36"/>
  <c r="AA53" i="36"/>
  <c r="R53" i="36" s="1"/>
  <c r="L51" i="36"/>
  <c r="AF52" i="36"/>
  <c r="T52" i="36" s="1"/>
  <c r="U52" i="36" s="1"/>
  <c r="AA28" i="36"/>
  <c r="R28" i="36" s="1"/>
  <c r="L40" i="36"/>
  <c r="AF21" i="36"/>
  <c r="T21" i="36" s="1"/>
  <c r="U21" i="36" s="1"/>
  <c r="AB28" i="36"/>
  <c r="AB38" i="36"/>
  <c r="L54" i="36"/>
  <c r="AA36" i="36"/>
  <c r="R36" i="36" s="1"/>
  <c r="S36" i="36" s="1"/>
  <c r="L15" i="36"/>
  <c r="AB21" i="36"/>
  <c r="AG15" i="36"/>
  <c r="H37" i="36"/>
  <c r="AE37" i="36" s="1"/>
  <c r="O37" i="36" s="1"/>
  <c r="AG7" i="36"/>
  <c r="AB12" i="36"/>
  <c r="AA29" i="36"/>
  <c r="R29" i="36" s="1"/>
  <c r="AB18" i="36"/>
  <c r="AB25" i="36"/>
  <c r="H11" i="36"/>
  <c r="AE11" i="36" s="1"/>
  <c r="O11" i="36" s="1"/>
  <c r="AG23" i="36"/>
  <c r="AG36" i="36"/>
  <c r="AF54" i="36"/>
  <c r="T54" i="36" s="1"/>
  <c r="AA8" i="36"/>
  <c r="R8" i="36" s="1"/>
  <c r="AG8" i="36"/>
  <c r="AB26" i="36"/>
  <c r="AB6" i="36"/>
  <c r="L18" i="36"/>
  <c r="AG22" i="36"/>
  <c r="L9" i="36"/>
  <c r="AG12" i="36"/>
  <c r="AB15" i="36"/>
  <c r="AG18" i="36"/>
  <c r="L28" i="36"/>
  <c r="AA38" i="36"/>
  <c r="R38" i="36" s="1"/>
  <c r="AA16" i="36"/>
  <c r="R16" i="36" s="1"/>
  <c r="AG21" i="36"/>
  <c r="AG31" i="36"/>
  <c r="AA35" i="36"/>
  <c r="R35" i="36" s="1"/>
  <c r="L52" i="36"/>
  <c r="AA10" i="36"/>
  <c r="R10" i="36" s="1"/>
  <c r="AC10" i="36" s="1"/>
  <c r="H14" i="36"/>
  <c r="AE14" i="36" s="1"/>
  <c r="O14" i="36" s="1"/>
  <c r="L41" i="36"/>
  <c r="AB44" i="36"/>
  <c r="AG55" i="36"/>
  <c r="AG27" i="36"/>
  <c r="L35" i="36"/>
  <c r="L38" i="36"/>
  <c r="AB41" i="36"/>
  <c r="AG44" i="36"/>
  <c r="L6" i="36"/>
  <c r="AF8" i="36"/>
  <c r="T8" i="36" s="1"/>
  <c r="U8" i="36" s="1"/>
  <c r="AE24" i="36"/>
  <c r="O24" i="36" s="1"/>
  <c r="AI24" i="36" s="1"/>
  <c r="H34" i="36"/>
  <c r="AE34" i="36" s="1"/>
  <c r="O34" i="36" s="1"/>
  <c r="P34" i="36" s="1"/>
  <c r="AE41" i="36"/>
  <c r="O41" i="36" s="1"/>
  <c r="AG11" i="36"/>
  <c r="AF41" i="36"/>
  <c r="T41" i="36" s="1"/>
  <c r="H49" i="36"/>
  <c r="Z49" i="36" s="1"/>
  <c r="AF272" i="36"/>
  <c r="T272" i="36" s="1"/>
  <c r="AA243" i="36"/>
  <c r="R243" i="36" s="1"/>
  <c r="S243" i="36" s="1"/>
  <c r="H251" i="36"/>
  <c r="Z251" i="36" s="1"/>
  <c r="M251" i="36" s="1"/>
  <c r="N251" i="36" s="1"/>
  <c r="AA270" i="36"/>
  <c r="AA271" i="36"/>
  <c r="R271" i="36" s="1"/>
  <c r="AF242" i="36"/>
  <c r="T242" i="36" s="1"/>
  <c r="AH242" i="36" s="1"/>
  <c r="H252" i="36"/>
  <c r="Z252" i="36" s="1"/>
  <c r="M252" i="36" s="1"/>
  <c r="L261" i="36"/>
  <c r="L266" i="36"/>
  <c r="L238" i="36"/>
  <c r="H239" i="36"/>
  <c r="Z239" i="36" s="1"/>
  <c r="M239" i="36" s="1"/>
  <c r="AB243" i="36"/>
  <c r="AA244" i="36"/>
  <c r="R244" i="36" s="1"/>
  <c r="AC244" i="36" s="1"/>
  <c r="H247" i="36"/>
  <c r="Z247" i="36" s="1"/>
  <c r="M247" i="36" s="1"/>
  <c r="N247" i="36" s="1"/>
  <c r="Z267" i="36"/>
  <c r="M267" i="36" s="1"/>
  <c r="AD267" i="36" s="1"/>
  <c r="AB239" i="36"/>
  <c r="AG244" i="36"/>
  <c r="AB245" i="36"/>
  <c r="AG261" i="36"/>
  <c r="L232" i="36"/>
  <c r="AG239" i="36"/>
  <c r="AF243" i="36"/>
  <c r="T243" i="36" s="1"/>
  <c r="AG247" i="36"/>
  <c r="AA257" i="36"/>
  <c r="R257" i="36" s="1"/>
  <c r="S257" i="36" s="1"/>
  <c r="AG264" i="36"/>
  <c r="L233" i="36"/>
  <c r="AF246" i="36"/>
  <c r="T246" i="36" s="1"/>
  <c r="AG252" i="36"/>
  <c r="AF257" i="36"/>
  <c r="T257" i="36" s="1"/>
  <c r="AH257" i="36" s="1"/>
  <c r="AG266" i="36"/>
  <c r="AA272" i="36"/>
  <c r="R272" i="36" s="1"/>
  <c r="AF275" i="36"/>
  <c r="T275" i="36" s="1"/>
  <c r="AH275" i="36" s="1"/>
  <c r="AB244" i="36"/>
  <c r="AA249" i="36"/>
  <c r="R249" i="36" s="1"/>
  <c r="AG250" i="36"/>
  <c r="AB252" i="36"/>
  <c r="AG268" i="36"/>
  <c r="L247" i="36"/>
  <c r="AF251" i="36"/>
  <c r="T251" i="36" s="1"/>
  <c r="AF266" i="36"/>
  <c r="T266" i="36" s="1"/>
  <c r="H275" i="36"/>
  <c r="AE275" i="36" s="1"/>
  <c r="O275" i="36" s="1"/>
  <c r="AI275" i="36" s="1"/>
  <c r="AE208" i="36"/>
  <c r="O208" i="36" s="1"/>
  <c r="AF219" i="36"/>
  <c r="T219" i="36" s="1"/>
  <c r="AF209" i="36"/>
  <c r="T209" i="36" s="1"/>
  <c r="U209" i="36" s="1"/>
  <c r="Z216" i="36"/>
  <c r="M216" i="36" s="1"/>
  <c r="AG208" i="36"/>
  <c r="Z221" i="36"/>
  <c r="M221" i="36" s="1"/>
  <c r="AA228" i="36"/>
  <c r="R228" i="36" s="1"/>
  <c r="AB209" i="36"/>
  <c r="AA215" i="36"/>
  <c r="R215" i="36" s="1"/>
  <c r="S215" i="36" s="1"/>
  <c r="H217" i="36"/>
  <c r="AE217" i="36" s="1"/>
  <c r="O217" i="36" s="1"/>
  <c r="H209" i="36"/>
  <c r="AE209" i="36" s="1"/>
  <c r="O209" i="36" s="1"/>
  <c r="AB215" i="36"/>
  <c r="AB219" i="36"/>
  <c r="AB223" i="36"/>
  <c r="AB217" i="36"/>
  <c r="AF218" i="36"/>
  <c r="T218" i="36" s="1"/>
  <c r="AH218" i="36" s="1"/>
  <c r="AA221" i="36"/>
  <c r="R221" i="36" s="1"/>
  <c r="AC221" i="36" s="1"/>
  <c r="AF224" i="36"/>
  <c r="T224" i="36" s="1"/>
  <c r="AH224" i="36" s="1"/>
  <c r="AB227" i="36"/>
  <c r="AE216" i="36"/>
  <c r="O216" i="36" s="1"/>
  <c r="AA222" i="36"/>
  <c r="R222" i="36" s="1"/>
  <c r="L223" i="36"/>
  <c r="AB228" i="36"/>
  <c r="H213" i="36"/>
  <c r="AE213" i="36" s="1"/>
  <c r="O213" i="36" s="1"/>
  <c r="AG218" i="36"/>
  <c r="AG219" i="36"/>
  <c r="Z220" i="36"/>
  <c r="M220" i="36" s="1"/>
  <c r="N220" i="36" s="1"/>
  <c r="AG221" i="36"/>
  <c r="AF223" i="36"/>
  <c r="T223" i="36" s="1"/>
  <c r="U223" i="36" s="1"/>
  <c r="AG224" i="36"/>
  <c r="AG228" i="36"/>
  <c r="AG220" i="36"/>
  <c r="AG223" i="36"/>
  <c r="AG225" i="36"/>
  <c r="AF227" i="36"/>
  <c r="T227" i="36" s="1"/>
  <c r="U227" i="36" s="1"/>
  <c r="F229" i="36"/>
  <c r="F289" i="36" s="1"/>
  <c r="AB214" i="36"/>
  <c r="L215" i="36"/>
  <c r="H223" i="36"/>
  <c r="AE223" i="36" s="1"/>
  <c r="O223" i="36" s="1"/>
  <c r="AF200" i="36"/>
  <c r="T200" i="36" s="1"/>
  <c r="L196" i="36"/>
  <c r="AA198" i="36"/>
  <c r="R198" i="36" s="1"/>
  <c r="AG200" i="36"/>
  <c r="AG201" i="36"/>
  <c r="AA200" i="36"/>
  <c r="R200" i="36" s="1"/>
  <c r="AB201" i="36"/>
  <c r="AG198" i="36"/>
  <c r="AG202" i="36"/>
  <c r="AB199" i="36"/>
  <c r="AA202" i="36"/>
  <c r="R202" i="36" s="1"/>
  <c r="S202" i="36" s="1"/>
  <c r="AF157" i="36"/>
  <c r="T157" i="36" s="1"/>
  <c r="AB157" i="36"/>
  <c r="AF159" i="36"/>
  <c r="T159" i="36" s="1"/>
  <c r="AH159" i="36" s="1"/>
  <c r="AF164" i="36"/>
  <c r="T164" i="36" s="1"/>
  <c r="AH164" i="36" s="1"/>
  <c r="AB165" i="36"/>
  <c r="AB169" i="36"/>
  <c r="H174" i="36"/>
  <c r="Z174" i="36" s="1"/>
  <c r="M174" i="36" s="1"/>
  <c r="L178" i="36"/>
  <c r="H184" i="36"/>
  <c r="AE184" i="36" s="1"/>
  <c r="O184" i="36" s="1"/>
  <c r="AF190" i="36"/>
  <c r="T190" i="36" s="1"/>
  <c r="U190" i="36" s="1"/>
  <c r="AG157" i="36"/>
  <c r="Z166" i="36"/>
  <c r="M166" i="36" s="1"/>
  <c r="AA171" i="36"/>
  <c r="R171" i="36" s="1"/>
  <c r="AF174" i="36"/>
  <c r="T174" i="36" s="1"/>
  <c r="H160" i="36"/>
  <c r="AE160" i="36" s="1"/>
  <c r="O160" i="36" s="1"/>
  <c r="AB163" i="36"/>
  <c r="AB173" i="36"/>
  <c r="H187" i="36"/>
  <c r="AE187" i="36" s="1"/>
  <c r="O187" i="36" s="1"/>
  <c r="AF160" i="36"/>
  <c r="T160" i="36" s="1"/>
  <c r="AG171" i="36"/>
  <c r="AG173" i="36"/>
  <c r="L191" i="36"/>
  <c r="AB158" i="36"/>
  <c r="AG160" i="36"/>
  <c r="AG167" i="36"/>
  <c r="AB171" i="36"/>
  <c r="Z177" i="36"/>
  <c r="M177" i="36" s="1"/>
  <c r="AB180" i="36"/>
  <c r="AF184" i="36"/>
  <c r="T184" i="36" s="1"/>
  <c r="AF185" i="36"/>
  <c r="T185" i="36" s="1"/>
  <c r="U185" i="36" s="1"/>
  <c r="AG187" i="36"/>
  <c r="AB172" i="36"/>
  <c r="AG174" i="36"/>
  <c r="L177" i="36"/>
  <c r="AB159" i="36"/>
  <c r="AG172" i="36"/>
  <c r="L174" i="36"/>
  <c r="AB187" i="36"/>
  <c r="L189" i="36"/>
  <c r="AG163" i="36"/>
  <c r="AA169" i="36"/>
  <c r="R169" i="36" s="1"/>
  <c r="AA185" i="36"/>
  <c r="R185" i="36" s="1"/>
  <c r="S185" i="36" s="1"/>
  <c r="AE149" i="36"/>
  <c r="O149" i="36" s="1"/>
  <c r="Z149" i="36"/>
  <c r="M149" i="36" s="1"/>
  <c r="AF152" i="36"/>
  <c r="T152" i="36" s="1"/>
  <c r="AG149" i="36"/>
  <c r="AB149" i="36"/>
  <c r="AG136" i="36"/>
  <c r="AF139" i="36"/>
  <c r="T139" i="36" s="1"/>
  <c r="L133" i="36"/>
  <c r="AF141" i="36"/>
  <c r="T141" i="36" s="1"/>
  <c r="AH141" i="36" s="1"/>
  <c r="H135" i="36"/>
  <c r="AG139" i="36"/>
  <c r="AA142" i="36"/>
  <c r="R142" i="36" s="1"/>
  <c r="AF132" i="36"/>
  <c r="T132" i="36" s="1"/>
  <c r="AA139" i="36"/>
  <c r="R139" i="36" s="1"/>
  <c r="L132" i="36"/>
  <c r="AG132" i="36"/>
  <c r="AG133" i="36"/>
  <c r="H141" i="36"/>
  <c r="AE141" i="36" s="1"/>
  <c r="O141" i="36" s="1"/>
  <c r="AA132" i="36"/>
  <c r="R132" i="36" s="1"/>
  <c r="AB135" i="36"/>
  <c r="AG137" i="36"/>
  <c r="AE109" i="36"/>
  <c r="O109" i="36" s="1"/>
  <c r="Z109" i="36"/>
  <c r="M109" i="36" s="1"/>
  <c r="H123" i="36"/>
  <c r="AE123" i="36" s="1"/>
  <c r="O123" i="36" s="1"/>
  <c r="AF126" i="36"/>
  <c r="T126" i="36" s="1"/>
  <c r="AE115" i="36"/>
  <c r="O115" i="36" s="1"/>
  <c r="AI115" i="36" s="1"/>
  <c r="AA120" i="36"/>
  <c r="R120" i="36" s="1"/>
  <c r="AC120" i="36" s="1"/>
  <c r="H96" i="36"/>
  <c r="AE96" i="36" s="1"/>
  <c r="O96" i="36" s="1"/>
  <c r="H105" i="36"/>
  <c r="Z105" i="36" s="1"/>
  <c r="M105" i="36" s="1"/>
  <c r="AA119" i="36"/>
  <c r="R119" i="36" s="1"/>
  <c r="AG112" i="36"/>
  <c r="AA116" i="36"/>
  <c r="R116" i="36" s="1"/>
  <c r="AG120" i="36"/>
  <c r="G128" i="36"/>
  <c r="G284" i="36" s="1"/>
  <c r="F128" i="36"/>
  <c r="F284" i="36" s="1"/>
  <c r="H100" i="36"/>
  <c r="AE100" i="36" s="1"/>
  <c r="O100" i="36" s="1"/>
  <c r="H110" i="36"/>
  <c r="Z110" i="36" s="1"/>
  <c r="M110" i="36" s="1"/>
  <c r="AG126" i="36"/>
  <c r="AG102" i="36"/>
  <c r="AF107" i="36"/>
  <c r="T107" i="36" s="1"/>
  <c r="AG116" i="36"/>
  <c r="AA122" i="36"/>
  <c r="R122" i="36" s="1"/>
  <c r="AB105" i="36"/>
  <c r="AB107" i="36"/>
  <c r="AB127" i="36"/>
  <c r="AB91" i="36"/>
  <c r="AG92" i="36"/>
  <c r="AG96" i="36"/>
  <c r="AG100" i="36"/>
  <c r="AF101" i="36"/>
  <c r="T101" i="36" s="1"/>
  <c r="L109" i="36"/>
  <c r="AF116" i="36"/>
  <c r="T116" i="36" s="1"/>
  <c r="AF106" i="36"/>
  <c r="T106" i="36" s="1"/>
  <c r="AG91" i="36"/>
  <c r="AA96" i="36"/>
  <c r="R96" i="36" s="1"/>
  <c r="S96" i="36" s="1"/>
  <c r="AG106" i="36"/>
  <c r="AF108" i="36"/>
  <c r="T108" i="36" s="1"/>
  <c r="AB110" i="36"/>
  <c r="L118" i="36"/>
  <c r="H120" i="36"/>
  <c r="Z120" i="36" s="1"/>
  <c r="M120" i="36" s="1"/>
  <c r="AD120" i="36" s="1"/>
  <c r="AE69" i="36"/>
  <c r="O69" i="36" s="1"/>
  <c r="Z69" i="36"/>
  <c r="M69" i="36" s="1"/>
  <c r="N69" i="36" s="1"/>
  <c r="Z59" i="36"/>
  <c r="M59" i="36" s="1"/>
  <c r="AD59" i="36" s="1"/>
  <c r="H67" i="36"/>
  <c r="Z67" i="36" s="1"/>
  <c r="M67" i="36" s="1"/>
  <c r="H68" i="36"/>
  <c r="Z68" i="36" s="1"/>
  <c r="M68" i="36" s="1"/>
  <c r="N68" i="36" s="1"/>
  <c r="AA80" i="36"/>
  <c r="R80" i="36" s="1"/>
  <c r="AC80" i="36" s="1"/>
  <c r="L80" i="36"/>
  <c r="AB72" i="36"/>
  <c r="AG54" i="36"/>
  <c r="AA54" i="36"/>
  <c r="R54" i="36" s="1"/>
  <c r="AF60" i="36"/>
  <c r="T60" i="36" s="1"/>
  <c r="AG65" i="36"/>
  <c r="AF79" i="36"/>
  <c r="T79" i="36" s="1"/>
  <c r="AB54" i="36"/>
  <c r="AG62" i="36"/>
  <c r="AB67" i="36"/>
  <c r="L70" i="36"/>
  <c r="AF84" i="36"/>
  <c r="T84" i="36" s="1"/>
  <c r="AB85" i="36"/>
  <c r="AF53" i="36"/>
  <c r="T53" i="36" s="1"/>
  <c r="AB81" i="36"/>
  <c r="AB84" i="36"/>
  <c r="H54" i="36"/>
  <c r="Z54" i="36" s="1"/>
  <c r="M54" i="36" s="1"/>
  <c r="AA68" i="36"/>
  <c r="R68" i="36" s="1"/>
  <c r="S68" i="36" s="1"/>
  <c r="AF80" i="36"/>
  <c r="T80" i="36" s="1"/>
  <c r="AH80" i="36" s="1"/>
  <c r="AA85" i="36"/>
  <c r="R85" i="36" s="1"/>
  <c r="AB51" i="36"/>
  <c r="AB53" i="36"/>
  <c r="AB57" i="36"/>
  <c r="AA59" i="36"/>
  <c r="R59" i="36" s="1"/>
  <c r="S59" i="36" s="1"/>
  <c r="AG63" i="36"/>
  <c r="L69" i="36"/>
  <c r="AG70" i="36"/>
  <c r="AB78" i="36"/>
  <c r="H80" i="36"/>
  <c r="AE80" i="36" s="1"/>
  <c r="O80" i="36" s="1"/>
  <c r="AG80" i="36"/>
  <c r="AF85" i="36"/>
  <c r="T85" i="36" s="1"/>
  <c r="H58" i="36"/>
  <c r="Z58" i="36" s="1"/>
  <c r="M58" i="36" s="1"/>
  <c r="AD58" i="36" s="1"/>
  <c r="AF69" i="36"/>
  <c r="T69" i="36" s="1"/>
  <c r="AB79" i="36"/>
  <c r="AG81" i="36"/>
  <c r="AG53" i="36"/>
  <c r="AB56" i="36"/>
  <c r="AF68" i="36"/>
  <c r="T68" i="36" s="1"/>
  <c r="U68" i="36" s="1"/>
  <c r="AG69" i="36"/>
  <c r="L72" i="36"/>
  <c r="AF16" i="36"/>
  <c r="T16" i="36" s="1"/>
  <c r="AB8" i="36"/>
  <c r="AF12" i="36"/>
  <c r="T12" i="36" s="1"/>
  <c r="AA40" i="36"/>
  <c r="R40" i="36" s="1"/>
  <c r="AC40" i="36" s="1"/>
  <c r="AA12" i="36"/>
  <c r="R12" i="36" s="1"/>
  <c r="AG14" i="36"/>
  <c r="AA15" i="36"/>
  <c r="R15" i="36" s="1"/>
  <c r="H23" i="36"/>
  <c r="Z23" i="36" s="1"/>
  <c r="M23" i="36" s="1"/>
  <c r="H33" i="36"/>
  <c r="AE33" i="36" s="1"/>
  <c r="O33" i="36" s="1"/>
  <c r="AF34" i="36"/>
  <c r="T34" i="36" s="1"/>
  <c r="AH34" i="36" s="1"/>
  <c r="AG35" i="36"/>
  <c r="AF38" i="36"/>
  <c r="T38" i="36" s="1"/>
  <c r="AG41" i="36"/>
  <c r="AB7" i="36"/>
  <c r="AB20" i="36"/>
  <c r="AB34" i="36"/>
  <c r="H40" i="36"/>
  <c r="AF40" i="36"/>
  <c r="T40" i="36" s="1"/>
  <c r="U40" i="36" s="1"/>
  <c r="AB19" i="36"/>
  <c r="AG20" i="36"/>
  <c r="AB33" i="36"/>
  <c r="AG34" i="36"/>
  <c r="AG39" i="36"/>
  <c r="Z41" i="36"/>
  <c r="M41" i="36" s="1"/>
  <c r="AA6" i="36"/>
  <c r="R6" i="36" s="1"/>
  <c r="L10" i="36"/>
  <c r="AG25" i="36"/>
  <c r="L34" i="36"/>
  <c r="AA41" i="36"/>
  <c r="R41" i="36" s="1"/>
  <c r="AB9" i="36"/>
  <c r="AB10" i="36"/>
  <c r="AB13" i="36"/>
  <c r="AG16" i="36"/>
  <c r="AF25" i="36"/>
  <c r="T25" i="36" s="1"/>
  <c r="AG28" i="36"/>
  <c r="L31" i="36"/>
  <c r="AF17" i="36"/>
  <c r="T17" i="36" s="1"/>
  <c r="AH17" i="36" s="1"/>
  <c r="AF23" i="36"/>
  <c r="T23" i="36" s="1"/>
  <c r="U23" i="36" s="1"/>
  <c r="AG24" i="36"/>
  <c r="AA25" i="36"/>
  <c r="R25" i="36" s="1"/>
  <c r="AA26" i="36"/>
  <c r="R26" i="36" s="1"/>
  <c r="AB36" i="36"/>
  <c r="AB40" i="36"/>
  <c r="AG43" i="36"/>
  <c r="L7" i="36"/>
  <c r="G45" i="36"/>
  <c r="G282" i="36" s="1"/>
  <c r="AF15" i="36"/>
  <c r="T15" i="36" s="1"/>
  <c r="AF18" i="36"/>
  <c r="T18" i="36" s="1"/>
  <c r="AA34" i="36"/>
  <c r="R34" i="36" s="1"/>
  <c r="S34" i="36" s="1"/>
  <c r="AF35" i="36"/>
  <c r="T35" i="36" s="1"/>
  <c r="AG37" i="36"/>
  <c r="AA33" i="36"/>
  <c r="R33" i="36" s="1"/>
  <c r="AF33" i="36"/>
  <c r="T33" i="36" s="1"/>
  <c r="AF42" i="36"/>
  <c r="T42" i="36" s="1"/>
  <c r="AA42" i="36"/>
  <c r="R42" i="36" s="1"/>
  <c r="AA30" i="36"/>
  <c r="R30" i="36" s="1"/>
  <c r="AF30" i="36"/>
  <c r="T30" i="36" s="1"/>
  <c r="AA20" i="36"/>
  <c r="R20" i="36" s="1"/>
  <c r="AF20" i="36"/>
  <c r="T20" i="36" s="1"/>
  <c r="L43" i="36"/>
  <c r="H43" i="36"/>
  <c r="H63" i="36"/>
  <c r="AA22" i="36"/>
  <c r="R22" i="36" s="1"/>
  <c r="AF43" i="36"/>
  <c r="T43" i="36" s="1"/>
  <c r="AB22" i="36"/>
  <c r="AA55" i="36"/>
  <c r="R55" i="36" s="1"/>
  <c r="AF55" i="36"/>
  <c r="T55" i="36" s="1"/>
  <c r="AA57" i="36"/>
  <c r="R57" i="36" s="1"/>
  <c r="AF57" i="36"/>
  <c r="T57" i="36" s="1"/>
  <c r="AA95" i="36"/>
  <c r="R95" i="36" s="1"/>
  <c r="AF95" i="36"/>
  <c r="T95" i="36" s="1"/>
  <c r="AB124" i="36"/>
  <c r="AA124" i="36"/>
  <c r="R124" i="36" s="1"/>
  <c r="AF182" i="36"/>
  <c r="T182" i="36" s="1"/>
  <c r="AA182" i="36"/>
  <c r="R182" i="36" s="1"/>
  <c r="AF11" i="36"/>
  <c r="T11" i="36" s="1"/>
  <c r="AA11" i="36"/>
  <c r="R11" i="36" s="1"/>
  <c r="Z20" i="36"/>
  <c r="M20" i="36" s="1"/>
  <c r="L21" i="36"/>
  <c r="AB23" i="36"/>
  <c r="AE30" i="36"/>
  <c r="O30" i="36" s="1"/>
  <c r="Z30" i="36"/>
  <c r="M30" i="36" s="1"/>
  <c r="L44" i="36"/>
  <c r="AG50" i="36"/>
  <c r="E87" i="36"/>
  <c r="E283" i="36" s="1"/>
  <c r="L53" i="36"/>
  <c r="H57" i="36"/>
  <c r="L57" i="36"/>
  <c r="L61" i="36"/>
  <c r="H61" i="36"/>
  <c r="AG94" i="36"/>
  <c r="L94" i="36"/>
  <c r="AB94" i="36"/>
  <c r="U113" i="36"/>
  <c r="AI298" i="36"/>
  <c r="AH298" i="36"/>
  <c r="AE297" i="36"/>
  <c r="F297" i="36"/>
  <c r="AB296" i="36"/>
  <c r="AI295" i="36"/>
  <c r="AG298" i="36"/>
  <c r="AF298" i="36"/>
  <c r="AE298" i="36"/>
  <c r="F298" i="36"/>
  <c r="AB297" i="36"/>
  <c r="AI296" i="36"/>
  <c r="AF295" i="36"/>
  <c r="G295" i="36"/>
  <c r="AC298" i="36"/>
  <c r="AB298" i="36"/>
  <c r="AA298" i="36"/>
  <c r="Z298" i="36"/>
  <c r="AD298" i="36"/>
  <c r="G298" i="36"/>
  <c r="Z297" i="36"/>
  <c r="AC296" i="36"/>
  <c r="AD295" i="36"/>
  <c r="E298" i="36"/>
  <c r="AA296" i="36"/>
  <c r="AC295" i="36"/>
  <c r="AH297" i="36"/>
  <c r="AE296" i="36"/>
  <c r="Z295" i="36"/>
  <c r="E295" i="36"/>
  <c r="AG297" i="36"/>
  <c r="AD296" i="36"/>
  <c r="G296" i="36"/>
  <c r="D295" i="36"/>
  <c r="AF297" i="36"/>
  <c r="Z296" i="36"/>
  <c r="F296" i="36"/>
  <c r="AF296" i="36"/>
  <c r="AH295" i="36"/>
  <c r="AG295" i="36"/>
  <c r="AE295" i="36"/>
  <c r="E297" i="36"/>
  <c r="D296" i="36"/>
  <c r="D297" i="36"/>
  <c r="AA297" i="36"/>
  <c r="D298" i="36"/>
  <c r="F295" i="36"/>
  <c r="AI297" i="36"/>
  <c r="AD297" i="36"/>
  <c r="AC297" i="36"/>
  <c r="G297" i="36"/>
  <c r="AH296" i="36"/>
  <c r="AG296" i="36"/>
  <c r="E296" i="36"/>
  <c r="AB295" i="36"/>
  <c r="AA295" i="36"/>
  <c r="B45" i="36"/>
  <c r="B282" i="36" s="1"/>
  <c r="H9" i="36"/>
  <c r="AG17" i="36"/>
  <c r="AG57" i="36"/>
  <c r="AB61" i="36"/>
  <c r="AG61" i="36"/>
  <c r="AA69" i="36"/>
  <c r="R69" i="36" s="1"/>
  <c r="H71" i="36"/>
  <c r="AA82" i="36"/>
  <c r="R82" i="36" s="1"/>
  <c r="AF82" i="36"/>
  <c r="T82" i="36" s="1"/>
  <c r="AG83" i="36"/>
  <c r="AE93" i="36"/>
  <c r="O93" i="36" s="1"/>
  <c r="L113" i="36"/>
  <c r="H113" i="36"/>
  <c r="H118" i="36"/>
  <c r="AG118" i="36"/>
  <c r="AF119" i="36"/>
  <c r="T119" i="36" s="1"/>
  <c r="AA138" i="36"/>
  <c r="R138" i="36" s="1"/>
  <c r="AF138" i="36"/>
  <c r="AB139" i="36"/>
  <c r="L139" i="36"/>
  <c r="U159" i="36"/>
  <c r="H265" i="36"/>
  <c r="AG265" i="36"/>
  <c r="F45" i="36"/>
  <c r="F282" i="36" s="1"/>
  <c r="AF9" i="36"/>
  <c r="T9" i="36" s="1"/>
  <c r="H10" i="36"/>
  <c r="AF10" i="36"/>
  <c r="T10" i="36" s="1"/>
  <c r="L16" i="36"/>
  <c r="H16" i="36"/>
  <c r="AE17" i="36"/>
  <c r="O17" i="36" s="1"/>
  <c r="Z17" i="36"/>
  <c r="M17" i="36" s="1"/>
  <c r="Z24" i="36"/>
  <c r="M24" i="36" s="1"/>
  <c r="H26" i="36"/>
  <c r="L26" i="36"/>
  <c r="AE27" i="36"/>
  <c r="O27" i="36" s="1"/>
  <c r="Z27" i="36"/>
  <c r="M27" i="36" s="1"/>
  <c r="AF37" i="36"/>
  <c r="T37" i="36" s="1"/>
  <c r="AA37" i="36"/>
  <c r="R37" i="36" s="1"/>
  <c r="H38" i="36"/>
  <c r="AB43" i="36"/>
  <c r="AG49" i="36"/>
  <c r="L60" i="36"/>
  <c r="AB60" i="36"/>
  <c r="AF62" i="36"/>
  <c r="T62" i="36" s="1"/>
  <c r="AA62" i="36"/>
  <c r="R62" i="36" s="1"/>
  <c r="Z64" i="36"/>
  <c r="M64" i="36" s="1"/>
  <c r="AA67" i="36"/>
  <c r="R67" i="36" s="1"/>
  <c r="AF67" i="36"/>
  <c r="T67" i="36" s="1"/>
  <c r="AB69" i="36"/>
  <c r="AF71" i="36"/>
  <c r="T71" i="36" s="1"/>
  <c r="L78" i="36"/>
  <c r="AE79" i="36"/>
  <c r="O79" i="36" s="1"/>
  <c r="AA93" i="36"/>
  <c r="R93" i="36" s="1"/>
  <c r="AF93" i="36"/>
  <c r="T93" i="36" s="1"/>
  <c r="AF96" i="36"/>
  <c r="T96" i="36" s="1"/>
  <c r="AF120" i="36"/>
  <c r="T120" i="36" s="1"/>
  <c r="AA127" i="36"/>
  <c r="R127" i="36" s="1"/>
  <c r="AF127" i="36"/>
  <c r="T127" i="36" s="1"/>
  <c r="AA140" i="36"/>
  <c r="R140" i="36" s="1"/>
  <c r="AF140" i="36"/>
  <c r="T140" i="36" s="1"/>
  <c r="G192" i="36"/>
  <c r="G287" i="36" s="1"/>
  <c r="H198" i="36"/>
  <c r="L198" i="36"/>
  <c r="D45" i="36"/>
  <c r="H6" i="36"/>
  <c r="AF7" i="36"/>
  <c r="T7" i="36" s="1"/>
  <c r="AA9" i="36"/>
  <c r="R9" i="36" s="1"/>
  <c r="AG10" i="36"/>
  <c r="AB16" i="36"/>
  <c r="AA17" i="36"/>
  <c r="R17" i="36" s="1"/>
  <c r="AA23" i="36"/>
  <c r="R23" i="36" s="1"/>
  <c r="L25" i="36"/>
  <c r="AF27" i="36"/>
  <c r="T27" i="36" s="1"/>
  <c r="AA27" i="36"/>
  <c r="R27" i="36" s="1"/>
  <c r="AA31" i="36"/>
  <c r="R31" i="36" s="1"/>
  <c r="H35" i="36"/>
  <c r="AF36" i="36"/>
  <c r="T36" i="36" s="1"/>
  <c r="AB37" i="36"/>
  <c r="L37" i="36"/>
  <c r="AF51" i="36"/>
  <c r="T51" i="36" s="1"/>
  <c r="AA51" i="36"/>
  <c r="R51" i="36" s="1"/>
  <c r="H51" i="36"/>
  <c r="AF58" i="36"/>
  <c r="T58" i="36" s="1"/>
  <c r="AA58" i="36"/>
  <c r="R58" i="36" s="1"/>
  <c r="AG59" i="36"/>
  <c r="H62" i="36"/>
  <c r="L62" i="36"/>
  <c r="AG82" i="36"/>
  <c r="H84" i="36"/>
  <c r="L84" i="36"/>
  <c r="L135" i="36"/>
  <c r="Z159" i="36"/>
  <c r="M159" i="36" s="1"/>
  <c r="AE159" i="36"/>
  <c r="O159" i="36" s="1"/>
  <c r="AB182" i="36"/>
  <c r="AG182" i="36"/>
  <c r="H234" i="36"/>
  <c r="L234" i="36"/>
  <c r="AG6" i="36"/>
  <c r="E45" i="36"/>
  <c r="E282" i="36" s="1"/>
  <c r="AF6" i="36"/>
  <c r="H7" i="36"/>
  <c r="L8" i="36"/>
  <c r="AB17" i="36"/>
  <c r="AA21" i="36"/>
  <c r="R21" i="36" s="1"/>
  <c r="L23" i="36"/>
  <c r="L27" i="36"/>
  <c r="AB27" i="36"/>
  <c r="AF29" i="36"/>
  <c r="T29" i="36" s="1"/>
  <c r="AB31" i="36"/>
  <c r="H36" i="36"/>
  <c r="AB39" i="36"/>
  <c r="L39" i="36"/>
  <c r="AB50" i="36"/>
  <c r="AG51" i="36"/>
  <c r="L63" i="36"/>
  <c r="AF65" i="36"/>
  <c r="T65" i="36" s="1"/>
  <c r="AA65" i="36"/>
  <c r="R65" i="36" s="1"/>
  <c r="AG67" i="36"/>
  <c r="AA70" i="36"/>
  <c r="R70" i="36" s="1"/>
  <c r="AG93" i="36"/>
  <c r="AA106" i="36"/>
  <c r="R106" i="36" s="1"/>
  <c r="Z115" i="36"/>
  <c r="M115" i="36" s="1"/>
  <c r="L121" i="36"/>
  <c r="H121" i="36"/>
  <c r="AA123" i="36"/>
  <c r="R123" i="36" s="1"/>
  <c r="AF123" i="36"/>
  <c r="T123" i="36" s="1"/>
  <c r="AA166" i="36"/>
  <c r="R166" i="36" s="1"/>
  <c r="AB197" i="36"/>
  <c r="E204" i="36"/>
  <c r="E288" i="36" s="1"/>
  <c r="AB218" i="36"/>
  <c r="AA218" i="36"/>
  <c r="R218" i="36" s="1"/>
  <c r="AA274" i="36"/>
  <c r="R274" i="36" s="1"/>
  <c r="AF274" i="36"/>
  <c r="T274" i="36" s="1"/>
  <c r="AB24" i="36"/>
  <c r="L24" i="36"/>
  <c r="AA44" i="36"/>
  <c r="R44" i="36" s="1"/>
  <c r="AF44" i="36"/>
  <c r="T44" i="36" s="1"/>
  <c r="AF83" i="36"/>
  <c r="T83" i="36" s="1"/>
  <c r="AA83" i="36"/>
  <c r="R83" i="36" s="1"/>
  <c r="H85" i="36"/>
  <c r="AA109" i="36"/>
  <c r="R109" i="36" s="1"/>
  <c r="AF109" i="36"/>
  <c r="T109" i="36" s="1"/>
  <c r="AF189" i="36"/>
  <c r="T189" i="36" s="1"/>
  <c r="AA189" i="36"/>
  <c r="R189" i="36" s="1"/>
  <c r="H260" i="36"/>
  <c r="L260" i="36"/>
  <c r="AI106" i="36"/>
  <c r="AF110" i="36"/>
  <c r="T110" i="36" s="1"/>
  <c r="AA110" i="36"/>
  <c r="R110" i="36" s="1"/>
  <c r="L19" i="36"/>
  <c r="H19" i="36"/>
  <c r="AB30" i="36"/>
  <c r="L30" i="36"/>
  <c r="H50" i="36"/>
  <c r="L50" i="36"/>
  <c r="L66" i="36"/>
  <c r="H66" i="36"/>
  <c r="H203" i="36"/>
  <c r="AG203" i="36"/>
  <c r="AB203" i="36"/>
  <c r="AA253" i="36"/>
  <c r="R253" i="36" s="1"/>
  <c r="AF253" i="36"/>
  <c r="T253" i="36" s="1"/>
  <c r="AA19" i="36"/>
  <c r="R19" i="36" s="1"/>
  <c r="L29" i="36"/>
  <c r="H29" i="36"/>
  <c r="AG66" i="36"/>
  <c r="AA66" i="36"/>
  <c r="R66" i="36" s="1"/>
  <c r="AB66" i="36"/>
  <c r="L95" i="36"/>
  <c r="H95" i="36"/>
  <c r="AF133" i="36"/>
  <c r="T133" i="36" s="1"/>
  <c r="AA133" i="36"/>
  <c r="R133" i="36" s="1"/>
  <c r="H219" i="36"/>
  <c r="D229" i="36"/>
  <c r="L219" i="36"/>
  <c r="AF236" i="36"/>
  <c r="T236" i="36" s="1"/>
  <c r="AA236" i="36"/>
  <c r="R236" i="36" s="1"/>
  <c r="AB257" i="36"/>
  <c r="L257" i="36"/>
  <c r="AB11" i="36"/>
  <c r="L11" i="36"/>
  <c r="AA7" i="36"/>
  <c r="AA13" i="36"/>
  <c r="R13" i="36" s="1"/>
  <c r="AF26" i="36"/>
  <c r="T26" i="36" s="1"/>
  <c r="AB29" i="36"/>
  <c r="L42" i="36"/>
  <c r="AB42" i="36"/>
  <c r="AG42" i="36"/>
  <c r="L49" i="36"/>
  <c r="AB55" i="36"/>
  <c r="AA56" i="36"/>
  <c r="R56" i="36" s="1"/>
  <c r="AF56" i="36"/>
  <c r="T56" i="36" s="1"/>
  <c r="AB70" i="36"/>
  <c r="H78" i="36"/>
  <c r="Z81" i="36"/>
  <c r="M81" i="36" s="1"/>
  <c r="AE81" i="36"/>
  <c r="O81" i="36" s="1"/>
  <c r="H103" i="36"/>
  <c r="AG103" i="36"/>
  <c r="L103" i="36"/>
  <c r="AB103" i="36"/>
  <c r="AA107" i="36"/>
  <c r="R107" i="36" s="1"/>
  <c r="L140" i="36"/>
  <c r="H140" i="36"/>
  <c r="AG150" i="36"/>
  <c r="H150" i="36"/>
  <c r="Z168" i="36"/>
  <c r="M168" i="36" s="1"/>
  <c r="AE168" i="36"/>
  <c r="O168" i="36" s="1"/>
  <c r="Z178" i="36"/>
  <c r="M178" i="36" s="1"/>
  <c r="AE178" i="36"/>
  <c r="O178" i="36" s="1"/>
  <c r="AG181" i="36"/>
  <c r="H181" i="36"/>
  <c r="L181" i="36"/>
  <c r="AF208" i="36"/>
  <c r="AA208" i="36"/>
  <c r="AF217" i="36"/>
  <c r="T217" i="36" s="1"/>
  <c r="AA217" i="36"/>
  <c r="R217" i="36" s="1"/>
  <c r="AB263" i="36"/>
  <c r="H263" i="36"/>
  <c r="AA269" i="36"/>
  <c r="R269" i="36" s="1"/>
  <c r="AF269" i="36"/>
  <c r="T269" i="36" s="1"/>
  <c r="AF14" i="36"/>
  <c r="T14" i="36" s="1"/>
  <c r="AA14" i="36"/>
  <c r="R14" i="36" s="1"/>
  <c r="L22" i="36"/>
  <c r="H22" i="36"/>
  <c r="AB32" i="36"/>
  <c r="AG32" i="36"/>
  <c r="AA49" i="36"/>
  <c r="F87" i="36"/>
  <c r="F283" i="36" s="1"/>
  <c r="AF49" i="36"/>
  <c r="AF102" i="36"/>
  <c r="T102" i="36" s="1"/>
  <c r="AA102" i="36"/>
  <c r="R102" i="36" s="1"/>
  <c r="L184" i="36"/>
  <c r="AB184" i="36"/>
  <c r="AB268" i="36"/>
  <c r="L268" i="36"/>
  <c r="AB14" i="36"/>
  <c r="L14" i="36"/>
  <c r="G87" i="36"/>
  <c r="G283" i="36" s="1"/>
  <c r="AA64" i="36"/>
  <c r="R64" i="36" s="1"/>
  <c r="AF64" i="36"/>
  <c r="T64" i="36" s="1"/>
  <c r="AA118" i="36"/>
  <c r="R118" i="36" s="1"/>
  <c r="AF118" i="36"/>
  <c r="T118" i="36" s="1"/>
  <c r="AB120" i="36"/>
  <c r="L120" i="36"/>
  <c r="H124" i="36"/>
  <c r="L124" i="36"/>
  <c r="Z184" i="36"/>
  <c r="M184" i="36" s="1"/>
  <c r="AA188" i="36"/>
  <c r="R188" i="36" s="1"/>
  <c r="AF188" i="36"/>
  <c r="T188" i="36" s="1"/>
  <c r="AE215" i="36"/>
  <c r="O215" i="36" s="1"/>
  <c r="Z215" i="36"/>
  <c r="M215" i="36" s="1"/>
  <c r="AG260" i="36"/>
  <c r="AB260" i="36"/>
  <c r="AF13" i="36"/>
  <c r="T13" i="36" s="1"/>
  <c r="L12" i="36"/>
  <c r="H12" i="36"/>
  <c r="AG13" i="36"/>
  <c r="AF32" i="36"/>
  <c r="T32" i="36" s="1"/>
  <c r="H13" i="36"/>
  <c r="L13" i="36"/>
  <c r="AA18" i="36"/>
  <c r="R18" i="36" s="1"/>
  <c r="AF24" i="36"/>
  <c r="T24" i="36" s="1"/>
  <c r="AA24" i="36"/>
  <c r="R24" i="36" s="1"/>
  <c r="H25" i="36"/>
  <c r="L32" i="36"/>
  <c r="H32" i="36"/>
  <c r="AA32" i="36"/>
  <c r="R32" i="36" s="1"/>
  <c r="AF39" i="36"/>
  <c r="T39" i="36" s="1"/>
  <c r="AA39" i="36"/>
  <c r="R39" i="36" s="1"/>
  <c r="AA43" i="36"/>
  <c r="R43" i="36" s="1"/>
  <c r="L65" i="36"/>
  <c r="AA94" i="36"/>
  <c r="R94" i="36" s="1"/>
  <c r="AF94" i="36"/>
  <c r="T94" i="36" s="1"/>
  <c r="Z102" i="36"/>
  <c r="M102" i="36" s="1"/>
  <c r="AE102" i="36"/>
  <c r="O102" i="36" s="1"/>
  <c r="H104" i="36"/>
  <c r="L104" i="36"/>
  <c r="G143" i="36"/>
  <c r="G285" i="36" s="1"/>
  <c r="AG140" i="36"/>
  <c r="E143" i="36"/>
  <c r="E285" i="36" s="1"/>
  <c r="F153" i="36"/>
  <c r="F286" i="36" s="1"/>
  <c r="AF147" i="36"/>
  <c r="H164" i="36"/>
  <c r="L164" i="36"/>
  <c r="AA178" i="36"/>
  <c r="R178" i="36" s="1"/>
  <c r="AF178" i="36"/>
  <c r="T178" i="36" s="1"/>
  <c r="L240" i="36"/>
  <c r="H240" i="36"/>
  <c r="L117" i="36"/>
  <c r="AA117" i="36"/>
  <c r="R117" i="36" s="1"/>
  <c r="AF117" i="36"/>
  <c r="T117" i="36" s="1"/>
  <c r="L165" i="36"/>
  <c r="H165" i="36"/>
  <c r="AF203" i="36"/>
  <c r="T203" i="36" s="1"/>
  <c r="AB208" i="36"/>
  <c r="L208" i="36"/>
  <c r="H28" i="36"/>
  <c r="D128" i="36"/>
  <c r="H91" i="36"/>
  <c r="AB102" i="36"/>
  <c r="AF104" i="36"/>
  <c r="T104" i="36" s="1"/>
  <c r="AB119" i="36"/>
  <c r="L126" i="36"/>
  <c r="H126" i="36"/>
  <c r="AF172" i="36"/>
  <c r="T172" i="36" s="1"/>
  <c r="AA172" i="36"/>
  <c r="R172" i="36" s="1"/>
  <c r="H188" i="36"/>
  <c r="L188" i="36"/>
  <c r="L200" i="36"/>
  <c r="H18" i="36"/>
  <c r="AF50" i="36"/>
  <c r="T50" i="36" s="1"/>
  <c r="H53" i="36"/>
  <c r="AF66" i="36"/>
  <c r="T66" i="36" s="1"/>
  <c r="AB71" i="36"/>
  <c r="AA71" i="36"/>
  <c r="R71" i="36" s="1"/>
  <c r="AF103" i="36"/>
  <c r="T103" i="36" s="1"/>
  <c r="AA103" i="36"/>
  <c r="R103" i="36" s="1"/>
  <c r="AF105" i="36"/>
  <c r="T105" i="36" s="1"/>
  <c r="L108" i="36"/>
  <c r="AB125" i="36"/>
  <c r="L125" i="36"/>
  <c r="S135" i="36"/>
  <c r="H148" i="36"/>
  <c r="D153" i="36"/>
  <c r="H157" i="36"/>
  <c r="AA161" i="36"/>
  <c r="R161" i="36" s="1"/>
  <c r="AG164" i="36"/>
  <c r="AF165" i="36"/>
  <c r="T165" i="36" s="1"/>
  <c r="AB166" i="36"/>
  <c r="L166" i="36"/>
  <c r="H183" i="36"/>
  <c r="AF183" i="36"/>
  <c r="T183" i="36" s="1"/>
  <c r="L186" i="36"/>
  <c r="H186" i="36"/>
  <c r="D192" i="36"/>
  <c r="AG197" i="36"/>
  <c r="AA226" i="36"/>
  <c r="R226" i="36" s="1"/>
  <c r="AF226" i="36"/>
  <c r="T226" i="36" s="1"/>
  <c r="AF232" i="36"/>
  <c r="AA232" i="36"/>
  <c r="AG253" i="36"/>
  <c r="AB253" i="36"/>
  <c r="AF263" i="36"/>
  <c r="T263" i="36" s="1"/>
  <c r="H8" i="36"/>
  <c r="L17" i="36"/>
  <c r="L20" i="36"/>
  <c r="AF28" i="36"/>
  <c r="T28" i="36" s="1"/>
  <c r="L33" i="36"/>
  <c r="AG56" i="36"/>
  <c r="AF72" i="36"/>
  <c r="T72" i="36" s="1"/>
  <c r="AA72" i="36"/>
  <c r="R72" i="36" s="1"/>
  <c r="AB83" i="36"/>
  <c r="AA84" i="36"/>
  <c r="R84" i="36" s="1"/>
  <c r="H101" i="36"/>
  <c r="L102" i="36"/>
  <c r="AA104" i="36"/>
  <c r="R104" i="36" s="1"/>
  <c r="H107" i="36"/>
  <c r="AA108" i="36"/>
  <c r="R108" i="36" s="1"/>
  <c r="AA111" i="36"/>
  <c r="R111" i="36" s="1"/>
  <c r="AB111" i="36"/>
  <c r="L116" i="36"/>
  <c r="H116" i="36"/>
  <c r="AB118" i="36"/>
  <c r="AA121" i="36"/>
  <c r="R121" i="36" s="1"/>
  <c r="AF121" i="36"/>
  <c r="T121" i="36" s="1"/>
  <c r="AB126" i="36"/>
  <c r="AG148" i="36"/>
  <c r="E153" i="36"/>
  <c r="E286" i="36" s="1"/>
  <c r="AB148" i="36"/>
  <c r="AA148" i="36"/>
  <c r="R148" i="36" s="1"/>
  <c r="AB161" i="36"/>
  <c r="AF175" i="36"/>
  <c r="T175" i="36" s="1"/>
  <c r="AF179" i="36"/>
  <c r="T179" i="36" s="1"/>
  <c r="AA179" i="36"/>
  <c r="R179" i="36" s="1"/>
  <c r="Z185" i="36"/>
  <c r="M185" i="36" s="1"/>
  <c r="AB190" i="36"/>
  <c r="E192" i="36"/>
  <c r="E287" i="36" s="1"/>
  <c r="AF212" i="36"/>
  <c r="T212" i="36" s="1"/>
  <c r="H212" i="36"/>
  <c r="AF214" i="36"/>
  <c r="T214" i="36" s="1"/>
  <c r="AA214" i="36"/>
  <c r="R214" i="36" s="1"/>
  <c r="H222" i="36"/>
  <c r="L222" i="36"/>
  <c r="AG29" i="36"/>
  <c r="L36" i="36"/>
  <c r="AB62" i="36"/>
  <c r="L64" i="36"/>
  <c r="L81" i="36"/>
  <c r="AB106" i="36"/>
  <c r="AG107" i="36"/>
  <c r="L115" i="36"/>
  <c r="H117" i="36"/>
  <c r="AB121" i="36"/>
  <c r="AG124" i="36"/>
  <c r="E128" i="36"/>
  <c r="E284" i="36" s="1"/>
  <c r="AF137" i="36"/>
  <c r="T137" i="36" s="1"/>
  <c r="AB138" i="36"/>
  <c r="L138" i="36"/>
  <c r="AB140" i="36"/>
  <c r="L141" i="36"/>
  <c r="F143" i="36"/>
  <c r="F285" i="36" s="1"/>
  <c r="AA150" i="36"/>
  <c r="R150" i="36" s="1"/>
  <c r="AF150" i="36"/>
  <c r="T150" i="36" s="1"/>
  <c r="AA162" i="36"/>
  <c r="R162" i="36" s="1"/>
  <c r="AF162" i="36"/>
  <c r="T162" i="36" s="1"/>
  <c r="AA167" i="36"/>
  <c r="R167" i="36" s="1"/>
  <c r="AF167" i="36"/>
  <c r="T167" i="36" s="1"/>
  <c r="F192" i="36"/>
  <c r="F287" i="36" s="1"/>
  <c r="AF201" i="36"/>
  <c r="T201" i="36" s="1"/>
  <c r="AA201" i="36"/>
  <c r="R201" i="36" s="1"/>
  <c r="AB213" i="36"/>
  <c r="AG213" i="36"/>
  <c r="AF213" i="36"/>
  <c r="T213" i="36" s="1"/>
  <c r="L217" i="36"/>
  <c r="AF241" i="36"/>
  <c r="T241" i="36" s="1"/>
  <c r="L248" i="36"/>
  <c r="AB221" i="36"/>
  <c r="L221" i="36"/>
  <c r="AG234" i="36"/>
  <c r="AF234" i="36"/>
  <c r="T234" i="36" s="1"/>
  <c r="L259" i="36"/>
  <c r="AB259" i="36"/>
  <c r="AF19" i="36"/>
  <c r="T19" i="36" s="1"/>
  <c r="L137" i="36"/>
  <c r="AF151" i="36"/>
  <c r="T151" i="36" s="1"/>
  <c r="AA151" i="36"/>
  <c r="R151" i="36" s="1"/>
  <c r="AA180" i="36"/>
  <c r="R180" i="36" s="1"/>
  <c r="AF180" i="36"/>
  <c r="T180" i="36" s="1"/>
  <c r="AG188" i="36"/>
  <c r="AA241" i="36"/>
  <c r="R241" i="36" s="1"/>
  <c r="AA50" i="36"/>
  <c r="R50" i="36" s="1"/>
  <c r="AA61" i="36"/>
  <c r="R61" i="36" s="1"/>
  <c r="AF61" i="36"/>
  <c r="T61" i="36" s="1"/>
  <c r="AB65" i="36"/>
  <c r="H15" i="36"/>
  <c r="AG19" i="36"/>
  <c r="H31" i="36"/>
  <c r="H39" i="36"/>
  <c r="L55" i="36"/>
  <c r="AG72" i="36"/>
  <c r="L82" i="36"/>
  <c r="L83" i="36"/>
  <c r="L93" i="36"/>
  <c r="H111" i="36"/>
  <c r="AF112" i="36"/>
  <c r="T112" i="36" s="1"/>
  <c r="AA112" i="36"/>
  <c r="R112" i="36" s="1"/>
  <c r="L119" i="36"/>
  <c r="H122" i="36"/>
  <c r="L134" i="36"/>
  <c r="AA134" i="36"/>
  <c r="R134" i="36" s="1"/>
  <c r="H137" i="36"/>
  <c r="L162" i="36"/>
  <c r="AA176" i="36"/>
  <c r="R176" i="36" s="1"/>
  <c r="AF176" i="36"/>
  <c r="T176" i="36" s="1"/>
  <c r="AA187" i="36"/>
  <c r="R187" i="36" s="1"/>
  <c r="AF187" i="36"/>
  <c r="T187" i="36" s="1"/>
  <c r="L190" i="36"/>
  <c r="AF191" i="36"/>
  <c r="T191" i="36" s="1"/>
  <c r="AA191" i="36"/>
  <c r="R191" i="36" s="1"/>
  <c r="AB200" i="36"/>
  <c r="H227" i="36"/>
  <c r="L227" i="36"/>
  <c r="AB241" i="36"/>
  <c r="L241" i="36"/>
  <c r="AA247" i="36"/>
  <c r="R247" i="36" s="1"/>
  <c r="AF247" i="36"/>
  <c r="T247" i="36" s="1"/>
  <c r="AB115" i="36"/>
  <c r="AE125" i="36"/>
  <c r="O125" i="36" s="1"/>
  <c r="Z125" i="36"/>
  <c r="M125" i="36" s="1"/>
  <c r="AB262" i="36"/>
  <c r="L262" i="36"/>
  <c r="AA262" i="36"/>
  <c r="R262" i="36" s="1"/>
  <c r="AF22" i="36"/>
  <c r="T22" i="36" s="1"/>
  <c r="L79" i="36"/>
  <c r="AB49" i="36"/>
  <c r="AG9" i="36"/>
  <c r="H21" i="36"/>
  <c r="AG38" i="36"/>
  <c r="AG40" i="36"/>
  <c r="H42" i="36"/>
  <c r="H44" i="36"/>
  <c r="D87" i="36"/>
  <c r="AB52" i="36"/>
  <c r="AA52" i="36"/>
  <c r="R52" i="36" s="1"/>
  <c r="L56" i="36"/>
  <c r="AB58" i="36"/>
  <c r="AG78" i="36"/>
  <c r="AB82" i="36"/>
  <c r="H92" i="36"/>
  <c r="AB93" i="36"/>
  <c r="H94" i="36"/>
  <c r="AB96" i="36"/>
  <c r="AA105" i="36"/>
  <c r="R105" i="36" s="1"/>
  <c r="H108" i="36"/>
  <c r="AF111" i="36"/>
  <c r="T111" i="36" s="1"/>
  <c r="AB134" i="36"/>
  <c r="AB147" i="36"/>
  <c r="AF148" i="36"/>
  <c r="T148" i="36" s="1"/>
  <c r="L150" i="36"/>
  <c r="AA164" i="36"/>
  <c r="R164" i="36" s="1"/>
  <c r="AA175" i="36"/>
  <c r="R175" i="36" s="1"/>
  <c r="AA177" i="36"/>
  <c r="R177" i="36" s="1"/>
  <c r="AF177" i="36"/>
  <c r="T177" i="36" s="1"/>
  <c r="AB183" i="36"/>
  <c r="L183" i="36"/>
  <c r="L197" i="36"/>
  <c r="D204" i="36"/>
  <c r="H197" i="36"/>
  <c r="AD199" i="36"/>
  <c r="N199" i="36"/>
  <c r="G204" i="36"/>
  <c r="G288" i="36" s="1"/>
  <c r="L225" i="36"/>
  <c r="AB225" i="36"/>
  <c r="E229" i="36"/>
  <c r="E289" i="36" s="1"/>
  <c r="AG241" i="36"/>
  <c r="H245" i="36"/>
  <c r="L245" i="36"/>
  <c r="L251" i="36"/>
  <c r="AF255" i="36"/>
  <c r="T255" i="36" s="1"/>
  <c r="AA255" i="36"/>
  <c r="R255" i="36" s="1"/>
  <c r="L256" i="36"/>
  <c r="AB256" i="36"/>
  <c r="AA263" i="36"/>
  <c r="R263" i="36" s="1"/>
  <c r="AA113" i="36"/>
  <c r="R113" i="36" s="1"/>
  <c r="AB117" i="36"/>
  <c r="L123" i="36"/>
  <c r="L127" i="36"/>
  <c r="AB137" i="36"/>
  <c r="AE147" i="36"/>
  <c r="Z147" i="36"/>
  <c r="M147" i="36" s="1"/>
  <c r="H161" i="36"/>
  <c r="L161" i="36"/>
  <c r="AA170" i="36"/>
  <c r="R170" i="36" s="1"/>
  <c r="L173" i="36"/>
  <c r="H173" i="36"/>
  <c r="AA173" i="36"/>
  <c r="R173" i="36" s="1"/>
  <c r="AF173" i="36"/>
  <c r="T173" i="36" s="1"/>
  <c r="H175" i="36"/>
  <c r="L175" i="36"/>
  <c r="H182" i="36"/>
  <c r="L182" i="36"/>
  <c r="L185" i="36"/>
  <c r="AB236" i="36"/>
  <c r="L236" i="36"/>
  <c r="AF249" i="36"/>
  <c r="T249" i="36" s="1"/>
  <c r="AA203" i="36"/>
  <c r="R203" i="36" s="1"/>
  <c r="L226" i="36"/>
  <c r="AB226" i="36"/>
  <c r="H226" i="36"/>
  <c r="AG226" i="36"/>
  <c r="AB235" i="36"/>
  <c r="L235" i="36"/>
  <c r="AB246" i="36"/>
  <c r="L246" i="36"/>
  <c r="H253" i="36"/>
  <c r="L253" i="36"/>
  <c r="AB275" i="36"/>
  <c r="AA275" i="36"/>
  <c r="R275" i="36" s="1"/>
  <c r="AF63" i="36"/>
  <c r="T63" i="36" s="1"/>
  <c r="AB68" i="36"/>
  <c r="L68" i="36"/>
  <c r="H70" i="36"/>
  <c r="AF91" i="36"/>
  <c r="AA92" i="36"/>
  <c r="R92" i="36" s="1"/>
  <c r="AB100" i="36"/>
  <c r="AB113" i="36"/>
  <c r="H114" i="36"/>
  <c r="AA115" i="36"/>
  <c r="R115" i="36" s="1"/>
  <c r="AB123" i="36"/>
  <c r="AA126" i="36"/>
  <c r="R126" i="36" s="1"/>
  <c r="L147" i="36"/>
  <c r="AA147" i="36"/>
  <c r="L151" i="36"/>
  <c r="H152" i="36"/>
  <c r="AG159" i="36"/>
  <c r="AF186" i="36"/>
  <c r="T186" i="36" s="1"/>
  <c r="AA186" i="36"/>
  <c r="R186" i="36" s="1"/>
  <c r="AF202" i="36"/>
  <c r="T202" i="36" s="1"/>
  <c r="Z208" i="36"/>
  <c r="L212" i="36"/>
  <c r="AB212" i="36"/>
  <c r="L216" i="36"/>
  <c r="AG216" i="36"/>
  <c r="AA220" i="36"/>
  <c r="R220" i="36" s="1"/>
  <c r="AF220" i="36"/>
  <c r="T220" i="36" s="1"/>
  <c r="AG235" i="36"/>
  <c r="AB261" i="36"/>
  <c r="AF122" i="36"/>
  <c r="T122" i="36" s="1"/>
  <c r="AG123" i="36"/>
  <c r="AF124" i="36"/>
  <c r="T124" i="36" s="1"/>
  <c r="L149" i="36"/>
  <c r="AB150" i="36"/>
  <c r="H158" i="36"/>
  <c r="L180" i="36"/>
  <c r="AG183" i="36"/>
  <c r="H214" i="36"/>
  <c r="L214" i="36"/>
  <c r="AF222" i="36"/>
  <c r="T222" i="36" s="1"/>
  <c r="H237" i="36"/>
  <c r="L237" i="36"/>
  <c r="AF258" i="36"/>
  <c r="T258" i="36" s="1"/>
  <c r="AA258" i="36"/>
  <c r="R258" i="36" s="1"/>
  <c r="AF261" i="36"/>
  <c r="T261" i="36" s="1"/>
  <c r="AA261" i="36"/>
  <c r="R261" i="36" s="1"/>
  <c r="H72" i="36"/>
  <c r="AG105" i="36"/>
  <c r="H112" i="36"/>
  <c r="AG115" i="36"/>
  <c r="H142" i="36"/>
  <c r="AB162" i="36"/>
  <c r="Z163" i="36"/>
  <c r="M163" i="36" s="1"/>
  <c r="L170" i="36"/>
  <c r="H172" i="36"/>
  <c r="L172" i="36"/>
  <c r="AA174" i="36"/>
  <c r="R174" i="36" s="1"/>
  <c r="AB175" i="36"/>
  <c r="AG177" i="36"/>
  <c r="H179" i="36"/>
  <c r="AF196" i="36"/>
  <c r="AA196" i="36"/>
  <c r="Z202" i="36"/>
  <c r="M202" i="36" s="1"/>
  <c r="AE202" i="36"/>
  <c r="O202" i="36" s="1"/>
  <c r="AA216" i="36"/>
  <c r="R216" i="36" s="1"/>
  <c r="AB220" i="36"/>
  <c r="L220" i="36"/>
  <c r="AB222" i="36"/>
  <c r="G276" i="36"/>
  <c r="G290" i="36" s="1"/>
  <c r="AB237" i="36"/>
  <c r="AG237" i="36"/>
  <c r="AA240" i="36"/>
  <c r="R240" i="36" s="1"/>
  <c r="AF240" i="36"/>
  <c r="T240" i="36" s="1"/>
  <c r="AB242" i="36"/>
  <c r="L242" i="36"/>
  <c r="AF264" i="36"/>
  <c r="T264" i="36" s="1"/>
  <c r="AA264" i="36"/>
  <c r="R264" i="36" s="1"/>
  <c r="AG113" i="36"/>
  <c r="H133" i="36"/>
  <c r="L136" i="36"/>
  <c r="H139" i="36"/>
  <c r="AA149" i="36"/>
  <c r="R149" i="36" s="1"/>
  <c r="AF158" i="36"/>
  <c r="T158" i="36" s="1"/>
  <c r="L159" i="36"/>
  <c r="AA159" i="36"/>
  <c r="R159" i="36" s="1"/>
  <c r="AA163" i="36"/>
  <c r="R163" i="36" s="1"/>
  <c r="AF163" i="36"/>
  <c r="T163" i="36" s="1"/>
  <c r="H167" i="36"/>
  <c r="L168" i="36"/>
  <c r="AA168" i="36"/>
  <c r="R168" i="36" s="1"/>
  <c r="L169" i="36"/>
  <c r="H171" i="36"/>
  <c r="F204" i="36"/>
  <c r="F288" i="36" s="1"/>
  <c r="AB251" i="36"/>
  <c r="AA254" i="36"/>
  <c r="R254" i="36" s="1"/>
  <c r="AF254" i="36"/>
  <c r="T254" i="36" s="1"/>
  <c r="AB264" i="36"/>
  <c r="L264" i="36"/>
  <c r="H52" i="36"/>
  <c r="AA141" i="36"/>
  <c r="R141" i="36" s="1"/>
  <c r="D143" i="36"/>
  <c r="AB151" i="36"/>
  <c r="AB164" i="36"/>
  <c r="L176" i="36"/>
  <c r="H176" i="36"/>
  <c r="AB181" i="36"/>
  <c r="H191" i="36"/>
  <c r="AB202" i="36"/>
  <c r="AF225" i="36"/>
  <c r="T225" i="36" s="1"/>
  <c r="AA225" i="36"/>
  <c r="R225" i="36" s="1"/>
  <c r="D276" i="36"/>
  <c r="AA233" i="36"/>
  <c r="R233" i="36" s="1"/>
  <c r="AF233" i="36"/>
  <c r="T233" i="36" s="1"/>
  <c r="AF237" i="36"/>
  <c r="T237" i="36" s="1"/>
  <c r="AF245" i="36"/>
  <c r="T245" i="36" s="1"/>
  <c r="AA245" i="36"/>
  <c r="R245" i="36" s="1"/>
  <c r="H250" i="36"/>
  <c r="L250" i="36"/>
  <c r="H132" i="36"/>
  <c r="O163" i="36"/>
  <c r="AB168" i="36"/>
  <c r="AF181" i="36"/>
  <c r="T181" i="36" s="1"/>
  <c r="AA181" i="36"/>
  <c r="R181" i="36" s="1"/>
  <c r="AB186" i="36"/>
  <c r="L199" i="36"/>
  <c r="AA219" i="36"/>
  <c r="R219" i="36" s="1"/>
  <c r="AB233" i="36"/>
  <c r="Z233" i="36"/>
  <c r="M233" i="36" s="1"/>
  <c r="AF244" i="36"/>
  <c r="T244" i="36" s="1"/>
  <c r="H246" i="36"/>
  <c r="AB255" i="36"/>
  <c r="AF268" i="36"/>
  <c r="T268" i="36" s="1"/>
  <c r="AA268" i="36"/>
  <c r="R268" i="36" s="1"/>
  <c r="L275" i="36"/>
  <c r="AG178" i="36"/>
  <c r="AG191" i="36"/>
  <c r="AF197" i="36"/>
  <c r="T197" i="36" s="1"/>
  <c r="AA197" i="36"/>
  <c r="R197" i="36" s="1"/>
  <c r="AF199" i="36"/>
  <c r="T199" i="36" s="1"/>
  <c r="AA199" i="36"/>
  <c r="R199" i="36" s="1"/>
  <c r="H200" i="36"/>
  <c r="AA209" i="36"/>
  <c r="R209" i="36" s="1"/>
  <c r="AE221" i="36"/>
  <c r="O221" i="36" s="1"/>
  <c r="E276" i="36"/>
  <c r="E290" i="36" s="1"/>
  <c r="H232" i="36"/>
  <c r="AF259" i="36"/>
  <c r="T259" i="36" s="1"/>
  <c r="AA259" i="36"/>
  <c r="R259" i="36" s="1"/>
  <c r="AA267" i="36"/>
  <c r="R267" i="36" s="1"/>
  <c r="AB176" i="36"/>
  <c r="AA184" i="36"/>
  <c r="R184" i="36" s="1"/>
  <c r="AA190" i="36"/>
  <c r="R190" i="36" s="1"/>
  <c r="AG196" i="36"/>
  <c r="H201" i="36"/>
  <c r="AB216" i="36"/>
  <c r="AF221" i="36"/>
  <c r="T221" i="36" s="1"/>
  <c r="AA223" i="36"/>
  <c r="R223" i="36" s="1"/>
  <c r="AF228" i="36"/>
  <c r="T228" i="36" s="1"/>
  <c r="AE228" i="36"/>
  <c r="O228" i="36" s="1"/>
  <c r="F276" i="36"/>
  <c r="F290" i="36" s="1"/>
  <c r="L249" i="36"/>
  <c r="H249" i="36"/>
  <c r="AB258" i="36"/>
  <c r="L258" i="36"/>
  <c r="H259" i="36"/>
  <c r="AB267" i="36"/>
  <c r="L267" i="36"/>
  <c r="AG175" i="36"/>
  <c r="AB178" i="36"/>
  <c r="AB188" i="36"/>
  <c r="AF239" i="36"/>
  <c r="T239" i="36" s="1"/>
  <c r="AB240" i="36"/>
  <c r="H243" i="36"/>
  <c r="L243" i="36"/>
  <c r="AA250" i="36"/>
  <c r="R250" i="36" s="1"/>
  <c r="H264" i="36"/>
  <c r="AB269" i="36"/>
  <c r="AF271" i="36"/>
  <c r="T271" i="36" s="1"/>
  <c r="H225" i="36"/>
  <c r="L228" i="36"/>
  <c r="AB232" i="36"/>
  <c r="AA252" i="36"/>
  <c r="R252" i="36" s="1"/>
  <c r="AA256" i="36"/>
  <c r="R256" i="36" s="1"/>
  <c r="AG263" i="36"/>
  <c r="AB265" i="36"/>
  <c r="AB271" i="36"/>
  <c r="L271" i="36"/>
  <c r="L218" i="36"/>
  <c r="AA234" i="36"/>
  <c r="R234" i="36" s="1"/>
  <c r="AF235" i="36"/>
  <c r="T235" i="36" s="1"/>
  <c r="AF252" i="36"/>
  <c r="T252" i="36" s="1"/>
  <c r="AG270" i="36"/>
  <c r="AF270" i="36"/>
  <c r="T270" i="36" s="1"/>
  <c r="AB270" i="36"/>
  <c r="AG271" i="36"/>
  <c r="AB272" i="36"/>
  <c r="AB234" i="36"/>
  <c r="H236" i="36"/>
  <c r="L239" i="36"/>
  <c r="H242" i="36"/>
  <c r="L255" i="36"/>
  <c r="H256" i="36"/>
  <c r="AG259" i="36"/>
  <c r="AE267" i="36"/>
  <c r="O267" i="36" s="1"/>
  <c r="AG272" i="36"/>
  <c r="R212" i="36"/>
  <c r="AG236" i="36"/>
  <c r="L244" i="36"/>
  <c r="AA251" i="36"/>
  <c r="R251" i="36" s="1"/>
  <c r="AG254" i="36"/>
  <c r="AA260" i="36"/>
  <c r="R260" i="36" s="1"/>
  <c r="AG262" i="36"/>
  <c r="L265" i="36"/>
  <c r="H266" i="36"/>
  <c r="H268" i="36"/>
  <c r="L203" i="36"/>
  <c r="H224" i="36"/>
  <c r="R235" i="36"/>
  <c r="H235" i="36"/>
  <c r="L252" i="36"/>
  <c r="L254" i="36"/>
  <c r="H254" i="36"/>
  <c r="H262" i="36"/>
  <c r="AF265" i="36"/>
  <c r="T265" i="36" s="1"/>
  <c r="AA265" i="36"/>
  <c r="R265" i="36" s="1"/>
  <c r="H272" i="36"/>
  <c r="AG246" i="36"/>
  <c r="AG251" i="36"/>
  <c r="AF262" i="36"/>
  <c r="T262" i="36" s="1"/>
  <c r="L263" i="36"/>
  <c r="H269" i="36"/>
  <c r="L269" i="36"/>
  <c r="H270" i="36"/>
  <c r="R270" i="36"/>
  <c r="AA266" i="36"/>
  <c r="R266" i="36" s="1"/>
  <c r="H261" i="36"/>
  <c r="H271" i="36"/>
  <c r="AC221" i="37" l="1"/>
  <c r="S200" i="37"/>
  <c r="U198" i="37"/>
  <c r="Z161" i="37"/>
  <c r="M161" i="37" s="1"/>
  <c r="AE176" i="37"/>
  <c r="O176" i="37" s="1"/>
  <c r="U180" i="37"/>
  <c r="AD164" i="37"/>
  <c r="N164" i="37"/>
  <c r="AC83" i="37"/>
  <c r="S83" i="37"/>
  <c r="S235" i="37"/>
  <c r="Z117" i="37"/>
  <c r="M117" i="37" s="1"/>
  <c r="AD117" i="37" s="1"/>
  <c r="AD107" i="37"/>
  <c r="Z210" i="37"/>
  <c r="M210" i="37" s="1"/>
  <c r="N210" i="37" s="1"/>
  <c r="S63" i="37"/>
  <c r="U52" i="37"/>
  <c r="AH220" i="37"/>
  <c r="S107" i="37"/>
  <c r="AC61" i="37"/>
  <c r="Z21" i="37"/>
  <c r="M21" i="37" s="1"/>
  <c r="Z64" i="37"/>
  <c r="M64" i="37" s="1"/>
  <c r="AD64" i="37" s="1"/>
  <c r="AH71" i="37"/>
  <c r="P38" i="37"/>
  <c r="Z53" i="37"/>
  <c r="M53" i="37" s="1"/>
  <c r="AD53" i="37" s="1"/>
  <c r="AH159" i="37"/>
  <c r="AC106" i="37"/>
  <c r="N84" i="37"/>
  <c r="U107" i="37"/>
  <c r="P95" i="37"/>
  <c r="P80" i="37"/>
  <c r="AE198" i="37"/>
  <c r="O198" i="37" s="1"/>
  <c r="AC224" i="37"/>
  <c r="Z151" i="37"/>
  <c r="M151" i="37" s="1"/>
  <c r="AD151" i="37" s="1"/>
  <c r="AE265" i="37"/>
  <c r="O265" i="37" s="1"/>
  <c r="P265" i="37" s="1"/>
  <c r="S267" i="37"/>
  <c r="AH242" i="37"/>
  <c r="P82" i="37"/>
  <c r="N41" i="37"/>
  <c r="AC125" i="37"/>
  <c r="U64" i="37"/>
  <c r="Z187" i="37"/>
  <c r="M187" i="37" s="1"/>
  <c r="N187" i="37" s="1"/>
  <c r="N63" i="37"/>
  <c r="N22" i="37"/>
  <c r="AH44" i="37"/>
  <c r="Z32" i="37"/>
  <c r="M32" i="37" s="1"/>
  <c r="N150" i="37"/>
  <c r="AD150" i="37"/>
  <c r="P105" i="37"/>
  <c r="Z116" i="37"/>
  <c r="M116" i="37" s="1"/>
  <c r="U66" i="37"/>
  <c r="U65" i="37"/>
  <c r="P14" i="37"/>
  <c r="AI14" i="37"/>
  <c r="N13" i="37"/>
  <c r="AD13" i="37"/>
  <c r="AC22" i="37"/>
  <c r="S22" i="37"/>
  <c r="S11" i="37"/>
  <c r="AC11" i="37"/>
  <c r="U19" i="37"/>
  <c r="AE29" i="37"/>
  <c r="O29" i="37" s="1"/>
  <c r="AI29" i="37" s="1"/>
  <c r="AE13" i="37"/>
  <c r="O13" i="37" s="1"/>
  <c r="AH23" i="37"/>
  <c r="S32" i="37"/>
  <c r="AC21" i="37"/>
  <c r="AE257" i="37"/>
  <c r="O257" i="37" s="1"/>
  <c r="Z251" i="37"/>
  <c r="M251" i="37" s="1"/>
  <c r="AH258" i="37"/>
  <c r="AD242" i="37"/>
  <c r="N242" i="37"/>
  <c r="AE246" i="37"/>
  <c r="O246" i="37" s="1"/>
  <c r="Z246" i="37"/>
  <c r="M246" i="37" s="1"/>
  <c r="AI234" i="37"/>
  <c r="P234" i="37"/>
  <c r="AE242" i="37"/>
  <c r="O242" i="37" s="1"/>
  <c r="AI242" i="37" s="1"/>
  <c r="Z269" i="37"/>
  <c r="M269" i="37" s="1"/>
  <c r="AE269" i="37"/>
  <c r="O269" i="37" s="1"/>
  <c r="AI256" i="37"/>
  <c r="P256" i="37"/>
  <c r="H277" i="37"/>
  <c r="H291" i="37" s="1"/>
  <c r="AC242" i="37"/>
  <c r="Z256" i="37"/>
  <c r="M256" i="37" s="1"/>
  <c r="AH256" i="37"/>
  <c r="U256" i="37"/>
  <c r="AH224" i="37"/>
  <c r="U224" i="37"/>
  <c r="U223" i="37"/>
  <c r="AH223" i="37"/>
  <c r="U228" i="37"/>
  <c r="P222" i="37"/>
  <c r="P221" i="37"/>
  <c r="S223" i="37"/>
  <c r="Z224" i="37"/>
  <c r="M224" i="37" s="1"/>
  <c r="AE224" i="37"/>
  <c r="O224" i="37" s="1"/>
  <c r="AG205" i="37"/>
  <c r="AG289" i="37" s="1"/>
  <c r="AH200" i="37"/>
  <c r="U200" i="37"/>
  <c r="S198" i="37"/>
  <c r="AC198" i="37"/>
  <c r="N198" i="37"/>
  <c r="AD198" i="37"/>
  <c r="AC165" i="37"/>
  <c r="S165" i="37"/>
  <c r="AA193" i="37"/>
  <c r="AA288" i="37" s="1"/>
  <c r="S187" i="37"/>
  <c r="AG193" i="37"/>
  <c r="AG288" i="37" s="1"/>
  <c r="AI187" i="37"/>
  <c r="AH177" i="37"/>
  <c r="U177" i="37"/>
  <c r="AB193" i="37"/>
  <c r="J193" i="37" s="1"/>
  <c r="J288" i="37" s="1"/>
  <c r="O299" i="37"/>
  <c r="AG287" i="37"/>
  <c r="S150" i="37"/>
  <c r="J154" i="37"/>
  <c r="J287" i="37" s="1"/>
  <c r="AI140" i="37"/>
  <c r="AH141" i="37"/>
  <c r="U141" i="37"/>
  <c r="AE138" i="37"/>
  <c r="O138" i="37" s="1"/>
  <c r="AI138" i="37" s="1"/>
  <c r="AE139" i="37"/>
  <c r="O139" i="37" s="1"/>
  <c r="AI139" i="37" s="1"/>
  <c r="AB143" i="37"/>
  <c r="AB286" i="37" s="1"/>
  <c r="AI137" i="37"/>
  <c r="AE141" i="37"/>
  <c r="O141" i="37" s="1"/>
  <c r="Z141" i="37"/>
  <c r="M141" i="37" s="1"/>
  <c r="N141" i="37" s="1"/>
  <c r="S141" i="37"/>
  <c r="AG143" i="37"/>
  <c r="AG286" i="37" s="1"/>
  <c r="AA143" i="37"/>
  <c r="AA286" i="37" s="1"/>
  <c r="AC118" i="37"/>
  <c r="S118" i="37"/>
  <c r="K299" i="37"/>
  <c r="AE114" i="37"/>
  <c r="O114" i="37" s="1"/>
  <c r="AI114" i="37" s="1"/>
  <c r="AH106" i="37"/>
  <c r="U119" i="37"/>
  <c r="AD74" i="37"/>
  <c r="N74" i="37"/>
  <c r="AH83" i="37"/>
  <c r="U83" i="37"/>
  <c r="P73" i="37"/>
  <c r="S80" i="37"/>
  <c r="AE51" i="37"/>
  <c r="O51" i="37" s="1"/>
  <c r="P51" i="37" s="1"/>
  <c r="AE83" i="37"/>
  <c r="O83" i="37" s="1"/>
  <c r="Z83" i="37"/>
  <c r="M83" i="37" s="1"/>
  <c r="U74" i="37"/>
  <c r="U54" i="37"/>
  <c r="P74" i="37"/>
  <c r="AI84" i="37"/>
  <c r="Z61" i="37"/>
  <c r="M61" i="37" s="1"/>
  <c r="AE61" i="37"/>
  <c r="O61" i="37" s="1"/>
  <c r="P22" i="37"/>
  <c r="AI22" i="37"/>
  <c r="AC23" i="37"/>
  <c r="S23" i="37"/>
  <c r="AC42" i="37"/>
  <c r="S42" i="37"/>
  <c r="AG45" i="37"/>
  <c r="AG283" i="37" s="1"/>
  <c r="AE19" i="37"/>
  <c r="O19" i="37" s="1"/>
  <c r="AI19" i="37" s="1"/>
  <c r="AC43" i="37"/>
  <c r="S43" i="37"/>
  <c r="AI21" i="37"/>
  <c r="H45" i="37"/>
  <c r="H283" i="37" s="1"/>
  <c r="S41" i="37"/>
  <c r="AE28" i="37"/>
  <c r="O28" i="37" s="1"/>
  <c r="AI28" i="37" s="1"/>
  <c r="E292" i="37"/>
  <c r="U22" i="37"/>
  <c r="S13" i="37"/>
  <c r="U34" i="37"/>
  <c r="AC29" i="37"/>
  <c r="S19" i="37"/>
  <c r="AE42" i="37"/>
  <c r="O42" i="37" s="1"/>
  <c r="Z42" i="37"/>
  <c r="M42" i="37" s="1"/>
  <c r="O298" i="37"/>
  <c r="M296" i="37"/>
  <c r="S71" i="26"/>
  <c r="H72" i="26"/>
  <c r="E73" i="26" s="1"/>
  <c r="S72" i="26"/>
  <c r="E65" i="1"/>
  <c r="S64" i="1"/>
  <c r="E63" i="9"/>
  <c r="S62" i="9"/>
  <c r="U236" i="37"/>
  <c r="AH236" i="37"/>
  <c r="U167" i="37"/>
  <c r="AH167" i="37"/>
  <c r="S119" i="37"/>
  <c r="AC119" i="37"/>
  <c r="S171" i="37"/>
  <c r="AC171" i="37"/>
  <c r="K193" i="37"/>
  <c r="K288" i="37" s="1"/>
  <c r="N220" i="37"/>
  <c r="AD220" i="37"/>
  <c r="AC33" i="37"/>
  <c r="S33" i="37"/>
  <c r="U51" i="37"/>
  <c r="AH51" i="37"/>
  <c r="AC238" i="37"/>
  <c r="S238" i="37"/>
  <c r="AD38" i="37"/>
  <c r="N38" i="37"/>
  <c r="P240" i="37"/>
  <c r="AI240" i="37"/>
  <c r="S272" i="37"/>
  <c r="AC272" i="37"/>
  <c r="AH255" i="37"/>
  <c r="U255" i="37"/>
  <c r="AH191" i="37"/>
  <c r="U191" i="37"/>
  <c r="U268" i="37"/>
  <c r="AH268" i="37"/>
  <c r="AH203" i="37"/>
  <c r="U203" i="37"/>
  <c r="U173" i="37"/>
  <c r="AH173" i="37"/>
  <c r="U170" i="37"/>
  <c r="AH170" i="37"/>
  <c r="AD236" i="37"/>
  <c r="N236" i="37"/>
  <c r="N199" i="37"/>
  <c r="AD199" i="37"/>
  <c r="AC60" i="37"/>
  <c r="S60" i="37"/>
  <c r="S110" i="37"/>
  <c r="AC110" i="37"/>
  <c r="N96" i="37"/>
  <c r="AD96" i="37"/>
  <c r="AC255" i="37"/>
  <c r="S255" i="37"/>
  <c r="AC268" i="37"/>
  <c r="S268" i="37"/>
  <c r="AD268" i="37"/>
  <c r="N268" i="37"/>
  <c r="AC202" i="37"/>
  <c r="S202" i="37"/>
  <c r="U100" i="37"/>
  <c r="AH100" i="37"/>
  <c r="S37" i="37"/>
  <c r="AC37" i="37"/>
  <c r="AI20" i="37"/>
  <c r="P20" i="37"/>
  <c r="U93" i="37"/>
  <c r="AH93" i="37"/>
  <c r="U77" i="37"/>
  <c r="AH77" i="37"/>
  <c r="P41" i="37"/>
  <c r="AI41" i="37"/>
  <c r="AH125" i="37"/>
  <c r="U125" i="37"/>
  <c r="AD225" i="37"/>
  <c r="N225" i="37"/>
  <c r="U227" i="37"/>
  <c r="AH227" i="37"/>
  <c r="AH171" i="37"/>
  <c r="U171" i="37"/>
  <c r="P97" i="37"/>
  <c r="AI97" i="37"/>
  <c r="AC219" i="37"/>
  <c r="S219" i="37"/>
  <c r="AC55" i="37"/>
  <c r="S55" i="37"/>
  <c r="U10" i="37"/>
  <c r="AH10" i="37"/>
  <c r="S68" i="37"/>
  <c r="AC68" i="37"/>
  <c r="U59" i="37"/>
  <c r="AH59" i="37"/>
  <c r="U249" i="37"/>
  <c r="AH249" i="37"/>
  <c r="AH248" i="37"/>
  <c r="U248" i="37"/>
  <c r="AH275" i="37"/>
  <c r="U275" i="37"/>
  <c r="U218" i="37"/>
  <c r="AH218" i="37"/>
  <c r="S136" i="37"/>
  <c r="AC136" i="37"/>
  <c r="S114" i="37"/>
  <c r="AC114" i="37"/>
  <c r="U219" i="37"/>
  <c r="AH219" i="37"/>
  <c r="S190" i="37"/>
  <c r="AC190" i="37"/>
  <c r="S57" i="37"/>
  <c r="AC57" i="37"/>
  <c r="S59" i="37"/>
  <c r="AC59" i="37"/>
  <c r="N69" i="37"/>
  <c r="AD69" i="37"/>
  <c r="U262" i="37"/>
  <c r="AH262" i="37"/>
  <c r="S247" i="37"/>
  <c r="AC247" i="37"/>
  <c r="S217" i="37"/>
  <c r="AC217" i="37"/>
  <c r="U135" i="37"/>
  <c r="AH135" i="37"/>
  <c r="AI210" i="37"/>
  <c r="P210" i="37"/>
  <c r="S148" i="37"/>
  <c r="AC148" i="37"/>
  <c r="S25" i="37"/>
  <c r="AC25" i="37"/>
  <c r="U58" i="37"/>
  <c r="AH58" i="37"/>
  <c r="AH101" i="37"/>
  <c r="U101" i="37"/>
  <c r="N211" i="37"/>
  <c r="AD211" i="37"/>
  <c r="S77" i="37"/>
  <c r="AC77" i="37"/>
  <c r="S50" i="37"/>
  <c r="AC50" i="37"/>
  <c r="AH261" i="37"/>
  <c r="U261" i="37"/>
  <c r="S203" i="37"/>
  <c r="AC203" i="37"/>
  <c r="AH217" i="37"/>
  <c r="U217" i="37"/>
  <c r="AC103" i="37"/>
  <c r="S103" i="37"/>
  <c r="AH121" i="37"/>
  <c r="U121" i="37"/>
  <c r="S76" i="37"/>
  <c r="AC76" i="37"/>
  <c r="N52" i="37"/>
  <c r="AD52" i="37"/>
  <c r="U27" i="37"/>
  <c r="AH27" i="37"/>
  <c r="S15" i="37"/>
  <c r="AC15" i="37"/>
  <c r="S273" i="37"/>
  <c r="AC273" i="37"/>
  <c r="S216" i="37"/>
  <c r="AC216" i="37"/>
  <c r="P268" i="37"/>
  <c r="AI268" i="37"/>
  <c r="U169" i="37"/>
  <c r="AH169" i="37"/>
  <c r="U136" i="37"/>
  <c r="AH136" i="37"/>
  <c r="AC99" i="37"/>
  <c r="S99" i="37"/>
  <c r="S245" i="37"/>
  <c r="AC245" i="37"/>
  <c r="S92" i="37"/>
  <c r="AC92" i="37"/>
  <c r="U28" i="37"/>
  <c r="AH28" i="37"/>
  <c r="U17" i="37"/>
  <c r="AH17" i="37"/>
  <c r="N20" i="37"/>
  <c r="AD20" i="37"/>
  <c r="S93" i="37"/>
  <c r="AC93" i="37"/>
  <c r="AH273" i="37"/>
  <c r="U273" i="37"/>
  <c r="U241" i="37"/>
  <c r="AH241" i="37"/>
  <c r="S259" i="37"/>
  <c r="AC259" i="37"/>
  <c r="AH243" i="37"/>
  <c r="U243" i="37"/>
  <c r="U165" i="37"/>
  <c r="AH165" i="37"/>
  <c r="N243" i="37"/>
  <c r="AD243" i="37"/>
  <c r="S124" i="37"/>
  <c r="AC124" i="37"/>
  <c r="S111" i="37"/>
  <c r="AC111" i="37"/>
  <c r="AC166" i="37"/>
  <c r="S166" i="37"/>
  <c r="P164" i="37"/>
  <c r="AI164" i="37"/>
  <c r="S209" i="37"/>
  <c r="AC209" i="37"/>
  <c r="P117" i="37"/>
  <c r="AI117" i="37"/>
  <c r="AC214" i="37"/>
  <c r="S214" i="37"/>
  <c r="S91" i="37"/>
  <c r="AC91" i="37"/>
  <c r="AH67" i="37"/>
  <c r="U67" i="37"/>
  <c r="U257" i="37"/>
  <c r="AH257" i="37"/>
  <c r="U182" i="37"/>
  <c r="AH182" i="37"/>
  <c r="AF205" i="37"/>
  <c r="AF289" i="37" s="1"/>
  <c r="U139" i="37"/>
  <c r="AH139" i="37"/>
  <c r="S14" i="37"/>
  <c r="AC14" i="37"/>
  <c r="AI212" i="37"/>
  <c r="P212" i="37"/>
  <c r="U192" i="37"/>
  <c r="AH192" i="37"/>
  <c r="AH115" i="37"/>
  <c r="U115" i="37"/>
  <c r="N192" i="37"/>
  <c r="AD192" i="37"/>
  <c r="AC139" i="37"/>
  <c r="S139" i="37"/>
  <c r="AH110" i="37"/>
  <c r="U110" i="37"/>
  <c r="U40" i="37"/>
  <c r="AH40" i="37"/>
  <c r="AH202" i="37"/>
  <c r="U202" i="37"/>
  <c r="S204" i="37"/>
  <c r="AC204" i="37"/>
  <c r="N249" i="37"/>
  <c r="AD249" i="37"/>
  <c r="AF193" i="37"/>
  <c r="AF288" i="37" s="1"/>
  <c r="AE215" i="37"/>
  <c r="O215" i="37" s="1"/>
  <c r="Z215" i="37"/>
  <c r="M215" i="37" s="1"/>
  <c r="S241" i="37"/>
  <c r="AC241" i="37"/>
  <c r="N116" i="37"/>
  <c r="AD116" i="37"/>
  <c r="H299" i="37"/>
  <c r="U24" i="37"/>
  <c r="AH24" i="37"/>
  <c r="AD14" i="37"/>
  <c r="N14" i="37"/>
  <c r="AC72" i="37"/>
  <c r="S72" i="37"/>
  <c r="AE258" i="37"/>
  <c r="O258" i="37" s="1"/>
  <c r="Z258" i="37"/>
  <c r="M258" i="37" s="1"/>
  <c r="AE202" i="37"/>
  <c r="O202" i="37" s="1"/>
  <c r="Z202" i="37"/>
  <c r="M202" i="37" s="1"/>
  <c r="N252" i="37"/>
  <c r="AD252" i="37"/>
  <c r="Z219" i="37"/>
  <c r="M219" i="37" s="1"/>
  <c r="AE219" i="37"/>
  <c r="O219" i="37" s="1"/>
  <c r="P252" i="37"/>
  <c r="AI252" i="37"/>
  <c r="P213" i="37"/>
  <c r="AI213" i="37"/>
  <c r="AC254" i="37"/>
  <c r="S254" i="37"/>
  <c r="AH240" i="37"/>
  <c r="U240" i="37"/>
  <c r="N221" i="37"/>
  <c r="AD221" i="37"/>
  <c r="AE217" i="37"/>
  <c r="O217" i="37" s="1"/>
  <c r="Z217" i="37"/>
  <c r="M217" i="37" s="1"/>
  <c r="N161" i="37"/>
  <c r="AD161" i="37"/>
  <c r="AE119" i="37"/>
  <c r="O119" i="37" s="1"/>
  <c r="Z119" i="37"/>
  <c r="M119" i="37" s="1"/>
  <c r="S184" i="37"/>
  <c r="AC184" i="37"/>
  <c r="N106" i="37"/>
  <c r="AD106" i="37"/>
  <c r="AE153" i="37"/>
  <c r="O153" i="37" s="1"/>
  <c r="Z153" i="37"/>
  <c r="M153" i="37" s="1"/>
  <c r="AC152" i="37"/>
  <c r="S152" i="37"/>
  <c r="AH111" i="37"/>
  <c r="U111" i="37"/>
  <c r="AF230" i="37"/>
  <c r="AF290" i="37" s="1"/>
  <c r="AH162" i="37"/>
  <c r="U162" i="37"/>
  <c r="AE135" i="37"/>
  <c r="O135" i="37" s="1"/>
  <c r="Z135" i="37"/>
  <c r="M135" i="37" s="1"/>
  <c r="Z136" i="37"/>
  <c r="M136" i="37" s="1"/>
  <c r="AE136" i="37"/>
  <c r="O136" i="37" s="1"/>
  <c r="N117" i="37"/>
  <c r="AI122" i="37"/>
  <c r="P122" i="37"/>
  <c r="N62" i="37"/>
  <c r="AD62" i="37"/>
  <c r="U122" i="37"/>
  <c r="AH122" i="37"/>
  <c r="U118" i="37"/>
  <c r="AH118" i="37"/>
  <c r="AE68" i="37"/>
  <c r="O68" i="37" s="1"/>
  <c r="Z68" i="37"/>
  <c r="M68" i="37" s="1"/>
  <c r="AH213" i="37"/>
  <c r="U213" i="37"/>
  <c r="N138" i="37"/>
  <c r="AD138" i="37"/>
  <c r="S102" i="37"/>
  <c r="AC102" i="37"/>
  <c r="N79" i="37"/>
  <c r="AD79" i="37"/>
  <c r="U113" i="37"/>
  <c r="AH113" i="37"/>
  <c r="N80" i="37"/>
  <c r="AD80" i="37"/>
  <c r="AC211" i="37"/>
  <c r="S211" i="37"/>
  <c r="Z37" i="37"/>
  <c r="M37" i="37" s="1"/>
  <c r="AE37" i="37"/>
  <c r="O37" i="37" s="1"/>
  <c r="R296" i="37"/>
  <c r="O297" i="37"/>
  <c r="T299" i="37"/>
  <c r="P12" i="37"/>
  <c r="AI12" i="37"/>
  <c r="AI79" i="37"/>
  <c r="P79" i="37"/>
  <c r="AE16" i="37"/>
  <c r="O16" i="37" s="1"/>
  <c r="Z16" i="37"/>
  <c r="M16" i="37" s="1"/>
  <c r="AE76" i="37"/>
  <c r="O76" i="37" s="1"/>
  <c r="Z76" i="37"/>
  <c r="M76" i="37" s="1"/>
  <c r="S17" i="37"/>
  <c r="AC17" i="37"/>
  <c r="AH108" i="37"/>
  <c r="U108" i="37"/>
  <c r="AE34" i="37"/>
  <c r="O34" i="37" s="1"/>
  <c r="Z34" i="37"/>
  <c r="M34" i="37" s="1"/>
  <c r="AD226" i="37"/>
  <c r="N226" i="37"/>
  <c r="AE203" i="37"/>
  <c r="O203" i="37" s="1"/>
  <c r="Z203" i="37"/>
  <c r="M203" i="37" s="1"/>
  <c r="S85" i="37"/>
  <c r="AC85" i="37"/>
  <c r="U63" i="37"/>
  <c r="AH63" i="37"/>
  <c r="N39" i="37"/>
  <c r="AD39" i="37"/>
  <c r="AH25" i="37"/>
  <c r="U25" i="37"/>
  <c r="F292" i="37"/>
  <c r="AH96" i="37"/>
  <c r="U96" i="37"/>
  <c r="N28" i="37"/>
  <c r="AD28" i="37"/>
  <c r="AE99" i="37"/>
  <c r="O99" i="37" s="1"/>
  <c r="Z99" i="37"/>
  <c r="M99" i="37" s="1"/>
  <c r="AH226" i="37"/>
  <c r="U226" i="37"/>
  <c r="U30" i="37"/>
  <c r="AH30" i="37"/>
  <c r="AI264" i="37"/>
  <c r="P264" i="37"/>
  <c r="AF277" i="37"/>
  <c r="AF291" i="37" s="1"/>
  <c r="S262" i="37"/>
  <c r="AC262" i="37"/>
  <c r="U259" i="37"/>
  <c r="AH259" i="37"/>
  <c r="AH251" i="37"/>
  <c r="U251" i="37"/>
  <c r="T233" i="37"/>
  <c r="Z123" i="37"/>
  <c r="M123" i="37" s="1"/>
  <c r="AE123" i="37"/>
  <c r="O123" i="37" s="1"/>
  <c r="AE75" i="37"/>
  <c r="O75" i="37" s="1"/>
  <c r="Z75" i="37"/>
  <c r="M75" i="37" s="1"/>
  <c r="AC178" i="37"/>
  <c r="S178" i="37"/>
  <c r="P151" i="37"/>
  <c r="AI151" i="37"/>
  <c r="AH133" i="37"/>
  <c r="U133" i="37"/>
  <c r="AI106" i="37"/>
  <c r="P106" i="37"/>
  <c r="U104" i="37"/>
  <c r="AH104" i="37"/>
  <c r="Z60" i="37"/>
  <c r="M60" i="37" s="1"/>
  <c r="AE60" i="37"/>
  <c r="O60" i="37" s="1"/>
  <c r="AH216" i="37"/>
  <c r="U216" i="37"/>
  <c r="Z276" i="37"/>
  <c r="M276" i="37" s="1"/>
  <c r="AE276" i="37"/>
  <c r="O276" i="37" s="1"/>
  <c r="U209" i="37"/>
  <c r="AH209" i="37"/>
  <c r="AE180" i="37"/>
  <c r="O180" i="37" s="1"/>
  <c r="Z180" i="37"/>
  <c r="M180" i="37" s="1"/>
  <c r="Z248" i="37"/>
  <c r="M248" i="37" s="1"/>
  <c r="AE248" i="37"/>
  <c r="O248" i="37" s="1"/>
  <c r="P177" i="37"/>
  <c r="AI177" i="37"/>
  <c r="U254" i="37"/>
  <c r="AH254" i="37"/>
  <c r="AC236" i="37"/>
  <c r="S236" i="37"/>
  <c r="AC188" i="37"/>
  <c r="S188" i="37"/>
  <c r="AE172" i="37"/>
  <c r="O172" i="37" s="1"/>
  <c r="Z172" i="37"/>
  <c r="M172" i="37" s="1"/>
  <c r="Z160" i="37"/>
  <c r="M160" i="37" s="1"/>
  <c r="AE160" i="37"/>
  <c r="O160" i="37" s="1"/>
  <c r="AE109" i="37"/>
  <c r="O109" i="37" s="1"/>
  <c r="Z109" i="37"/>
  <c r="M109" i="37" s="1"/>
  <c r="N251" i="37"/>
  <c r="AD251" i="37"/>
  <c r="AC249" i="37"/>
  <c r="S249" i="37"/>
  <c r="Z184" i="37"/>
  <c r="M184" i="37" s="1"/>
  <c r="AE184" i="37"/>
  <c r="O184" i="37" s="1"/>
  <c r="AE158" i="37"/>
  <c r="Z158" i="37"/>
  <c r="AI197" i="37"/>
  <c r="P197" i="37"/>
  <c r="N260" i="37"/>
  <c r="AD260" i="37"/>
  <c r="U237" i="37"/>
  <c r="AH237" i="37"/>
  <c r="AE216" i="37"/>
  <c r="O216" i="37" s="1"/>
  <c r="Z216" i="37"/>
  <c r="M216" i="37" s="1"/>
  <c r="S153" i="37"/>
  <c r="AC153" i="37"/>
  <c r="U152" i="37"/>
  <c r="AH152" i="37"/>
  <c r="AC162" i="37"/>
  <c r="S162" i="37"/>
  <c r="S135" i="37"/>
  <c r="AC135" i="37"/>
  <c r="N105" i="37"/>
  <c r="AD105" i="37"/>
  <c r="U149" i="37"/>
  <c r="AH149" i="37"/>
  <c r="AE118" i="37"/>
  <c r="O118" i="37" s="1"/>
  <c r="Z118" i="37"/>
  <c r="M118" i="37" s="1"/>
  <c r="Z78" i="37"/>
  <c r="M78" i="37" s="1"/>
  <c r="AE78" i="37"/>
  <c r="O78" i="37" s="1"/>
  <c r="U163" i="37"/>
  <c r="AH163" i="37"/>
  <c r="U114" i="37"/>
  <c r="AH114" i="37"/>
  <c r="AE67" i="37"/>
  <c r="O67" i="37" s="1"/>
  <c r="Z67" i="37"/>
  <c r="M67" i="37" s="1"/>
  <c r="U126" i="37"/>
  <c r="AH126" i="37"/>
  <c r="AE102" i="37"/>
  <c r="O102" i="37" s="1"/>
  <c r="Z102" i="37"/>
  <c r="M102" i="37" s="1"/>
  <c r="AC142" i="37"/>
  <c r="S142" i="37"/>
  <c r="AD21" i="37"/>
  <c r="N21" i="37"/>
  <c r="AH185" i="37"/>
  <c r="U185" i="37"/>
  <c r="H154" i="37"/>
  <c r="H287" i="37" s="1"/>
  <c r="D287" i="37"/>
  <c r="AF128" i="37"/>
  <c r="AF285" i="37" s="1"/>
  <c r="AE218" i="37"/>
  <c r="O218" i="37" s="1"/>
  <c r="Z218" i="37"/>
  <c r="M218" i="37" s="1"/>
  <c r="J297" i="37"/>
  <c r="L297" i="37" s="1"/>
  <c r="H298" i="37"/>
  <c r="R298" i="37"/>
  <c r="J298" i="37"/>
  <c r="L298" i="37" s="1"/>
  <c r="AI161" i="37"/>
  <c r="P161" i="37"/>
  <c r="AE24" i="37"/>
  <c r="O24" i="37" s="1"/>
  <c r="Z24" i="37"/>
  <c r="M24" i="37" s="1"/>
  <c r="S16" i="37"/>
  <c r="AC16" i="37"/>
  <c r="U176" i="37"/>
  <c r="AH176" i="37"/>
  <c r="S34" i="37"/>
  <c r="AC34" i="37"/>
  <c r="U50" i="37"/>
  <c r="AH50" i="37"/>
  <c r="AH21" i="37"/>
  <c r="U21" i="37"/>
  <c r="N159" i="37"/>
  <c r="AD159" i="37"/>
  <c r="AC96" i="37"/>
  <c r="S96" i="37"/>
  <c r="AC30" i="37"/>
  <c r="S30" i="37"/>
  <c r="U62" i="37"/>
  <c r="AH62" i="37"/>
  <c r="AC266" i="37"/>
  <c r="S266" i="37"/>
  <c r="AC225" i="37"/>
  <c r="S225" i="37"/>
  <c r="AI176" i="37"/>
  <c r="P176" i="37"/>
  <c r="AE133" i="37"/>
  <c r="O133" i="37" s="1"/>
  <c r="Z133" i="37"/>
  <c r="M133" i="37" s="1"/>
  <c r="U94" i="37"/>
  <c r="AH94" i="37"/>
  <c r="S79" i="37"/>
  <c r="AC79" i="37"/>
  <c r="AC265" i="37"/>
  <c r="S265" i="37"/>
  <c r="AE120" i="37"/>
  <c r="O120" i="37" s="1"/>
  <c r="Z120" i="37"/>
  <c r="M120" i="37" s="1"/>
  <c r="M297" i="37"/>
  <c r="S260" i="37"/>
  <c r="AC260" i="37"/>
  <c r="AI249" i="37"/>
  <c r="P249" i="37"/>
  <c r="U190" i="37"/>
  <c r="AH190" i="37"/>
  <c r="AH105" i="37"/>
  <c r="U105" i="37"/>
  <c r="AC40" i="37"/>
  <c r="S40" i="37"/>
  <c r="AH252" i="37"/>
  <c r="U252" i="37"/>
  <c r="Z191" i="37"/>
  <c r="M191" i="37" s="1"/>
  <c r="AE191" i="37"/>
  <c r="O191" i="37" s="1"/>
  <c r="AE227" i="37"/>
  <c r="O227" i="37" s="1"/>
  <c r="Z227" i="37"/>
  <c r="M227" i="37" s="1"/>
  <c r="AH7" i="37"/>
  <c r="U7" i="37"/>
  <c r="N234" i="37"/>
  <c r="AD234" i="37"/>
  <c r="Z209" i="37"/>
  <c r="AE209" i="37"/>
  <c r="AI150" i="37"/>
  <c r="P150" i="37"/>
  <c r="AI81" i="37"/>
  <c r="P81" i="37"/>
  <c r="AC213" i="37"/>
  <c r="S213" i="37"/>
  <c r="AC39" i="37"/>
  <c r="S39" i="37"/>
  <c r="Z273" i="37"/>
  <c r="M273" i="37" s="1"/>
  <c r="AE273" i="37"/>
  <c r="O273" i="37" s="1"/>
  <c r="S271" i="37"/>
  <c r="AC271" i="37"/>
  <c r="S250" i="37"/>
  <c r="AC250" i="37"/>
  <c r="Z228" i="37"/>
  <c r="M228" i="37" s="1"/>
  <c r="AE228" i="37"/>
  <c r="O228" i="37" s="1"/>
  <c r="AE272" i="37"/>
  <c r="O272" i="37" s="1"/>
  <c r="Z272" i="37"/>
  <c r="M272" i="37" s="1"/>
  <c r="S180" i="37"/>
  <c r="AC180" i="37"/>
  <c r="AI199" i="37"/>
  <c r="P199" i="37"/>
  <c r="Z254" i="37"/>
  <c r="M254" i="37" s="1"/>
  <c r="AE254" i="37"/>
  <c r="O254" i="37" s="1"/>
  <c r="AE190" i="37"/>
  <c r="O190" i="37" s="1"/>
  <c r="Z190" i="37"/>
  <c r="M190" i="37" s="1"/>
  <c r="S215" i="37"/>
  <c r="AC215" i="37"/>
  <c r="U172" i="37"/>
  <c r="AH172" i="37"/>
  <c r="AC160" i="37"/>
  <c r="S160" i="37"/>
  <c r="AB205" i="37"/>
  <c r="AE170" i="37"/>
  <c r="O170" i="37" s="1"/>
  <c r="Z170" i="37"/>
  <c r="M170" i="37" s="1"/>
  <c r="S158" i="37"/>
  <c r="AC158" i="37"/>
  <c r="AI186" i="37"/>
  <c r="P186" i="37"/>
  <c r="AE152" i="37"/>
  <c r="O152" i="37" s="1"/>
  <c r="Z152" i="37"/>
  <c r="M152" i="37" s="1"/>
  <c r="P127" i="37"/>
  <c r="AI127" i="37"/>
  <c r="AE110" i="37"/>
  <c r="O110" i="37" s="1"/>
  <c r="Z110" i="37"/>
  <c r="M110" i="37" s="1"/>
  <c r="S122" i="37"/>
  <c r="AC122" i="37"/>
  <c r="U222" i="37"/>
  <c r="AH222" i="37"/>
  <c r="AD140" i="37"/>
  <c r="N140" i="37"/>
  <c r="U120" i="37"/>
  <c r="AH120" i="37"/>
  <c r="AD200" i="37"/>
  <c r="N200" i="37"/>
  <c r="AE165" i="37"/>
  <c r="O165" i="37" s="1"/>
  <c r="Z165" i="37"/>
  <c r="M165" i="37" s="1"/>
  <c r="Z121" i="37"/>
  <c r="M121" i="37" s="1"/>
  <c r="AE121" i="37"/>
  <c r="O121" i="37" s="1"/>
  <c r="AH245" i="37"/>
  <c r="U245" i="37"/>
  <c r="S78" i="37"/>
  <c r="AC78" i="37"/>
  <c r="U68" i="37"/>
  <c r="AH68" i="37"/>
  <c r="Z183" i="37"/>
  <c r="M183" i="37" s="1"/>
  <c r="AE183" i="37"/>
  <c r="O183" i="37" s="1"/>
  <c r="AC163" i="37"/>
  <c r="S163" i="37"/>
  <c r="S67" i="37"/>
  <c r="AC67" i="37"/>
  <c r="AH178" i="37"/>
  <c r="U178" i="37"/>
  <c r="AC126" i="37"/>
  <c r="S126" i="37"/>
  <c r="U102" i="37"/>
  <c r="AH102" i="37"/>
  <c r="N71" i="37"/>
  <c r="AD71" i="37"/>
  <c r="U138" i="37"/>
  <c r="AH138" i="37"/>
  <c r="P72" i="37"/>
  <c r="AI72" i="37"/>
  <c r="AC185" i="37"/>
  <c r="S185" i="37"/>
  <c r="AH148" i="37"/>
  <c r="U148" i="37"/>
  <c r="AH55" i="37"/>
  <c r="U55" i="37"/>
  <c r="U37" i="37"/>
  <c r="AH37" i="37"/>
  <c r="Z18" i="37"/>
  <c r="M18" i="37" s="1"/>
  <c r="AE18" i="37"/>
  <c r="O18" i="37" s="1"/>
  <c r="T297" i="37"/>
  <c r="O296" i="37"/>
  <c r="J299" i="37"/>
  <c r="L299" i="37" s="1"/>
  <c r="H297" i="37"/>
  <c r="S38" i="37"/>
  <c r="AC38" i="37"/>
  <c r="S24" i="37"/>
  <c r="AC24" i="37"/>
  <c r="U16" i="37"/>
  <c r="AH16" i="37"/>
  <c r="S10" i="37"/>
  <c r="AC10" i="37"/>
  <c r="AC176" i="37"/>
  <c r="S176" i="37"/>
  <c r="AE91" i="37"/>
  <c r="Z91" i="37"/>
  <c r="AH76" i="37"/>
  <c r="U76" i="37"/>
  <c r="AC94" i="37"/>
  <c r="S94" i="37"/>
  <c r="AE182" i="37"/>
  <c r="O182" i="37" s="1"/>
  <c r="Z182" i="37"/>
  <c r="M182" i="37" s="1"/>
  <c r="AC175" i="37"/>
  <c r="S175" i="37"/>
  <c r="U13" i="37"/>
  <c r="AH13" i="37"/>
  <c r="AH31" i="37"/>
  <c r="U31" i="37"/>
  <c r="AC62" i="37"/>
  <c r="S62" i="37"/>
  <c r="AD213" i="37"/>
  <c r="N213" i="37"/>
  <c r="S167" i="37"/>
  <c r="AC167" i="37"/>
  <c r="S182" i="37"/>
  <c r="AC182" i="37"/>
  <c r="U8" i="37"/>
  <c r="AH8" i="37"/>
  <c r="AE214" i="37"/>
  <c r="O214" i="37" s="1"/>
  <c r="Z214" i="37"/>
  <c r="M214" i="37" s="1"/>
  <c r="S251" i="37"/>
  <c r="AC251" i="37"/>
  <c r="P108" i="37"/>
  <c r="AI108" i="37"/>
  <c r="N114" i="37"/>
  <c r="AD114" i="37"/>
  <c r="AI52" i="37"/>
  <c r="P52" i="37"/>
  <c r="S75" i="37"/>
  <c r="AC75" i="37"/>
  <c r="AH15" i="37"/>
  <c r="U15" i="37"/>
  <c r="S263" i="37"/>
  <c r="AC263" i="37"/>
  <c r="P257" i="37"/>
  <c r="AI257" i="37"/>
  <c r="N222" i="37"/>
  <c r="AD222" i="37"/>
  <c r="AH204" i="37"/>
  <c r="U204" i="37"/>
  <c r="N139" i="37"/>
  <c r="AD139" i="37"/>
  <c r="Z104" i="37"/>
  <c r="M104" i="37" s="1"/>
  <c r="AE104" i="37"/>
  <c r="O104" i="37" s="1"/>
  <c r="AA287" i="37"/>
  <c r="U39" i="37"/>
  <c r="AH39" i="37"/>
  <c r="AC258" i="37"/>
  <c r="S258" i="37"/>
  <c r="N275" i="37"/>
  <c r="AD275" i="37"/>
  <c r="P178" i="37"/>
  <c r="AI178" i="37"/>
  <c r="S191" i="37"/>
  <c r="AC191" i="37"/>
  <c r="AE132" i="37"/>
  <c r="Z132" i="37"/>
  <c r="AE171" i="37"/>
  <c r="O171" i="37" s="1"/>
  <c r="Z171" i="37"/>
  <c r="M171" i="37" s="1"/>
  <c r="AE148" i="37"/>
  <c r="Z148" i="37"/>
  <c r="D290" i="37"/>
  <c r="H230" i="37"/>
  <c r="H290" i="37" s="1"/>
  <c r="AI94" i="37"/>
  <c r="P94" i="37"/>
  <c r="AH246" i="37"/>
  <c r="U246" i="37"/>
  <c r="U160" i="37"/>
  <c r="AH160" i="37"/>
  <c r="U234" i="37"/>
  <c r="AH234" i="37"/>
  <c r="H193" i="37"/>
  <c r="H288" i="37" s="1"/>
  <c r="D288" i="37"/>
  <c r="AC212" i="37"/>
  <c r="S212" i="37"/>
  <c r="AH179" i="37"/>
  <c r="U179" i="37"/>
  <c r="N122" i="37"/>
  <c r="AD122" i="37"/>
  <c r="D286" i="37"/>
  <c r="H143" i="37"/>
  <c r="H286" i="37" s="1"/>
  <c r="AC222" i="37"/>
  <c r="S222" i="37"/>
  <c r="AI96" i="37"/>
  <c r="P96" i="37"/>
  <c r="S121" i="37"/>
  <c r="AC121" i="37"/>
  <c r="U78" i="37"/>
  <c r="AH78" i="37"/>
  <c r="P53" i="37"/>
  <c r="AI53" i="37"/>
  <c r="AC183" i="37"/>
  <c r="S183" i="37"/>
  <c r="N95" i="37"/>
  <c r="AD95" i="37"/>
  <c r="U116" i="37"/>
  <c r="AH116" i="37"/>
  <c r="P64" i="37"/>
  <c r="AI64" i="37"/>
  <c r="N162" i="37"/>
  <c r="AD162" i="37"/>
  <c r="AE15" i="37"/>
  <c r="O15" i="37" s="1"/>
  <c r="Z15" i="37"/>
  <c r="M15" i="37" s="1"/>
  <c r="K298" i="37"/>
  <c r="R299" i="37"/>
  <c r="M299" i="37"/>
  <c r="R297" i="37"/>
  <c r="Q297" i="37" s="1"/>
  <c r="AH53" i="37"/>
  <c r="U53" i="37"/>
  <c r="P32" i="37"/>
  <c r="AI32" i="37"/>
  <c r="AH140" i="37"/>
  <c r="U140" i="37"/>
  <c r="AI162" i="37"/>
  <c r="P162" i="37"/>
  <c r="AH142" i="37"/>
  <c r="U142" i="37"/>
  <c r="AE57" i="37"/>
  <c r="O57" i="37" s="1"/>
  <c r="Z57" i="37"/>
  <c r="M57" i="37" s="1"/>
  <c r="Z59" i="37"/>
  <c r="M59" i="37" s="1"/>
  <c r="AE59" i="37"/>
  <c r="O59" i="37" s="1"/>
  <c r="AE35" i="37"/>
  <c r="O35" i="37" s="1"/>
  <c r="Z35" i="37"/>
  <c r="M35" i="37" s="1"/>
  <c r="AE55" i="37"/>
  <c r="O55" i="37" s="1"/>
  <c r="Z55" i="37"/>
  <c r="M55" i="37" s="1"/>
  <c r="AC127" i="37"/>
  <c r="S127" i="37"/>
  <c r="AC70" i="37"/>
  <c r="S70" i="37"/>
  <c r="AI125" i="37"/>
  <c r="P125" i="37"/>
  <c r="P11" i="37"/>
  <c r="AI11" i="37"/>
  <c r="AC31" i="37"/>
  <c r="S31" i="37"/>
  <c r="U264" i="37"/>
  <c r="AH264" i="37"/>
  <c r="AD245" i="37"/>
  <c r="N245" i="37"/>
  <c r="U270" i="37"/>
  <c r="AH270" i="37"/>
  <c r="P243" i="37"/>
  <c r="AI243" i="37"/>
  <c r="AE262" i="37"/>
  <c r="O262" i="37" s="1"/>
  <c r="Z262" i="37"/>
  <c r="M262" i="37" s="1"/>
  <c r="AH175" i="37"/>
  <c r="U175" i="37"/>
  <c r="AE239" i="37"/>
  <c r="O239" i="37" s="1"/>
  <c r="Z239" i="37"/>
  <c r="M239" i="37" s="1"/>
  <c r="U215" i="37"/>
  <c r="AH215" i="37"/>
  <c r="AE166" i="37"/>
  <c r="O166" i="37" s="1"/>
  <c r="Z166" i="37"/>
  <c r="M166" i="37" s="1"/>
  <c r="AI192" i="37"/>
  <c r="P192" i="37"/>
  <c r="P236" i="37"/>
  <c r="AI236" i="37"/>
  <c r="AD197" i="37"/>
  <c r="N197" i="37"/>
  <c r="AC170" i="37"/>
  <c r="S170" i="37"/>
  <c r="U153" i="37"/>
  <c r="AH153" i="37"/>
  <c r="N265" i="37"/>
  <c r="AD265" i="37"/>
  <c r="R168" i="37"/>
  <c r="AH151" i="37"/>
  <c r="U151" i="37"/>
  <c r="Z175" i="37"/>
  <c r="M175" i="37" s="1"/>
  <c r="AE175" i="37"/>
  <c r="O175" i="37" s="1"/>
  <c r="S134" i="37"/>
  <c r="AC134" i="37"/>
  <c r="AC108" i="37"/>
  <c r="S108" i="37"/>
  <c r="Z233" i="37"/>
  <c r="AE233" i="37"/>
  <c r="N124" i="37"/>
  <c r="AD124" i="37"/>
  <c r="U137" i="37"/>
  <c r="AH137" i="37"/>
  <c r="AC97" i="37"/>
  <c r="S97" i="37"/>
  <c r="AE33" i="37"/>
  <c r="O33" i="37" s="1"/>
  <c r="Z33" i="37"/>
  <c r="M33" i="37" s="1"/>
  <c r="AE66" i="37"/>
  <c r="O66" i="37" s="1"/>
  <c r="Z66" i="37"/>
  <c r="M66" i="37" s="1"/>
  <c r="AI220" i="37"/>
  <c r="P220" i="37"/>
  <c r="AI116" i="37"/>
  <c r="P116" i="37"/>
  <c r="S100" i="37"/>
  <c r="AC100" i="37"/>
  <c r="P223" i="37"/>
  <c r="AI223" i="37"/>
  <c r="AE98" i="37"/>
  <c r="O98" i="37" s="1"/>
  <c r="Z98" i="37"/>
  <c r="M98" i="37" s="1"/>
  <c r="U132" i="37"/>
  <c r="AH132" i="37"/>
  <c r="P62" i="37"/>
  <c r="AI62" i="37"/>
  <c r="AH201" i="37"/>
  <c r="U201" i="37"/>
  <c r="U117" i="37"/>
  <c r="AH117" i="37"/>
  <c r="N29" i="37"/>
  <c r="AD29" i="37"/>
  <c r="AC95" i="37"/>
  <c r="S95" i="37"/>
  <c r="AD54" i="37"/>
  <c r="N54" i="37"/>
  <c r="AE6" i="37"/>
  <c r="Z6" i="37"/>
  <c r="D285" i="37"/>
  <c r="H128" i="37"/>
  <c r="H285" i="37" s="1"/>
  <c r="AC73" i="37"/>
  <c r="S73" i="37"/>
  <c r="AB87" i="37"/>
  <c r="S7" i="37"/>
  <c r="AC7" i="37"/>
  <c r="S26" i="37"/>
  <c r="AC26" i="37"/>
  <c r="P211" i="37"/>
  <c r="AI211" i="37"/>
  <c r="AE112" i="37"/>
  <c r="O112" i="37" s="1"/>
  <c r="Z112" i="37"/>
  <c r="M112" i="37" s="1"/>
  <c r="AI69" i="37"/>
  <c r="P69" i="37"/>
  <c r="AH57" i="37"/>
  <c r="U57" i="37"/>
  <c r="Z27" i="37"/>
  <c r="M27" i="37" s="1"/>
  <c r="AE27" i="37"/>
  <c r="O27" i="37" s="1"/>
  <c r="AH35" i="37"/>
  <c r="U35" i="37"/>
  <c r="AE36" i="37"/>
  <c r="O36" i="37" s="1"/>
  <c r="Z36" i="37"/>
  <c r="M36" i="37" s="1"/>
  <c r="S210" i="37"/>
  <c r="AC210" i="37"/>
  <c r="Z115" i="37"/>
  <c r="M115" i="37" s="1"/>
  <c r="AE115" i="37"/>
  <c r="O115" i="37" s="1"/>
  <c r="Z9" i="37"/>
  <c r="M9" i="37" s="1"/>
  <c r="AE9" i="37"/>
  <c r="O9" i="37" s="1"/>
  <c r="Z10" i="37"/>
  <c r="M10" i="37" s="1"/>
  <c r="AE10" i="37"/>
  <c r="O10" i="37" s="1"/>
  <c r="S56" i="37"/>
  <c r="AC56" i="37"/>
  <c r="AE49" i="37"/>
  <c r="Z49" i="37"/>
  <c r="AA45" i="37"/>
  <c r="AA283" i="37" s="1"/>
  <c r="N264" i="37"/>
  <c r="AD264" i="37"/>
  <c r="AE261" i="37"/>
  <c r="O261" i="37" s="1"/>
  <c r="Z261" i="37"/>
  <c r="M261" i="37" s="1"/>
  <c r="S264" i="37"/>
  <c r="AC264" i="37"/>
  <c r="N186" i="37"/>
  <c r="AD186" i="37"/>
  <c r="AC275" i="37"/>
  <c r="S275" i="37"/>
  <c r="S239" i="37"/>
  <c r="AC239" i="37"/>
  <c r="S192" i="37"/>
  <c r="AC192" i="37"/>
  <c r="U214" i="37"/>
  <c r="AH214" i="37"/>
  <c r="N235" i="37"/>
  <c r="AD235" i="37"/>
  <c r="AA277" i="37"/>
  <c r="AA291" i="37" s="1"/>
  <c r="U186" i="37"/>
  <c r="AH186" i="37"/>
  <c r="AE181" i="37"/>
  <c r="O181" i="37" s="1"/>
  <c r="Z181" i="37"/>
  <c r="M181" i="37" s="1"/>
  <c r="AE204" i="37"/>
  <c r="O204" i="37" s="1"/>
  <c r="Z204" i="37"/>
  <c r="M204" i="37" s="1"/>
  <c r="Z173" i="37"/>
  <c r="M173" i="37" s="1"/>
  <c r="AE173" i="37"/>
  <c r="O173" i="37" s="1"/>
  <c r="AH168" i="37"/>
  <c r="U168" i="37"/>
  <c r="U112" i="37"/>
  <c r="AH112" i="37"/>
  <c r="AH134" i="37"/>
  <c r="U134" i="37"/>
  <c r="AD108" i="37"/>
  <c r="N108" i="37"/>
  <c r="S133" i="37"/>
  <c r="AC133" i="37"/>
  <c r="U199" i="37"/>
  <c r="AH199" i="37"/>
  <c r="AI163" i="37"/>
  <c r="P163" i="37"/>
  <c r="AH97" i="37"/>
  <c r="U97" i="37"/>
  <c r="U69" i="37"/>
  <c r="AH69" i="37"/>
  <c r="AE23" i="37"/>
  <c r="O23" i="37" s="1"/>
  <c r="Z23" i="37"/>
  <c r="M23" i="37" s="1"/>
  <c r="S104" i="37"/>
  <c r="AC104" i="37"/>
  <c r="S66" i="37"/>
  <c r="AC66" i="37"/>
  <c r="U98" i="37"/>
  <c r="AH98" i="37"/>
  <c r="AF143" i="37"/>
  <c r="AF286" i="37" s="1"/>
  <c r="AE201" i="37"/>
  <c r="O201" i="37" s="1"/>
  <c r="Z201" i="37"/>
  <c r="M201" i="37" s="1"/>
  <c r="AD51" i="37"/>
  <c r="N51" i="37"/>
  <c r="N30" i="37"/>
  <c r="AD30" i="37"/>
  <c r="AA128" i="37"/>
  <c r="AA285" i="37" s="1"/>
  <c r="P31" i="37"/>
  <c r="AI31" i="37"/>
  <c r="U20" i="37"/>
  <c r="AH20" i="37"/>
  <c r="Z92" i="37"/>
  <c r="M92" i="37" s="1"/>
  <c r="AE92" i="37"/>
  <c r="O92" i="37" s="1"/>
  <c r="AE44" i="37"/>
  <c r="O44" i="37" s="1"/>
  <c r="Z44" i="37"/>
  <c r="M44" i="37" s="1"/>
  <c r="U82" i="37"/>
  <c r="AH82" i="37"/>
  <c r="AH42" i="37"/>
  <c r="U42" i="37"/>
  <c r="Z7" i="37"/>
  <c r="M7" i="37" s="1"/>
  <c r="AE7" i="37"/>
  <c r="O7" i="37" s="1"/>
  <c r="U26" i="37"/>
  <c r="AH26" i="37"/>
  <c r="P54" i="37"/>
  <c r="AI54" i="37"/>
  <c r="S27" i="37"/>
  <c r="AC27" i="37"/>
  <c r="AH12" i="37"/>
  <c r="U12" i="37"/>
  <c r="U103" i="37"/>
  <c r="AH103" i="37"/>
  <c r="S36" i="37"/>
  <c r="AC36" i="37"/>
  <c r="S174" i="37"/>
  <c r="AC174" i="37"/>
  <c r="AB45" i="37"/>
  <c r="S49" i="37"/>
  <c r="AC49" i="37"/>
  <c r="N11" i="37"/>
  <c r="AD11" i="37"/>
  <c r="AF45" i="37"/>
  <c r="AF283" i="37" s="1"/>
  <c r="T6" i="37"/>
  <c r="Z263" i="37"/>
  <c r="M263" i="37" s="1"/>
  <c r="AE263" i="37"/>
  <c r="O263" i="37" s="1"/>
  <c r="S274" i="37"/>
  <c r="AC274" i="37"/>
  <c r="AC261" i="37"/>
  <c r="S261" i="37"/>
  <c r="S270" i="37"/>
  <c r="AC270" i="37"/>
  <c r="P235" i="37"/>
  <c r="AI235" i="37"/>
  <c r="AI253" i="37"/>
  <c r="P253" i="37"/>
  <c r="N176" i="37"/>
  <c r="AD176" i="37"/>
  <c r="AH229" i="37"/>
  <c r="U229" i="37"/>
  <c r="AD189" i="37"/>
  <c r="N189" i="37"/>
  <c r="AD223" i="37"/>
  <c r="N223" i="37"/>
  <c r="AH235" i="37"/>
  <c r="U235" i="37"/>
  <c r="AB277" i="37"/>
  <c r="AC227" i="37"/>
  <c r="S227" i="37"/>
  <c r="U184" i="37"/>
  <c r="AH184" i="37"/>
  <c r="AI159" i="37"/>
  <c r="P159" i="37"/>
  <c r="S181" i="37"/>
  <c r="AC181" i="37"/>
  <c r="U225" i="37"/>
  <c r="AH225" i="37"/>
  <c r="AC173" i="37"/>
  <c r="S173" i="37"/>
  <c r="AC164" i="37"/>
  <c r="S164" i="37"/>
  <c r="S132" i="37"/>
  <c r="AC132" i="37"/>
  <c r="AC199" i="37"/>
  <c r="S199" i="37"/>
  <c r="S123" i="37"/>
  <c r="AC123" i="37"/>
  <c r="N137" i="37"/>
  <c r="AD137" i="37"/>
  <c r="S120" i="37"/>
  <c r="AC120" i="37"/>
  <c r="U80" i="37"/>
  <c r="AH80" i="37"/>
  <c r="S172" i="37"/>
  <c r="AC172" i="37"/>
  <c r="N94" i="37"/>
  <c r="AD94" i="37"/>
  <c r="AC74" i="37"/>
  <c r="S74" i="37"/>
  <c r="AC149" i="37"/>
  <c r="S149" i="37"/>
  <c r="AF287" i="37"/>
  <c r="AH56" i="37"/>
  <c r="U56" i="37"/>
  <c r="D289" i="37"/>
  <c r="H205" i="37"/>
  <c r="H289" i="37" s="1"/>
  <c r="M298" i="37"/>
  <c r="N212" i="37"/>
  <c r="AD212" i="37"/>
  <c r="AH238" i="37"/>
  <c r="U238" i="37"/>
  <c r="AB128" i="37"/>
  <c r="AG87" i="37"/>
  <c r="U161" i="37"/>
  <c r="AH161" i="37"/>
  <c r="AI39" i="37"/>
  <c r="P39" i="37"/>
  <c r="S44" i="37"/>
  <c r="AC44" i="37"/>
  <c r="Z101" i="37"/>
  <c r="M101" i="37" s="1"/>
  <c r="AE101" i="37"/>
  <c r="O101" i="37" s="1"/>
  <c r="AC82" i="37"/>
  <c r="S82" i="37"/>
  <c r="G292" i="37"/>
  <c r="AF87" i="37"/>
  <c r="AF284" i="37" s="1"/>
  <c r="AA87" i="37"/>
  <c r="AA284" i="37" s="1"/>
  <c r="N19" i="37"/>
  <c r="AD19" i="37"/>
  <c r="U36" i="37"/>
  <c r="AH36" i="37"/>
  <c r="U174" i="37"/>
  <c r="AH174" i="37"/>
  <c r="U61" i="37"/>
  <c r="AH61" i="37"/>
  <c r="S28" i="37"/>
  <c r="AC28" i="37"/>
  <c r="T49" i="37"/>
  <c r="AE259" i="37"/>
  <c r="O259" i="37" s="1"/>
  <c r="Z259" i="37"/>
  <c r="M259" i="37" s="1"/>
  <c r="AH260" i="37"/>
  <c r="U260" i="37"/>
  <c r="U250" i="37"/>
  <c r="AH250" i="37"/>
  <c r="U276" i="37"/>
  <c r="AH276" i="37"/>
  <c r="Z241" i="37"/>
  <c r="M241" i="37" s="1"/>
  <c r="AE241" i="37"/>
  <c r="O241" i="37" s="1"/>
  <c r="P275" i="37"/>
  <c r="AI275" i="37"/>
  <c r="AI225" i="37"/>
  <c r="P225" i="37"/>
  <c r="AE188" i="37"/>
  <c r="O188" i="37" s="1"/>
  <c r="Z188" i="37"/>
  <c r="M188" i="37" s="1"/>
  <c r="AD178" i="37"/>
  <c r="N178" i="37"/>
  <c r="AG277" i="37"/>
  <c r="U188" i="37"/>
  <c r="AH188" i="37"/>
  <c r="AE142" i="37"/>
  <c r="O142" i="37" s="1"/>
  <c r="Z142" i="37"/>
  <c r="M142" i="37" s="1"/>
  <c r="AE255" i="37"/>
  <c r="O255" i="37" s="1"/>
  <c r="Z255" i="37"/>
  <c r="M255" i="37" s="1"/>
  <c r="AH181" i="37"/>
  <c r="U181" i="37"/>
  <c r="N126" i="37"/>
  <c r="AD126" i="37"/>
  <c r="AE111" i="37"/>
  <c r="O111" i="37" s="1"/>
  <c r="Z111" i="37"/>
  <c r="M111" i="37" s="1"/>
  <c r="U164" i="37"/>
  <c r="AH164" i="37"/>
  <c r="D291" i="37"/>
  <c r="N125" i="37"/>
  <c r="AD125" i="37"/>
  <c r="U123" i="37"/>
  <c r="AH123" i="37"/>
  <c r="AB230" i="37"/>
  <c r="U70" i="37"/>
  <c r="AH70" i="37"/>
  <c r="AG128" i="37"/>
  <c r="AD73" i="37"/>
  <c r="N73" i="37"/>
  <c r="AE65" i="37"/>
  <c r="O65" i="37" s="1"/>
  <c r="Z65" i="37"/>
  <c r="M65" i="37" s="1"/>
  <c r="AH109" i="37"/>
  <c r="U109" i="37"/>
  <c r="U79" i="37"/>
  <c r="AH79" i="37"/>
  <c r="Z113" i="37"/>
  <c r="M113" i="37" s="1"/>
  <c r="AE113" i="37"/>
  <c r="O113" i="37" s="1"/>
  <c r="AD31" i="37"/>
  <c r="N31" i="37"/>
  <c r="U60" i="37"/>
  <c r="AH60" i="37"/>
  <c r="AI40" i="37"/>
  <c r="P40" i="37"/>
  <c r="AC52" i="37"/>
  <c r="S52" i="37"/>
  <c r="K297" i="37"/>
  <c r="AE77" i="37"/>
  <c r="O77" i="37" s="1"/>
  <c r="Z77" i="37"/>
  <c r="M77" i="37" s="1"/>
  <c r="S161" i="37"/>
  <c r="AC161" i="37"/>
  <c r="U92" i="37"/>
  <c r="AH92" i="37"/>
  <c r="S101" i="37"/>
  <c r="AC101" i="37"/>
  <c r="U38" i="37"/>
  <c r="AH38" i="37"/>
  <c r="S18" i="37"/>
  <c r="AC18" i="37"/>
  <c r="U244" i="37"/>
  <c r="AH244" i="37"/>
  <c r="AE25" i="37"/>
  <c r="O25" i="37" s="1"/>
  <c r="Z25" i="37"/>
  <c r="M25" i="37" s="1"/>
  <c r="AC8" i="37"/>
  <c r="S8" i="37"/>
  <c r="Z174" i="37"/>
  <c r="M174" i="37" s="1"/>
  <c r="AE174" i="37"/>
  <c r="O174" i="37" s="1"/>
  <c r="U18" i="37"/>
  <c r="AH18" i="37"/>
  <c r="U11" i="37"/>
  <c r="AH11" i="37"/>
  <c r="D284" i="37"/>
  <c r="H87" i="37"/>
  <c r="H284" i="37" s="1"/>
  <c r="Z58" i="37"/>
  <c r="M58" i="37" s="1"/>
  <c r="AE58" i="37"/>
  <c r="O58" i="37" s="1"/>
  <c r="U81" i="37"/>
  <c r="AH81" i="37"/>
  <c r="U72" i="37"/>
  <c r="AH72" i="37"/>
  <c r="AH263" i="37"/>
  <c r="U263" i="37"/>
  <c r="AD274" i="37"/>
  <c r="N274" i="37"/>
  <c r="AH247" i="37"/>
  <c r="U247" i="37"/>
  <c r="AE238" i="37"/>
  <c r="O238" i="37" s="1"/>
  <c r="Z238" i="37"/>
  <c r="M238" i="37" s="1"/>
  <c r="AD257" i="37"/>
  <c r="N257" i="37"/>
  <c r="AC276" i="37"/>
  <c r="S276" i="37"/>
  <c r="AC252" i="37"/>
  <c r="S252" i="37"/>
  <c r="S229" i="37"/>
  <c r="AC229" i="37"/>
  <c r="S240" i="37"/>
  <c r="AC240" i="37"/>
  <c r="AC243" i="37"/>
  <c r="S243" i="37"/>
  <c r="AA230" i="37"/>
  <c r="AA290" i="37" s="1"/>
  <c r="N163" i="37"/>
  <c r="AD163" i="37"/>
  <c r="AI126" i="37"/>
  <c r="P126" i="37"/>
  <c r="S137" i="37"/>
  <c r="AC137" i="37"/>
  <c r="U99" i="37"/>
  <c r="AH99" i="37"/>
  <c r="AD72" i="37"/>
  <c r="N72" i="37"/>
  <c r="AG230" i="37"/>
  <c r="N70" i="37"/>
  <c r="AD70" i="37"/>
  <c r="AC65" i="37"/>
  <c r="S65" i="37"/>
  <c r="AC113" i="37"/>
  <c r="S113" i="37"/>
  <c r="AH211" i="37"/>
  <c r="U211" i="37"/>
  <c r="AC54" i="37"/>
  <c r="S54" i="37"/>
  <c r="K296" i="37"/>
  <c r="U41" i="37"/>
  <c r="AH41" i="37"/>
  <c r="Z17" i="37"/>
  <c r="M17" i="37" s="1"/>
  <c r="AE17" i="37"/>
  <c r="O17" i="37" s="1"/>
  <c r="AC244" i="37"/>
  <c r="S244" i="37"/>
  <c r="P226" i="37"/>
  <c r="AI226" i="37"/>
  <c r="Z50" i="37"/>
  <c r="M50" i="37" s="1"/>
  <c r="AE50" i="37"/>
  <c r="O50" i="37" s="1"/>
  <c r="AE85" i="37"/>
  <c r="O85" i="37" s="1"/>
  <c r="Z85" i="37"/>
  <c r="M85" i="37" s="1"/>
  <c r="Z8" i="37"/>
  <c r="M8" i="37" s="1"/>
  <c r="AE8" i="37"/>
  <c r="O8" i="37" s="1"/>
  <c r="AC226" i="37"/>
  <c r="S226" i="37"/>
  <c r="S58" i="37"/>
  <c r="AC58" i="37"/>
  <c r="AC81" i="37"/>
  <c r="S81" i="37"/>
  <c r="AE271" i="37"/>
  <c r="O271" i="37" s="1"/>
  <c r="Z271" i="37"/>
  <c r="M271" i="37" s="1"/>
  <c r="AE247" i="37"/>
  <c r="O247" i="37" s="1"/>
  <c r="Z247" i="37"/>
  <c r="M247" i="37" s="1"/>
  <c r="AE179" i="37"/>
  <c r="O179" i="37" s="1"/>
  <c r="Z179" i="37"/>
  <c r="M179" i="37" s="1"/>
  <c r="Z250" i="37"/>
  <c r="M250" i="37" s="1"/>
  <c r="AE250" i="37"/>
  <c r="O250" i="37" s="1"/>
  <c r="S234" i="37"/>
  <c r="AC234" i="37"/>
  <c r="U272" i="37"/>
  <c r="AH272" i="37"/>
  <c r="AI251" i="37"/>
  <c r="P251" i="37"/>
  <c r="AC269" i="37"/>
  <c r="S269" i="37"/>
  <c r="AI260" i="37"/>
  <c r="P260" i="37"/>
  <c r="AH271" i="37"/>
  <c r="U271" i="37"/>
  <c r="U269" i="37"/>
  <c r="AH269" i="37"/>
  <c r="S246" i="37"/>
  <c r="AC246" i="37"/>
  <c r="P245" i="37"/>
  <c r="AI245" i="37"/>
  <c r="Z266" i="37"/>
  <c r="M266" i="37" s="1"/>
  <c r="AE266" i="37"/>
  <c r="O266" i="37" s="1"/>
  <c r="AD267" i="37"/>
  <c r="N267" i="37"/>
  <c r="S228" i="37"/>
  <c r="AC228" i="37"/>
  <c r="P200" i="37"/>
  <c r="AI200" i="37"/>
  <c r="S179" i="37"/>
  <c r="AC179" i="37"/>
  <c r="S197" i="37"/>
  <c r="AC197" i="37"/>
  <c r="S220" i="37"/>
  <c r="AC220" i="37"/>
  <c r="S169" i="37"/>
  <c r="AC169" i="37"/>
  <c r="AC256" i="37"/>
  <c r="S256" i="37"/>
  <c r="AE270" i="37"/>
  <c r="O270" i="37" s="1"/>
  <c r="Z270" i="37"/>
  <c r="M270" i="37" s="1"/>
  <c r="U266" i="37"/>
  <c r="AH266" i="37"/>
  <c r="S248" i="37"/>
  <c r="AC248" i="37"/>
  <c r="AE229" i="37"/>
  <c r="O229" i="37" s="1"/>
  <c r="Z229" i="37"/>
  <c r="M229" i="37" s="1"/>
  <c r="U197" i="37"/>
  <c r="AH197" i="37"/>
  <c r="AA205" i="37"/>
  <c r="AA289" i="37" s="1"/>
  <c r="AE169" i="37"/>
  <c r="O169" i="37" s="1"/>
  <c r="Z169" i="37"/>
  <c r="M169" i="37" s="1"/>
  <c r="AC257" i="37"/>
  <c r="S257" i="37"/>
  <c r="U166" i="37"/>
  <c r="AH166" i="37"/>
  <c r="T158" i="37"/>
  <c r="AE237" i="37"/>
  <c r="O237" i="37" s="1"/>
  <c r="Z237" i="37"/>
  <c r="M237" i="37" s="1"/>
  <c r="AD177" i="37"/>
  <c r="N177" i="37"/>
  <c r="Z168" i="37"/>
  <c r="M168" i="37" s="1"/>
  <c r="AE168" i="37"/>
  <c r="O168" i="37" s="1"/>
  <c r="AC151" i="37"/>
  <c r="S151" i="37"/>
  <c r="S109" i="37"/>
  <c r="AC109" i="37"/>
  <c r="AE134" i="37"/>
  <c r="O134" i="37" s="1"/>
  <c r="Z134" i="37"/>
  <c r="M134" i="37" s="1"/>
  <c r="R233" i="37"/>
  <c r="P107" i="37"/>
  <c r="AI107" i="37"/>
  <c r="AE167" i="37"/>
  <c r="O167" i="37" s="1"/>
  <c r="Z167" i="37"/>
  <c r="M167" i="37" s="1"/>
  <c r="Z244" i="37"/>
  <c r="M244" i="37" s="1"/>
  <c r="AE244" i="37"/>
  <c r="O244" i="37" s="1"/>
  <c r="AD97" i="37"/>
  <c r="N97" i="37"/>
  <c r="Z185" i="37"/>
  <c r="M185" i="37" s="1"/>
  <c r="AE185" i="37"/>
  <c r="O185" i="37" s="1"/>
  <c r="Z149" i="37"/>
  <c r="M149" i="37" s="1"/>
  <c r="AE149" i="37"/>
  <c r="O149" i="37" s="1"/>
  <c r="AE43" i="37"/>
  <c r="O43" i="37" s="1"/>
  <c r="Z43" i="37"/>
  <c r="M43" i="37" s="1"/>
  <c r="U183" i="37"/>
  <c r="AH183" i="37"/>
  <c r="AD82" i="37"/>
  <c r="N82" i="37"/>
  <c r="AC116" i="37"/>
  <c r="S116" i="37"/>
  <c r="AE100" i="37"/>
  <c r="O100" i="37" s="1"/>
  <c r="Z100" i="37"/>
  <c r="M100" i="37" s="1"/>
  <c r="P63" i="37"/>
  <c r="AI63" i="37"/>
  <c r="AH239" i="37"/>
  <c r="U239" i="37"/>
  <c r="AC201" i="37"/>
  <c r="S201" i="37"/>
  <c r="AC117" i="37"/>
  <c r="S117" i="37"/>
  <c r="Z93" i="37"/>
  <c r="M93" i="37" s="1"/>
  <c r="AE93" i="37"/>
  <c r="O93" i="37" s="1"/>
  <c r="T298" i="37"/>
  <c r="J296" i="37"/>
  <c r="H296" i="37"/>
  <c r="T296" i="37"/>
  <c r="R6" i="37"/>
  <c r="AC115" i="37"/>
  <c r="S115" i="37"/>
  <c r="T91" i="37"/>
  <c r="U73" i="37"/>
  <c r="AH73" i="37"/>
  <c r="AC53" i="37"/>
  <c r="S53" i="37"/>
  <c r="U9" i="37"/>
  <c r="AH9" i="37"/>
  <c r="S69" i="37"/>
  <c r="AC69" i="37"/>
  <c r="AE26" i="37"/>
  <c r="O26" i="37" s="1"/>
  <c r="Z26" i="37"/>
  <c r="M26" i="37" s="1"/>
  <c r="AC140" i="37"/>
  <c r="S140" i="37"/>
  <c r="AD240" i="37"/>
  <c r="N240" i="37"/>
  <c r="U29" i="37"/>
  <c r="AH29" i="37"/>
  <c r="AD127" i="37"/>
  <c r="N127" i="37"/>
  <c r="S35" i="37"/>
  <c r="AC35" i="37"/>
  <c r="Z103" i="37"/>
  <c r="M103" i="37" s="1"/>
  <c r="AE103" i="37"/>
  <c r="O103" i="37" s="1"/>
  <c r="U210" i="37"/>
  <c r="AH210" i="37"/>
  <c r="AH127" i="37"/>
  <c r="U127" i="37"/>
  <c r="AC9" i="37"/>
  <c r="S9" i="37"/>
  <c r="AE56" i="37"/>
  <c r="O56" i="37" s="1"/>
  <c r="Z56" i="37"/>
  <c r="M56" i="37" s="1"/>
  <c r="U14" i="37"/>
  <c r="AH14" i="37"/>
  <c r="N12" i="37"/>
  <c r="AD12" i="37"/>
  <c r="S211" i="36"/>
  <c r="AC211" i="36"/>
  <c r="AC215" i="36"/>
  <c r="U211" i="36"/>
  <c r="AH211" i="36"/>
  <c r="AE218" i="36"/>
  <c r="O218" i="36" s="1"/>
  <c r="Z151" i="36"/>
  <c r="M151" i="36" s="1"/>
  <c r="AD151" i="36" s="1"/>
  <c r="AE60" i="36"/>
  <c r="O60" i="36" s="1"/>
  <c r="P60" i="36" s="1"/>
  <c r="S210" i="36"/>
  <c r="AC210" i="36"/>
  <c r="AE83" i="36"/>
  <c r="O83" i="36" s="1"/>
  <c r="AI83" i="36" s="1"/>
  <c r="AE210" i="36"/>
  <c r="O210" i="36" s="1"/>
  <c r="Z210" i="36"/>
  <c r="M210" i="36" s="1"/>
  <c r="Z56" i="36"/>
  <c r="M56" i="36" s="1"/>
  <c r="P138" i="36"/>
  <c r="Z127" i="36"/>
  <c r="M127" i="36" s="1"/>
  <c r="AE134" i="36"/>
  <c r="O134" i="36" s="1"/>
  <c r="AI134" i="36" s="1"/>
  <c r="AE211" i="36"/>
  <c r="O211" i="36" s="1"/>
  <c r="Z211" i="36"/>
  <c r="M211" i="36" s="1"/>
  <c r="AH210" i="36"/>
  <c r="U210" i="36"/>
  <c r="AH98" i="36"/>
  <c r="U98" i="36"/>
  <c r="AC227" i="36"/>
  <c r="AE162" i="36"/>
  <c r="O162" i="36" s="1"/>
  <c r="AE82" i="36"/>
  <c r="O82" i="36" s="1"/>
  <c r="P82" i="36" s="1"/>
  <c r="Z77" i="36"/>
  <c r="M77" i="36" s="1"/>
  <c r="AD77" i="36" s="1"/>
  <c r="Z241" i="36"/>
  <c r="M241" i="36" s="1"/>
  <c r="N241" i="36" s="1"/>
  <c r="AC183" i="36"/>
  <c r="S160" i="36"/>
  <c r="AH267" i="36"/>
  <c r="U267" i="36"/>
  <c r="AE110" i="36"/>
  <c r="O110" i="36" s="1"/>
  <c r="AI110" i="36" s="1"/>
  <c r="AE274" i="36"/>
  <c r="O274" i="36" s="1"/>
  <c r="P274" i="36" s="1"/>
  <c r="AE119" i="36"/>
  <c r="O119" i="36" s="1"/>
  <c r="P119" i="36" s="1"/>
  <c r="AH68" i="36"/>
  <c r="Z55" i="36"/>
  <c r="M55" i="36" s="1"/>
  <c r="AE169" i="36"/>
  <c r="O169" i="36" s="1"/>
  <c r="P169" i="36" s="1"/>
  <c r="AI233" i="36"/>
  <c r="AE65" i="36"/>
  <c r="O65" i="36" s="1"/>
  <c r="AI65" i="36" s="1"/>
  <c r="N169" i="36"/>
  <c r="Z73" i="36"/>
  <c r="M73" i="36" s="1"/>
  <c r="AD73" i="36" s="1"/>
  <c r="AE255" i="36"/>
  <c r="O255" i="36" s="1"/>
  <c r="P255" i="36" s="1"/>
  <c r="AH209" i="36"/>
  <c r="Z99" i="36"/>
  <c r="M99" i="36" s="1"/>
  <c r="AD99" i="36" s="1"/>
  <c r="AD174" i="36"/>
  <c r="N174" i="36"/>
  <c r="AI99" i="36"/>
  <c r="P99" i="36"/>
  <c r="Z248" i="36"/>
  <c r="M248" i="36" s="1"/>
  <c r="AD248" i="36" s="1"/>
  <c r="Z238" i="36"/>
  <c r="M238" i="36" s="1"/>
  <c r="N238" i="36" s="1"/>
  <c r="AH75" i="36"/>
  <c r="AE257" i="36"/>
  <c r="O257" i="36" s="1"/>
  <c r="P257" i="36" s="1"/>
  <c r="AE136" i="36"/>
  <c r="O136" i="36" s="1"/>
  <c r="AI136" i="36" s="1"/>
  <c r="S98" i="36"/>
  <c r="AC98" i="36"/>
  <c r="AE98" i="36"/>
  <c r="O98" i="36" s="1"/>
  <c r="Z98" i="36"/>
  <c r="M98" i="36" s="1"/>
  <c r="AC257" i="36"/>
  <c r="U238" i="36"/>
  <c r="AE189" i="36"/>
  <c r="O189" i="36" s="1"/>
  <c r="P189" i="36" s="1"/>
  <c r="AC68" i="36"/>
  <c r="AD251" i="36"/>
  <c r="U275" i="36"/>
  <c r="Z160" i="36"/>
  <c r="M160" i="36" s="1"/>
  <c r="AD160" i="36" s="1"/>
  <c r="U80" i="36"/>
  <c r="S99" i="36"/>
  <c r="AC99" i="36"/>
  <c r="AE97" i="36"/>
  <c r="O97" i="36" s="1"/>
  <c r="Z97" i="36"/>
  <c r="M97" i="36" s="1"/>
  <c r="AD247" i="36"/>
  <c r="AH125" i="36"/>
  <c r="S97" i="36"/>
  <c r="AC97" i="36"/>
  <c r="Z275" i="36"/>
  <c r="M275" i="36" s="1"/>
  <c r="AI244" i="36"/>
  <c r="AE174" i="36"/>
  <c r="O174" i="36" s="1"/>
  <c r="P174" i="36" s="1"/>
  <c r="AE251" i="36"/>
  <c r="O251" i="36" s="1"/>
  <c r="AI251" i="36" s="1"/>
  <c r="U99" i="36"/>
  <c r="AH99" i="36"/>
  <c r="U168" i="36"/>
  <c r="AG229" i="36"/>
  <c r="AG289" i="36" s="1"/>
  <c r="U97" i="36"/>
  <c r="AH97" i="36"/>
  <c r="AD69" i="36"/>
  <c r="N59" i="36"/>
  <c r="P64" i="36"/>
  <c r="AH52" i="36"/>
  <c r="AI190" i="36"/>
  <c r="P190" i="36"/>
  <c r="N196" i="36"/>
  <c r="AD196" i="36"/>
  <c r="AH76" i="36"/>
  <c r="U76" i="36"/>
  <c r="P220" i="36"/>
  <c r="AI55" i="36"/>
  <c r="AC100" i="36"/>
  <c r="AI77" i="36"/>
  <c r="P77" i="36"/>
  <c r="AE258" i="36"/>
  <c r="O258" i="36" s="1"/>
  <c r="AI258" i="36" s="1"/>
  <c r="U77" i="36"/>
  <c r="AH77" i="36"/>
  <c r="Z138" i="36"/>
  <c r="M138" i="36" s="1"/>
  <c r="N138" i="36" s="1"/>
  <c r="Z190" i="36"/>
  <c r="M190" i="36" s="1"/>
  <c r="N190" i="36" s="1"/>
  <c r="S75" i="36"/>
  <c r="AC75" i="36"/>
  <c r="S76" i="36"/>
  <c r="AC76" i="36"/>
  <c r="N267" i="36"/>
  <c r="Z100" i="36"/>
  <c r="M100" i="36" s="1"/>
  <c r="N100" i="36" s="1"/>
  <c r="AH135" i="36"/>
  <c r="AE196" i="36"/>
  <c r="O196" i="36" s="1"/>
  <c r="AI196" i="36" s="1"/>
  <c r="AE75" i="36"/>
  <c r="O75" i="36" s="1"/>
  <c r="Z75" i="36"/>
  <c r="M75" i="36" s="1"/>
  <c r="AC77" i="36"/>
  <c r="S77" i="36"/>
  <c r="AE76" i="36"/>
  <c r="O76" i="36" s="1"/>
  <c r="Z76" i="36"/>
  <c r="M76" i="36" s="1"/>
  <c r="S125" i="36"/>
  <c r="AD60" i="36"/>
  <c r="P115" i="36"/>
  <c r="AE68" i="36"/>
  <c r="O68" i="36" s="1"/>
  <c r="AI68" i="36" s="1"/>
  <c r="AE74" i="36"/>
  <c r="O74" i="36" s="1"/>
  <c r="Z74" i="36"/>
  <c r="M74" i="36" s="1"/>
  <c r="AC74" i="36"/>
  <c r="S74" i="36"/>
  <c r="Z106" i="36"/>
  <c r="M106" i="36" s="1"/>
  <c r="N106" i="36" s="1"/>
  <c r="S213" i="36"/>
  <c r="U73" i="36"/>
  <c r="AH73" i="36"/>
  <c r="AC243" i="36"/>
  <c r="U142" i="36"/>
  <c r="N58" i="36"/>
  <c r="S73" i="36"/>
  <c r="AC73" i="36"/>
  <c r="AC202" i="36"/>
  <c r="N73" i="36"/>
  <c r="P73" i="36"/>
  <c r="AI73" i="36"/>
  <c r="AH74" i="36"/>
  <c r="U74" i="36"/>
  <c r="U31" i="36"/>
  <c r="P275" i="36"/>
  <c r="Z244" i="36"/>
  <c r="M244" i="36" s="1"/>
  <c r="N244" i="36" s="1"/>
  <c r="S244" i="36"/>
  <c r="U256" i="36"/>
  <c r="AE247" i="36"/>
  <c r="O247" i="36" s="1"/>
  <c r="AI247" i="36" s="1"/>
  <c r="AD220" i="36"/>
  <c r="AE170" i="36"/>
  <c r="O170" i="36" s="1"/>
  <c r="AI170" i="36" s="1"/>
  <c r="AH166" i="36"/>
  <c r="AE180" i="36"/>
  <c r="O180" i="36" s="1"/>
  <c r="AI180" i="36" s="1"/>
  <c r="AB204" i="36"/>
  <c r="AB288" i="36" s="1"/>
  <c r="N120" i="36"/>
  <c r="AE58" i="36"/>
  <c r="O58" i="36" s="1"/>
  <c r="P58" i="36" s="1"/>
  <c r="AH115" i="36"/>
  <c r="U100" i="36"/>
  <c r="S120" i="36"/>
  <c r="U59" i="36"/>
  <c r="AC273" i="36"/>
  <c r="S273" i="36"/>
  <c r="U273" i="36"/>
  <c r="AH273" i="36"/>
  <c r="S242" i="36"/>
  <c r="AI199" i="36"/>
  <c r="AH185" i="36"/>
  <c r="AE273" i="36"/>
  <c r="O273" i="36" s="1"/>
  <c r="Z273" i="36"/>
  <c r="M273" i="36" s="1"/>
  <c r="AE120" i="36"/>
  <c r="O120" i="36" s="1"/>
  <c r="S238" i="36"/>
  <c r="Z123" i="36"/>
  <c r="M123" i="36" s="1"/>
  <c r="N123" i="36" s="1"/>
  <c r="Z187" i="36"/>
  <c r="M187" i="36" s="1"/>
  <c r="AD187" i="36" s="1"/>
  <c r="AI60" i="36"/>
  <c r="AH170" i="36"/>
  <c r="AE252" i="36"/>
  <c r="O252" i="36" s="1"/>
  <c r="P252" i="36" s="1"/>
  <c r="AH227" i="36"/>
  <c r="AC36" i="36"/>
  <c r="AH21" i="36"/>
  <c r="Z37" i="36"/>
  <c r="M37" i="36" s="1"/>
  <c r="AD37" i="36" s="1"/>
  <c r="P24" i="36"/>
  <c r="Z11" i="36"/>
  <c r="M11" i="36" s="1"/>
  <c r="AD11" i="36" s="1"/>
  <c r="AE49" i="36"/>
  <c r="O49" i="36" s="1"/>
  <c r="AI49" i="36" s="1"/>
  <c r="AH23" i="36"/>
  <c r="AH8" i="36"/>
  <c r="Z14" i="36"/>
  <c r="M14" i="36" s="1"/>
  <c r="N14" i="36" s="1"/>
  <c r="AI34" i="36"/>
  <c r="AE54" i="36"/>
  <c r="O54" i="36" s="1"/>
  <c r="AI54" i="36" s="1"/>
  <c r="S10" i="36"/>
  <c r="Z34" i="36"/>
  <c r="M34" i="36" s="1"/>
  <c r="AE239" i="36"/>
  <c r="O239" i="36" s="1"/>
  <c r="P239" i="36" s="1"/>
  <c r="U257" i="36"/>
  <c r="U242" i="36"/>
  <c r="AG276" i="36"/>
  <c r="K276" i="36" s="1"/>
  <c r="K290" i="36" s="1"/>
  <c r="AH223" i="36"/>
  <c r="Z223" i="36"/>
  <c r="M223" i="36" s="1"/>
  <c r="AD223" i="36" s="1"/>
  <c r="Z209" i="36"/>
  <c r="M209" i="36" s="1"/>
  <c r="AD209" i="36" s="1"/>
  <c r="S221" i="36"/>
  <c r="Z217" i="36"/>
  <c r="M217" i="36" s="1"/>
  <c r="AD217" i="36" s="1"/>
  <c r="U224" i="36"/>
  <c r="U218" i="36"/>
  <c r="Z213" i="36"/>
  <c r="M213" i="36" s="1"/>
  <c r="N213" i="36" s="1"/>
  <c r="AG204" i="36"/>
  <c r="AG288" i="36" s="1"/>
  <c r="AC185" i="36"/>
  <c r="U164" i="36"/>
  <c r="AH190" i="36"/>
  <c r="AB192" i="36"/>
  <c r="AB287" i="36" s="1"/>
  <c r="N149" i="36"/>
  <c r="AD149" i="36"/>
  <c r="AH139" i="36"/>
  <c r="U139" i="36"/>
  <c r="Z141" i="36"/>
  <c r="M141" i="36" s="1"/>
  <c r="N141" i="36" s="1"/>
  <c r="U141" i="36"/>
  <c r="AG143" i="36"/>
  <c r="K143" i="36" s="1"/>
  <c r="K285" i="36" s="1"/>
  <c r="AE135" i="36"/>
  <c r="O135" i="36" s="1"/>
  <c r="Z135" i="36"/>
  <c r="M135" i="36" s="1"/>
  <c r="N110" i="36"/>
  <c r="AD110" i="36"/>
  <c r="Z96" i="36"/>
  <c r="M96" i="36" s="1"/>
  <c r="N96" i="36" s="1"/>
  <c r="AC96" i="36"/>
  <c r="AF128" i="36"/>
  <c r="AF284" i="36" s="1"/>
  <c r="AE105" i="36"/>
  <c r="O105" i="36" s="1"/>
  <c r="AI105" i="36" s="1"/>
  <c r="AI80" i="36"/>
  <c r="P80" i="36"/>
  <c r="S80" i="36"/>
  <c r="E291" i="36"/>
  <c r="AE67" i="36"/>
  <c r="O67" i="36" s="1"/>
  <c r="AI67" i="36" s="1"/>
  <c r="AD68" i="36"/>
  <c r="Z80" i="36"/>
  <c r="M80" i="36" s="1"/>
  <c r="AC59" i="36"/>
  <c r="AH70" i="36"/>
  <c r="AH54" i="36"/>
  <c r="U54" i="36"/>
  <c r="AG87" i="36"/>
  <c r="AG283" i="36" s="1"/>
  <c r="Z40" i="36"/>
  <c r="M40" i="36" s="1"/>
  <c r="AE40" i="36"/>
  <c r="O40" i="36" s="1"/>
  <c r="G291" i="36"/>
  <c r="Z33" i="36"/>
  <c r="M33" i="36" s="1"/>
  <c r="AD33" i="36" s="1"/>
  <c r="AE23" i="36"/>
  <c r="O23" i="36" s="1"/>
  <c r="P23" i="36" s="1"/>
  <c r="AC34" i="36"/>
  <c r="S40" i="36"/>
  <c r="U17" i="36"/>
  <c r="AB45" i="36"/>
  <c r="J45" i="36" s="1"/>
  <c r="AG45" i="36"/>
  <c r="AG282" i="36" s="1"/>
  <c r="U34" i="36"/>
  <c r="K295" i="36"/>
  <c r="AH40" i="36"/>
  <c r="AH252" i="36"/>
  <c r="U252" i="36"/>
  <c r="AH10" i="36"/>
  <c r="U10" i="36"/>
  <c r="U67" i="36"/>
  <c r="AH67" i="36"/>
  <c r="AC268" i="36"/>
  <c r="S268" i="36"/>
  <c r="AH237" i="36"/>
  <c r="U237" i="36"/>
  <c r="AC84" i="36"/>
  <c r="S84" i="36"/>
  <c r="U173" i="36"/>
  <c r="AH173" i="36"/>
  <c r="AD127" i="36"/>
  <c r="N127" i="36"/>
  <c r="U57" i="36"/>
  <c r="AH57" i="36"/>
  <c r="S22" i="36"/>
  <c r="AC22" i="36"/>
  <c r="AH249" i="36"/>
  <c r="U249" i="36"/>
  <c r="U175" i="36"/>
  <c r="AH175" i="36"/>
  <c r="AI127" i="36"/>
  <c r="P127" i="36"/>
  <c r="AC172" i="36"/>
  <c r="S172" i="36"/>
  <c r="AC69" i="36"/>
  <c r="S69" i="36"/>
  <c r="AD20" i="36"/>
  <c r="N20" i="36"/>
  <c r="AC255" i="36"/>
  <c r="S255" i="36"/>
  <c r="AC134" i="36"/>
  <c r="S134" i="36"/>
  <c r="S112" i="36"/>
  <c r="AC112" i="36"/>
  <c r="AC108" i="36"/>
  <c r="S108" i="36"/>
  <c r="U104" i="36"/>
  <c r="AH104" i="36"/>
  <c r="U111" i="36"/>
  <c r="AH111" i="36"/>
  <c r="S262" i="36"/>
  <c r="AC262" i="36"/>
  <c r="S148" i="36"/>
  <c r="AC148" i="36"/>
  <c r="AD102" i="36"/>
  <c r="N102" i="36"/>
  <c r="U158" i="36"/>
  <c r="AH158" i="36"/>
  <c r="U176" i="36"/>
  <c r="AH176" i="36"/>
  <c r="AC94" i="36"/>
  <c r="S94" i="36"/>
  <c r="AC271" i="36"/>
  <c r="S271" i="36"/>
  <c r="U265" i="36"/>
  <c r="AH265" i="36"/>
  <c r="S235" i="36"/>
  <c r="AC235" i="36"/>
  <c r="U266" i="36"/>
  <c r="AH266" i="36"/>
  <c r="S212" i="36"/>
  <c r="AC212" i="36"/>
  <c r="Z242" i="36"/>
  <c r="M242" i="36" s="1"/>
  <c r="AE242" i="36"/>
  <c r="O242" i="36" s="1"/>
  <c r="S225" i="36"/>
  <c r="AC225" i="36"/>
  <c r="U243" i="36"/>
  <c r="AH243" i="36"/>
  <c r="P241" i="36"/>
  <c r="AI241" i="36"/>
  <c r="AC209" i="36"/>
  <c r="S209" i="36"/>
  <c r="U246" i="36"/>
  <c r="AH246" i="36"/>
  <c r="AH189" i="36"/>
  <c r="U189" i="36"/>
  <c r="AC258" i="36"/>
  <c r="S258" i="36"/>
  <c r="N275" i="36"/>
  <c r="AD275" i="36"/>
  <c r="U161" i="36"/>
  <c r="AH161" i="36"/>
  <c r="S245" i="36"/>
  <c r="AC245" i="36"/>
  <c r="AC197" i="36"/>
  <c r="S197" i="36"/>
  <c r="Z108" i="36"/>
  <c r="M108" i="36" s="1"/>
  <c r="AE108" i="36"/>
  <c r="O108" i="36" s="1"/>
  <c r="AD23" i="36"/>
  <c r="N23" i="36"/>
  <c r="U22" i="36"/>
  <c r="AH22" i="36"/>
  <c r="AH93" i="36"/>
  <c r="U93" i="36"/>
  <c r="AC39" i="36"/>
  <c r="S39" i="36"/>
  <c r="AC150" i="36"/>
  <c r="S150" i="36"/>
  <c r="AH81" i="36"/>
  <c r="U81" i="36"/>
  <c r="AI41" i="36"/>
  <c r="P41" i="36"/>
  <c r="AC226" i="36"/>
  <c r="S226" i="36"/>
  <c r="AH183" i="36"/>
  <c r="U183" i="36"/>
  <c r="U165" i="36"/>
  <c r="AH165" i="36"/>
  <c r="U94" i="36"/>
  <c r="AH94" i="36"/>
  <c r="AH24" i="36"/>
  <c r="U24" i="36"/>
  <c r="Z12" i="36"/>
  <c r="M12" i="36" s="1"/>
  <c r="AE12" i="36"/>
  <c r="O12" i="36" s="1"/>
  <c r="AH188" i="36"/>
  <c r="U188" i="36"/>
  <c r="P178" i="36"/>
  <c r="AI178" i="36"/>
  <c r="AC109" i="36"/>
  <c r="S109" i="36"/>
  <c r="AE198" i="36"/>
  <c r="O198" i="36" s="1"/>
  <c r="Z198" i="36"/>
  <c r="M198" i="36" s="1"/>
  <c r="Z16" i="36"/>
  <c r="M16" i="36" s="1"/>
  <c r="AE16" i="36"/>
  <c r="O16" i="36" s="1"/>
  <c r="H295" i="36"/>
  <c r="Z43" i="36"/>
  <c r="M43" i="36" s="1"/>
  <c r="AE43" i="36"/>
  <c r="O43" i="36" s="1"/>
  <c r="AC30" i="36"/>
  <c r="S30" i="36"/>
  <c r="AE262" i="36"/>
  <c r="O262" i="36" s="1"/>
  <c r="Z262" i="36"/>
  <c r="M262" i="36" s="1"/>
  <c r="AI177" i="36"/>
  <c r="P177" i="36"/>
  <c r="AH271" i="36"/>
  <c r="U271" i="36"/>
  <c r="AI202" i="36"/>
  <c r="P202" i="36"/>
  <c r="AH225" i="36"/>
  <c r="U225" i="36"/>
  <c r="AC189" i="36"/>
  <c r="S189" i="36"/>
  <c r="Z179" i="36"/>
  <c r="M179" i="36" s="1"/>
  <c r="AE179" i="36"/>
  <c r="O179" i="36" s="1"/>
  <c r="AE112" i="36"/>
  <c r="O112" i="36" s="1"/>
  <c r="Z112" i="36"/>
  <c r="M112" i="36" s="1"/>
  <c r="AH258" i="36"/>
  <c r="U258" i="36"/>
  <c r="AG192" i="36"/>
  <c r="S115" i="36"/>
  <c r="AC115" i="36"/>
  <c r="AC275" i="36"/>
  <c r="S275" i="36"/>
  <c r="AC263" i="36"/>
  <c r="S263" i="36"/>
  <c r="AF192" i="36"/>
  <c r="AF287" i="36" s="1"/>
  <c r="S105" i="36"/>
  <c r="AC105" i="36"/>
  <c r="AE21" i="36"/>
  <c r="O21" i="36" s="1"/>
  <c r="Z21" i="36"/>
  <c r="M21" i="36" s="1"/>
  <c r="AH187" i="36"/>
  <c r="U187" i="36"/>
  <c r="S92" i="36"/>
  <c r="AC92" i="36"/>
  <c r="AH30" i="36"/>
  <c r="U30" i="36"/>
  <c r="AC111" i="36"/>
  <c r="S111" i="36"/>
  <c r="N41" i="36"/>
  <c r="AD41" i="36"/>
  <c r="AE183" i="36"/>
  <c r="O183" i="36" s="1"/>
  <c r="Z183" i="36"/>
  <c r="M183" i="36" s="1"/>
  <c r="AE157" i="36"/>
  <c r="Z157" i="36"/>
  <c r="S188" i="36"/>
  <c r="AC188" i="36"/>
  <c r="AH219" i="36"/>
  <c r="U219" i="36"/>
  <c r="AH29" i="36"/>
  <c r="U29" i="36"/>
  <c r="AH274" i="36"/>
  <c r="U274" i="36"/>
  <c r="AC106" i="36"/>
  <c r="S106" i="36"/>
  <c r="N55" i="36"/>
  <c r="AD55" i="36"/>
  <c r="S26" i="36"/>
  <c r="AC26" i="36"/>
  <c r="AC138" i="36"/>
  <c r="S138" i="36"/>
  <c r="S57" i="36"/>
  <c r="AC57" i="36"/>
  <c r="P20" i="36"/>
  <c r="AI20" i="36"/>
  <c r="U43" i="36"/>
  <c r="AH43" i="36"/>
  <c r="Z224" i="36"/>
  <c r="M224" i="36" s="1"/>
  <c r="AE224" i="36"/>
  <c r="O224" i="36" s="1"/>
  <c r="U239" i="36"/>
  <c r="AH239" i="36"/>
  <c r="AH270" i="36"/>
  <c r="U270" i="36"/>
  <c r="AE249" i="36"/>
  <c r="O249" i="36" s="1"/>
  <c r="Z249" i="36"/>
  <c r="M249" i="36" s="1"/>
  <c r="AD180" i="36"/>
  <c r="N180" i="36"/>
  <c r="N257" i="36"/>
  <c r="AD257" i="36"/>
  <c r="U179" i="36"/>
  <c r="AH179" i="36"/>
  <c r="P166" i="36"/>
  <c r="AI166" i="36"/>
  <c r="AE114" i="36"/>
  <c r="O114" i="36" s="1"/>
  <c r="Z114" i="36"/>
  <c r="M114" i="36" s="1"/>
  <c r="O147" i="36"/>
  <c r="Z197" i="36"/>
  <c r="AE197" i="36"/>
  <c r="AD65" i="36"/>
  <c r="N65" i="36"/>
  <c r="AH18" i="36"/>
  <c r="U18" i="36"/>
  <c r="AI238" i="36"/>
  <c r="P238" i="36"/>
  <c r="S187" i="36"/>
  <c r="AC187" i="36"/>
  <c r="U180" i="36"/>
  <c r="AH180" i="36"/>
  <c r="U19" i="36"/>
  <c r="AH19" i="36"/>
  <c r="AH201" i="36"/>
  <c r="U201" i="36"/>
  <c r="AH41" i="36"/>
  <c r="U41" i="36"/>
  <c r="P208" i="36"/>
  <c r="AI208" i="36"/>
  <c r="AH66" i="36"/>
  <c r="U66" i="36"/>
  <c r="S28" i="36"/>
  <c r="AC28" i="36"/>
  <c r="N189" i="36"/>
  <c r="AD189" i="36"/>
  <c r="S32" i="36"/>
  <c r="AC32" i="36"/>
  <c r="N184" i="36"/>
  <c r="AD184" i="36"/>
  <c r="AH102" i="36"/>
  <c r="U102" i="36"/>
  <c r="S66" i="36"/>
  <c r="AC66" i="36"/>
  <c r="AI213" i="36"/>
  <c r="P213" i="36"/>
  <c r="AC27" i="36"/>
  <c r="S27" i="36"/>
  <c r="AC127" i="36"/>
  <c r="S127" i="36"/>
  <c r="U26" i="36"/>
  <c r="AH26" i="36"/>
  <c r="AC261" i="36"/>
  <c r="S261" i="36"/>
  <c r="AH247" i="36"/>
  <c r="U247" i="36"/>
  <c r="AH215" i="36"/>
  <c r="U215" i="36"/>
  <c r="AD166" i="36"/>
  <c r="N166" i="36"/>
  <c r="AE191" i="36"/>
  <c r="O191" i="36" s="1"/>
  <c r="Z191" i="36"/>
  <c r="M191" i="36" s="1"/>
  <c r="AD163" i="36"/>
  <c r="N163" i="36"/>
  <c r="AH106" i="36"/>
  <c r="U106" i="36"/>
  <c r="AC214" i="36"/>
  <c r="S214" i="36"/>
  <c r="S114" i="36"/>
  <c r="AC114" i="36"/>
  <c r="AE70" i="36"/>
  <c r="O70" i="36" s="1"/>
  <c r="Z70" i="36"/>
  <c r="M70" i="36" s="1"/>
  <c r="D288" i="36"/>
  <c r="H204" i="36"/>
  <c r="H288" i="36" s="1"/>
  <c r="AH15" i="36"/>
  <c r="U15" i="36"/>
  <c r="AD233" i="36"/>
  <c r="N233" i="36"/>
  <c r="AE31" i="36"/>
  <c r="O31" i="36" s="1"/>
  <c r="Z31" i="36"/>
  <c r="M31" i="36" s="1"/>
  <c r="S50" i="36"/>
  <c r="AC50" i="36"/>
  <c r="AC248" i="36"/>
  <c r="S248" i="36"/>
  <c r="AH64" i="36"/>
  <c r="U64" i="36"/>
  <c r="AD17" i="36"/>
  <c r="N17" i="36"/>
  <c r="AH121" i="36"/>
  <c r="U121" i="36"/>
  <c r="S79" i="36"/>
  <c r="AC79" i="36"/>
  <c r="AE53" i="36"/>
  <c r="O53" i="36" s="1"/>
  <c r="Z53" i="36"/>
  <c r="M53" i="36" s="1"/>
  <c r="AF229" i="36"/>
  <c r="AF289" i="36" s="1"/>
  <c r="T208" i="36"/>
  <c r="N168" i="36"/>
  <c r="AD168" i="36"/>
  <c r="S260" i="36"/>
  <c r="AC260" i="36"/>
  <c r="AC218" i="36"/>
  <c r="S218" i="36"/>
  <c r="P96" i="36"/>
  <c r="AI96" i="36"/>
  <c r="AC51" i="36"/>
  <c r="S51" i="36"/>
  <c r="AH120" i="36"/>
  <c r="U120" i="36"/>
  <c r="AC67" i="36"/>
  <c r="S67" i="36"/>
  <c r="N56" i="36"/>
  <c r="AD56" i="36"/>
  <c r="S266" i="36"/>
  <c r="AC266" i="36"/>
  <c r="AE254" i="36"/>
  <c r="O254" i="36" s="1"/>
  <c r="Z254" i="36"/>
  <c r="M254" i="36" s="1"/>
  <c r="Z236" i="36"/>
  <c r="M236" i="36" s="1"/>
  <c r="AE236" i="36"/>
  <c r="O236" i="36" s="1"/>
  <c r="S256" i="36"/>
  <c r="AC256" i="36"/>
  <c r="U213" i="36"/>
  <c r="AH213" i="36"/>
  <c r="U200" i="36"/>
  <c r="AH200" i="36"/>
  <c r="P163" i="36"/>
  <c r="AI163" i="36"/>
  <c r="D285" i="36"/>
  <c r="H143" i="36"/>
  <c r="H285" i="36" s="1"/>
  <c r="AC163" i="36"/>
  <c r="S163" i="36"/>
  <c r="AH124" i="36"/>
  <c r="U124" i="36"/>
  <c r="U152" i="36"/>
  <c r="AH152" i="36"/>
  <c r="AH114" i="36"/>
  <c r="U114" i="36"/>
  <c r="Z226" i="36"/>
  <c r="M226" i="36" s="1"/>
  <c r="AE226" i="36"/>
  <c r="O226" i="36" s="1"/>
  <c r="Z173" i="36"/>
  <c r="M173" i="36" s="1"/>
  <c r="AE173" i="36"/>
  <c r="O173" i="36" s="1"/>
  <c r="P141" i="36"/>
  <c r="AI141" i="36"/>
  <c r="AE94" i="36"/>
  <c r="O94" i="36" s="1"/>
  <c r="Z94" i="36"/>
  <c r="M94" i="36" s="1"/>
  <c r="S176" i="36"/>
  <c r="AC176" i="36"/>
  <c r="U28" i="36"/>
  <c r="AH28" i="36"/>
  <c r="S151" i="36"/>
  <c r="AC151" i="36"/>
  <c r="AD115" i="36"/>
  <c r="N115" i="36"/>
  <c r="AC15" i="36"/>
  <c r="S15" i="36"/>
  <c r="AE222" i="36"/>
  <c r="O222" i="36" s="1"/>
  <c r="Z222" i="36"/>
  <c r="M222" i="36" s="1"/>
  <c r="AB229" i="36"/>
  <c r="U117" i="36"/>
  <c r="AH117" i="36"/>
  <c r="AC14" i="36"/>
  <c r="S14" i="36"/>
  <c r="AE150" i="36"/>
  <c r="O150" i="36" s="1"/>
  <c r="Z150" i="36"/>
  <c r="M150" i="36" s="1"/>
  <c r="AE103" i="36"/>
  <c r="O103" i="36" s="1"/>
  <c r="Z103" i="36"/>
  <c r="M103" i="36" s="1"/>
  <c r="AA143" i="36"/>
  <c r="AA285" i="36" s="1"/>
  <c r="AE260" i="36"/>
  <c r="O260" i="36" s="1"/>
  <c r="Z260" i="36"/>
  <c r="M260" i="36" s="1"/>
  <c r="U85" i="36"/>
  <c r="AH85" i="36"/>
  <c r="AH123" i="36"/>
  <c r="U123" i="36"/>
  <c r="AG128" i="36"/>
  <c r="S6" i="36"/>
  <c r="AC6" i="36"/>
  <c r="N64" i="36"/>
  <c r="AD64" i="36"/>
  <c r="AH38" i="36"/>
  <c r="U38" i="36"/>
  <c r="U9" i="36"/>
  <c r="AH9" i="36"/>
  <c r="R297" i="36"/>
  <c r="M49" i="36"/>
  <c r="AH20" i="36"/>
  <c r="U20" i="36"/>
  <c r="S236" i="36"/>
  <c r="AC236" i="36"/>
  <c r="AC252" i="36"/>
  <c r="S252" i="36"/>
  <c r="AI223" i="36"/>
  <c r="P223" i="36"/>
  <c r="AH268" i="36"/>
  <c r="U268" i="36"/>
  <c r="Z176" i="36"/>
  <c r="M176" i="36" s="1"/>
  <c r="AE176" i="36"/>
  <c r="O176" i="36" s="1"/>
  <c r="AC141" i="36"/>
  <c r="S141" i="36"/>
  <c r="AE171" i="36"/>
  <c r="O171" i="36" s="1"/>
  <c r="Z171" i="36"/>
  <c r="M171" i="36" s="1"/>
  <c r="S159" i="36"/>
  <c r="AC159" i="36"/>
  <c r="AC174" i="36"/>
  <c r="S174" i="36"/>
  <c r="P56" i="36"/>
  <c r="AI56" i="36"/>
  <c r="AE42" i="36"/>
  <c r="O42" i="36" s="1"/>
  <c r="Z42" i="36"/>
  <c r="M42" i="36" s="1"/>
  <c r="AI125" i="36"/>
  <c r="P125" i="36"/>
  <c r="Z122" i="36"/>
  <c r="M122" i="36" s="1"/>
  <c r="AE122" i="36"/>
  <c r="O122" i="36" s="1"/>
  <c r="AC101" i="36"/>
  <c r="S101" i="36"/>
  <c r="U151" i="36"/>
  <c r="AH151" i="36"/>
  <c r="U234" i="36"/>
  <c r="AH234" i="36"/>
  <c r="AI248" i="36"/>
  <c r="P248" i="36"/>
  <c r="AH167" i="36"/>
  <c r="U167" i="36"/>
  <c r="AC60" i="36"/>
  <c r="S60" i="36"/>
  <c r="AC186" i="36"/>
  <c r="S186" i="36"/>
  <c r="U148" i="36"/>
  <c r="AH148" i="36"/>
  <c r="AC103" i="36"/>
  <c r="S103" i="36"/>
  <c r="AH50" i="36"/>
  <c r="U50" i="36"/>
  <c r="U203" i="36"/>
  <c r="AH203" i="36"/>
  <c r="AC117" i="36"/>
  <c r="S117" i="36"/>
  <c r="Z124" i="36"/>
  <c r="M124" i="36" s="1"/>
  <c r="AE124" i="36"/>
  <c r="O124" i="36" s="1"/>
  <c r="AF87" i="36"/>
  <c r="AF283" i="36" s="1"/>
  <c r="T49" i="36"/>
  <c r="AH14" i="36"/>
  <c r="U14" i="36"/>
  <c r="AI81" i="36"/>
  <c r="P81" i="36"/>
  <c r="S19" i="36"/>
  <c r="AC19" i="36"/>
  <c r="AC83" i="36"/>
  <c r="S83" i="36"/>
  <c r="S123" i="36"/>
  <c r="AC123" i="36"/>
  <c r="AC23" i="36"/>
  <c r="S23" i="36"/>
  <c r="D282" i="36"/>
  <c r="H45" i="36"/>
  <c r="H282" i="36" s="1"/>
  <c r="U96" i="36"/>
  <c r="AH96" i="36"/>
  <c r="U82" i="36"/>
  <c r="AH82" i="36"/>
  <c r="Z9" i="36"/>
  <c r="M9" i="36" s="1"/>
  <c r="AE9" i="36"/>
  <c r="O9" i="36" s="1"/>
  <c r="U182" i="36"/>
  <c r="AH182" i="36"/>
  <c r="S270" i="36"/>
  <c r="AC270" i="36"/>
  <c r="S251" i="36"/>
  <c r="AC251" i="36"/>
  <c r="Z256" i="36"/>
  <c r="M256" i="36" s="1"/>
  <c r="AE256" i="36"/>
  <c r="O256" i="36" s="1"/>
  <c r="AH235" i="36"/>
  <c r="U235" i="36"/>
  <c r="AB276" i="36"/>
  <c r="J276" i="36" s="1"/>
  <c r="J290" i="36" s="1"/>
  <c r="AI228" i="36"/>
  <c r="P228" i="36"/>
  <c r="P221" i="36"/>
  <c r="AI221" i="36"/>
  <c r="AC199" i="36"/>
  <c r="S199" i="36"/>
  <c r="Z132" i="36"/>
  <c r="AE132" i="36"/>
  <c r="AC169" i="36"/>
  <c r="S169" i="36"/>
  <c r="S133" i="36"/>
  <c r="AC133" i="36"/>
  <c r="U240" i="36"/>
  <c r="AH240" i="36"/>
  <c r="U172" i="36"/>
  <c r="AH172" i="36"/>
  <c r="AC72" i="36"/>
  <c r="S72" i="36"/>
  <c r="U122" i="36"/>
  <c r="AH122" i="36"/>
  <c r="AA153" i="36"/>
  <c r="AA286" i="36" s="1"/>
  <c r="R147" i="36"/>
  <c r="U253" i="36"/>
  <c r="AH253" i="36"/>
  <c r="Z182" i="36"/>
  <c r="M182" i="36" s="1"/>
  <c r="AE182" i="36"/>
  <c r="O182" i="36" s="1"/>
  <c r="S170" i="36"/>
  <c r="AC170" i="36"/>
  <c r="AC56" i="36"/>
  <c r="S56" i="36"/>
  <c r="AC42" i="36"/>
  <c r="S42" i="36"/>
  <c r="N162" i="36"/>
  <c r="AD162" i="36"/>
  <c r="S122" i="36"/>
  <c r="AC122" i="36"/>
  <c r="P100" i="36"/>
  <c r="AI100" i="36"/>
  <c r="AE15" i="36"/>
  <c r="O15" i="36" s="1"/>
  <c r="Z15" i="36"/>
  <c r="M15" i="36" s="1"/>
  <c r="AC137" i="36"/>
  <c r="S137" i="36"/>
  <c r="AH241" i="36"/>
  <c r="U241" i="36"/>
  <c r="S167" i="36"/>
  <c r="AC167" i="36"/>
  <c r="AG153" i="36"/>
  <c r="AF276" i="36"/>
  <c r="T232" i="36"/>
  <c r="U186" i="36"/>
  <c r="AH186" i="36"/>
  <c r="AH103" i="36"/>
  <c r="U103" i="36"/>
  <c r="N136" i="36"/>
  <c r="AD136" i="36"/>
  <c r="Z164" i="36"/>
  <c r="M164" i="36" s="1"/>
  <c r="AE164" i="36"/>
  <c r="O164" i="36" s="1"/>
  <c r="Z104" i="36"/>
  <c r="M104" i="36" s="1"/>
  <c r="AE104" i="36"/>
  <c r="O104" i="36" s="1"/>
  <c r="AC43" i="36"/>
  <c r="S43" i="36"/>
  <c r="AC25" i="36"/>
  <c r="S25" i="36"/>
  <c r="AH269" i="36"/>
  <c r="U269" i="36"/>
  <c r="Z140" i="36"/>
  <c r="M140" i="36" s="1"/>
  <c r="AE140" i="36"/>
  <c r="O140" i="36" s="1"/>
  <c r="Z203" i="36"/>
  <c r="M203" i="36" s="1"/>
  <c r="AE203" i="36"/>
  <c r="O203" i="36" s="1"/>
  <c r="U83" i="36"/>
  <c r="AH83" i="36"/>
  <c r="AE121" i="36"/>
  <c r="O121" i="36" s="1"/>
  <c r="Z121" i="36"/>
  <c r="M121" i="36" s="1"/>
  <c r="AC234" i="36"/>
  <c r="S234" i="36"/>
  <c r="AC21" i="36"/>
  <c r="S21" i="36"/>
  <c r="U62" i="36"/>
  <c r="AH62" i="36"/>
  <c r="S124" i="36"/>
  <c r="AC124" i="36"/>
  <c r="Z63" i="36"/>
  <c r="M63" i="36" s="1"/>
  <c r="AE63" i="36"/>
  <c r="O63" i="36" s="1"/>
  <c r="AE270" i="36"/>
  <c r="O270" i="36" s="1"/>
  <c r="Z270" i="36"/>
  <c r="M270" i="36" s="1"/>
  <c r="AE268" i="36"/>
  <c r="O268" i="36" s="1"/>
  <c r="Z268" i="36"/>
  <c r="M268" i="36" s="1"/>
  <c r="AC250" i="36"/>
  <c r="S250" i="36"/>
  <c r="AD255" i="36"/>
  <c r="N255" i="36"/>
  <c r="AH228" i="36"/>
  <c r="U228" i="36"/>
  <c r="U259" i="36"/>
  <c r="AH259" i="36"/>
  <c r="AH199" i="36"/>
  <c r="U199" i="36"/>
  <c r="S246" i="36"/>
  <c r="AC246" i="36"/>
  <c r="AH184" i="36"/>
  <c r="U184" i="36"/>
  <c r="S132" i="36"/>
  <c r="AC132" i="36"/>
  <c r="U233" i="36"/>
  <c r="AH233" i="36"/>
  <c r="AD202" i="36"/>
  <c r="N202" i="36"/>
  <c r="S142" i="36"/>
  <c r="AC142" i="36"/>
  <c r="P59" i="36"/>
  <c r="AI59" i="36"/>
  <c r="M208" i="36"/>
  <c r="AD67" i="36"/>
  <c r="N67" i="36"/>
  <c r="P218" i="36"/>
  <c r="AI218" i="36"/>
  <c r="AC182" i="36"/>
  <c r="S182" i="36"/>
  <c r="AH177" i="36"/>
  <c r="U177" i="36"/>
  <c r="AB143" i="36"/>
  <c r="AB128" i="36"/>
  <c r="U42" i="36"/>
  <c r="AH42" i="36"/>
  <c r="AC41" i="36"/>
  <c r="S41" i="36"/>
  <c r="AH162" i="36"/>
  <c r="U162" i="36"/>
  <c r="Z116" i="36"/>
  <c r="M116" i="36" s="1"/>
  <c r="AE116" i="36"/>
  <c r="O116" i="36" s="1"/>
  <c r="AE18" i="36"/>
  <c r="O18" i="36" s="1"/>
  <c r="Z18" i="36"/>
  <c r="M18" i="36" s="1"/>
  <c r="S126" i="36"/>
  <c r="AC126" i="36"/>
  <c r="T91" i="36"/>
  <c r="AE240" i="36"/>
  <c r="O240" i="36" s="1"/>
  <c r="Z240" i="36"/>
  <c r="M240" i="36" s="1"/>
  <c r="P162" i="36"/>
  <c r="AI162" i="36"/>
  <c r="AE25" i="36"/>
  <c r="O25" i="36" s="1"/>
  <c r="Z25" i="36"/>
  <c r="M25" i="36" s="1"/>
  <c r="AH32" i="36"/>
  <c r="U32" i="36"/>
  <c r="AA87" i="36"/>
  <c r="AA283" i="36" s="1"/>
  <c r="R49" i="36"/>
  <c r="S269" i="36"/>
  <c r="AC269" i="36"/>
  <c r="U78" i="36"/>
  <c r="AH78" i="36"/>
  <c r="AI11" i="36"/>
  <c r="P11" i="36"/>
  <c r="AC253" i="36"/>
  <c r="S253" i="36"/>
  <c r="Z66" i="36"/>
  <c r="M66" i="36" s="1"/>
  <c r="AE66" i="36"/>
  <c r="O66" i="36" s="1"/>
  <c r="S110" i="36"/>
  <c r="AC110" i="36"/>
  <c r="U44" i="36"/>
  <c r="AH44" i="36"/>
  <c r="AE62" i="36"/>
  <c r="O62" i="36" s="1"/>
  <c r="Z62" i="36"/>
  <c r="M62" i="36" s="1"/>
  <c r="U36" i="36"/>
  <c r="AH36" i="36"/>
  <c r="AC17" i="36"/>
  <c r="S17" i="36"/>
  <c r="P17" i="36"/>
  <c r="AI17" i="36"/>
  <c r="T297" i="36"/>
  <c r="K298" i="36"/>
  <c r="AD30" i="36"/>
  <c r="N30" i="36"/>
  <c r="P160" i="36"/>
  <c r="AI160" i="36"/>
  <c r="S164" i="36"/>
  <c r="AC164" i="36"/>
  <c r="AH263" i="36"/>
  <c r="U263" i="36"/>
  <c r="U157" i="36"/>
  <c r="AH157" i="36"/>
  <c r="S217" i="36"/>
  <c r="AC217" i="36"/>
  <c r="AC219" i="36"/>
  <c r="S219" i="36"/>
  <c r="P27" i="36"/>
  <c r="AI27" i="36"/>
  <c r="T138" i="36"/>
  <c r="AF143" i="36"/>
  <c r="AF285" i="36" s="1"/>
  <c r="H297" i="36"/>
  <c r="AE232" i="36"/>
  <c r="Z232" i="36"/>
  <c r="P170" i="36"/>
  <c r="P83" i="36"/>
  <c r="D283" i="36"/>
  <c r="H87" i="36"/>
  <c r="H283" i="36" s="1"/>
  <c r="S201" i="36"/>
  <c r="AC201" i="36"/>
  <c r="AE28" i="36"/>
  <c r="O28" i="36" s="1"/>
  <c r="Z28" i="36"/>
  <c r="M28" i="36" s="1"/>
  <c r="U12" i="36"/>
  <c r="AH12" i="36"/>
  <c r="AI159" i="36"/>
  <c r="P159" i="36"/>
  <c r="AE261" i="36"/>
  <c r="O261" i="36" s="1"/>
  <c r="Z261" i="36"/>
  <c r="M261" i="36" s="1"/>
  <c r="AH245" i="36"/>
  <c r="U245" i="36"/>
  <c r="S173" i="36"/>
  <c r="AC173" i="36"/>
  <c r="AC224" i="36"/>
  <c r="S224" i="36"/>
  <c r="U264" i="36"/>
  <c r="AH264" i="36"/>
  <c r="AC259" i="36"/>
  <c r="S259" i="36"/>
  <c r="AC149" i="36"/>
  <c r="S149" i="36"/>
  <c r="Z152" i="36"/>
  <c r="M152" i="36" s="1"/>
  <c r="AE152" i="36"/>
  <c r="O152" i="36" s="1"/>
  <c r="AD274" i="36"/>
  <c r="N274" i="36"/>
  <c r="AD252" i="36"/>
  <c r="N252" i="36"/>
  <c r="S223" i="36"/>
  <c r="AC223" i="36"/>
  <c r="N216" i="36"/>
  <c r="AD216" i="36"/>
  <c r="Z246" i="36"/>
  <c r="M246" i="36" s="1"/>
  <c r="AE246" i="36"/>
  <c r="O246" i="36" s="1"/>
  <c r="AC181" i="36"/>
  <c r="S181" i="36"/>
  <c r="AH250" i="36"/>
  <c r="U250" i="36"/>
  <c r="Z52" i="36"/>
  <c r="M52" i="36" s="1"/>
  <c r="AE52" i="36"/>
  <c r="O52" i="36" s="1"/>
  <c r="AE172" i="36"/>
  <c r="O172" i="36" s="1"/>
  <c r="Z172" i="36"/>
  <c r="M172" i="36" s="1"/>
  <c r="AD125" i="36"/>
  <c r="N125" i="36"/>
  <c r="Z158" i="36"/>
  <c r="M158" i="36" s="1"/>
  <c r="AE158" i="36"/>
  <c r="O158" i="36" s="1"/>
  <c r="U202" i="36"/>
  <c r="AH202" i="36"/>
  <c r="AD147" i="36"/>
  <c r="N147" i="36"/>
  <c r="U63" i="36"/>
  <c r="AH63" i="36"/>
  <c r="N218" i="36"/>
  <c r="AD218" i="36"/>
  <c r="U92" i="36"/>
  <c r="AH92" i="36"/>
  <c r="S54" i="36"/>
  <c r="AC54" i="36"/>
  <c r="AD79" i="36"/>
  <c r="N79" i="36"/>
  <c r="AC247" i="36"/>
  <c r="S247" i="36"/>
  <c r="AC191" i="36"/>
  <c r="S191" i="36"/>
  <c r="AD93" i="36"/>
  <c r="N93" i="36"/>
  <c r="S44" i="36"/>
  <c r="AC44" i="36"/>
  <c r="U214" i="36"/>
  <c r="AH214" i="36"/>
  <c r="AI185" i="36"/>
  <c r="P185" i="36"/>
  <c r="AH116" i="36"/>
  <c r="U116" i="36"/>
  <c r="U101" i="36"/>
  <c r="AH101" i="36"/>
  <c r="P69" i="36"/>
  <c r="AI69" i="36"/>
  <c r="S18" i="36"/>
  <c r="AC18" i="36"/>
  <c r="Z126" i="36"/>
  <c r="M126" i="36" s="1"/>
  <c r="AE126" i="36"/>
  <c r="O126" i="36" s="1"/>
  <c r="S240" i="36"/>
  <c r="AC240" i="36"/>
  <c r="P102" i="36"/>
  <c r="AI102" i="36"/>
  <c r="AH39" i="36"/>
  <c r="U39" i="36"/>
  <c r="AH118" i="36"/>
  <c r="U118" i="36"/>
  <c r="U140" i="36"/>
  <c r="AH140" i="36"/>
  <c r="AH110" i="36"/>
  <c r="U110" i="36"/>
  <c r="U65" i="36"/>
  <c r="AH65" i="36"/>
  <c r="AC62" i="36"/>
  <c r="S62" i="36"/>
  <c r="AC35" i="36"/>
  <c r="S35" i="36"/>
  <c r="AI79" i="36"/>
  <c r="P79" i="36"/>
  <c r="AH37" i="36"/>
  <c r="U37" i="36"/>
  <c r="H298" i="36"/>
  <c r="R295" i="36"/>
  <c r="J298" i="36"/>
  <c r="L298" i="36" s="1"/>
  <c r="O295" i="36"/>
  <c r="U95" i="36"/>
  <c r="AH95" i="36"/>
  <c r="AC140" i="36"/>
  <c r="S140" i="36"/>
  <c r="AE271" i="36"/>
  <c r="O271" i="36" s="1"/>
  <c r="Z271" i="36"/>
  <c r="M271" i="36" s="1"/>
  <c r="AE269" i="36"/>
  <c r="O269" i="36" s="1"/>
  <c r="Z269" i="36"/>
  <c r="M269" i="36" s="1"/>
  <c r="S265" i="36"/>
  <c r="AC265" i="36"/>
  <c r="AE266" i="36"/>
  <c r="O266" i="36" s="1"/>
  <c r="Z266" i="36"/>
  <c r="M266" i="36" s="1"/>
  <c r="AH226" i="36"/>
  <c r="U226" i="36"/>
  <c r="AE225" i="36"/>
  <c r="O225" i="36" s="1"/>
  <c r="Z225" i="36"/>
  <c r="M225" i="36" s="1"/>
  <c r="AC190" i="36"/>
  <c r="S190" i="36"/>
  <c r="AH216" i="36"/>
  <c r="U216" i="36"/>
  <c r="AH197" i="36"/>
  <c r="U197" i="36"/>
  <c r="AH181" i="36"/>
  <c r="U181" i="36"/>
  <c r="AC168" i="36"/>
  <c r="S168" i="36"/>
  <c r="AE139" i="36"/>
  <c r="O139" i="36" s="1"/>
  <c r="Z139" i="36"/>
  <c r="M139" i="36" s="1"/>
  <c r="U261" i="36"/>
  <c r="AH261" i="36"/>
  <c r="S158" i="36"/>
  <c r="AC158" i="36"/>
  <c r="AA128" i="36"/>
  <c r="AA284" i="36" s="1"/>
  <c r="U51" i="36"/>
  <c r="AH51" i="36"/>
  <c r="S203" i="36"/>
  <c r="AC203" i="36"/>
  <c r="S161" i="36"/>
  <c r="AC161" i="36"/>
  <c r="AC175" i="36"/>
  <c r="S175" i="36"/>
  <c r="U108" i="36"/>
  <c r="AH108" i="36"/>
  <c r="AE92" i="36"/>
  <c r="O92" i="36" s="1"/>
  <c r="Z92" i="36"/>
  <c r="M92" i="36" s="1"/>
  <c r="AC52" i="36"/>
  <c r="S52" i="36"/>
  <c r="AH79" i="36"/>
  <c r="U79" i="36"/>
  <c r="AH191" i="36"/>
  <c r="U191" i="36"/>
  <c r="AE137" i="36"/>
  <c r="O137" i="36" s="1"/>
  <c r="Z137" i="36"/>
  <c r="M137" i="36" s="1"/>
  <c r="N119" i="36"/>
  <c r="AD119" i="36"/>
  <c r="AI93" i="36"/>
  <c r="P93" i="36"/>
  <c r="Z39" i="36"/>
  <c r="M39" i="36" s="1"/>
  <c r="AE39" i="36"/>
  <c r="O39" i="36" s="1"/>
  <c r="S81" i="36"/>
  <c r="AC81" i="36"/>
  <c r="P37" i="36"/>
  <c r="AI37" i="36"/>
  <c r="AE212" i="36"/>
  <c r="Z212" i="36"/>
  <c r="M212" i="36" s="1"/>
  <c r="AC179" i="36"/>
  <c r="S179" i="36"/>
  <c r="S8" i="36"/>
  <c r="AC8" i="36"/>
  <c r="AA192" i="36"/>
  <c r="AA287" i="36" s="1"/>
  <c r="AF153" i="36"/>
  <c r="AF286" i="36" s="1"/>
  <c r="T147" i="36"/>
  <c r="Z13" i="36"/>
  <c r="M13" i="36" s="1"/>
  <c r="AE13" i="36"/>
  <c r="O13" i="36" s="1"/>
  <c r="P215" i="36"/>
  <c r="AI215" i="36"/>
  <c r="S118" i="36"/>
  <c r="AC118" i="36"/>
  <c r="Z29" i="36"/>
  <c r="M29" i="36" s="1"/>
  <c r="AE29" i="36"/>
  <c r="O29" i="36" s="1"/>
  <c r="AH84" i="36"/>
  <c r="U84" i="36"/>
  <c r="Z35" i="36"/>
  <c r="M35" i="36" s="1"/>
  <c r="AE35" i="36"/>
  <c r="O35" i="36" s="1"/>
  <c r="U137" i="36"/>
  <c r="AH137" i="36"/>
  <c r="S16" i="36"/>
  <c r="AC16" i="36"/>
  <c r="J295" i="36"/>
  <c r="L295" i="36" s="1"/>
  <c r="R298" i="36"/>
  <c r="J296" i="36"/>
  <c r="L296" i="36" s="1"/>
  <c r="Z32" i="36"/>
  <c r="M32" i="36" s="1"/>
  <c r="AE32" i="36"/>
  <c r="O32" i="36" s="1"/>
  <c r="U13" i="36"/>
  <c r="AH13" i="36"/>
  <c r="Z22" i="36"/>
  <c r="M22" i="36" s="1"/>
  <c r="AE22" i="36"/>
  <c r="O22" i="36" s="1"/>
  <c r="U217" i="36"/>
  <c r="AH217" i="36"/>
  <c r="N178" i="36"/>
  <c r="AD178" i="36"/>
  <c r="Z78" i="36"/>
  <c r="M78" i="36" s="1"/>
  <c r="AE78" i="36"/>
  <c r="O78" i="36" s="1"/>
  <c r="R7" i="36"/>
  <c r="AA45" i="36"/>
  <c r="AA282" i="36" s="1"/>
  <c r="D289" i="36"/>
  <c r="H229" i="36"/>
  <c r="H289" i="36" s="1"/>
  <c r="S95" i="36"/>
  <c r="AC95" i="36"/>
  <c r="Z19" i="36"/>
  <c r="M19" i="36" s="1"/>
  <c r="AE19" i="36"/>
  <c r="O19" i="36" s="1"/>
  <c r="S85" i="36"/>
  <c r="AC85" i="36"/>
  <c r="AC166" i="36"/>
  <c r="S166" i="36"/>
  <c r="AE7" i="36"/>
  <c r="O7" i="36" s="1"/>
  <c r="Z7" i="36"/>
  <c r="M7" i="36" s="1"/>
  <c r="U27" i="36"/>
  <c r="AH27" i="36"/>
  <c r="Z6" i="36"/>
  <c r="AE6" i="36"/>
  <c r="P134" i="36"/>
  <c r="Z265" i="36"/>
  <c r="M265" i="36" s="1"/>
  <c r="AE265" i="36"/>
  <c r="O265" i="36" s="1"/>
  <c r="Z118" i="36"/>
  <c r="M118" i="36" s="1"/>
  <c r="AE118" i="36"/>
  <c r="O118" i="36" s="1"/>
  <c r="AC82" i="36"/>
  <c r="S82" i="36"/>
  <c r="S9" i="36"/>
  <c r="AC9" i="36"/>
  <c r="M297" i="36"/>
  <c r="T295" i="36"/>
  <c r="M298" i="36"/>
  <c r="U61" i="36"/>
  <c r="AH61" i="36"/>
  <c r="AC11" i="36"/>
  <c r="S11" i="36"/>
  <c r="AC20" i="36"/>
  <c r="S20" i="36"/>
  <c r="U262" i="36"/>
  <c r="AH262" i="36"/>
  <c r="AE235" i="36"/>
  <c r="O235" i="36" s="1"/>
  <c r="Z235" i="36"/>
  <c r="M235" i="36" s="1"/>
  <c r="Z243" i="36"/>
  <c r="M243" i="36" s="1"/>
  <c r="AE243" i="36"/>
  <c r="O243" i="36" s="1"/>
  <c r="AC184" i="36"/>
  <c r="S184" i="36"/>
  <c r="P216" i="36"/>
  <c r="AI216" i="36"/>
  <c r="AH160" i="36"/>
  <c r="U160" i="36"/>
  <c r="N221" i="36"/>
  <c r="AD221" i="36"/>
  <c r="AE133" i="36"/>
  <c r="O133" i="36" s="1"/>
  <c r="Z133" i="36"/>
  <c r="M133" i="36" s="1"/>
  <c r="AC216" i="36"/>
  <c r="S216" i="36"/>
  <c r="AH222" i="36"/>
  <c r="U222" i="36"/>
  <c r="S113" i="36"/>
  <c r="AC113" i="36"/>
  <c r="AE245" i="36"/>
  <c r="O245" i="36" s="1"/>
  <c r="Z245" i="36"/>
  <c r="M245" i="36" s="1"/>
  <c r="S177" i="36"/>
  <c r="AC177" i="36"/>
  <c r="AC93" i="36"/>
  <c r="S93" i="36"/>
  <c r="AE44" i="36"/>
  <c r="O44" i="36" s="1"/>
  <c r="Z44" i="36"/>
  <c r="M44" i="36" s="1"/>
  <c r="AC119" i="36"/>
  <c r="S119" i="36"/>
  <c r="AC180" i="36"/>
  <c r="S180" i="36"/>
  <c r="U248" i="36"/>
  <c r="AH248" i="36"/>
  <c r="AE117" i="36"/>
  <c r="O117" i="36" s="1"/>
  <c r="Z117" i="36"/>
  <c r="M117" i="36" s="1"/>
  <c r="S222" i="36"/>
  <c r="AC222" i="36"/>
  <c r="AH212" i="36"/>
  <c r="U212" i="36"/>
  <c r="Z101" i="36"/>
  <c r="M101" i="36" s="1"/>
  <c r="AE101" i="36"/>
  <c r="O101" i="36" s="1"/>
  <c r="AE8" i="36"/>
  <c r="O8" i="36" s="1"/>
  <c r="Z8" i="36"/>
  <c r="M8" i="36" s="1"/>
  <c r="Z186" i="36"/>
  <c r="M186" i="36" s="1"/>
  <c r="AE186" i="36"/>
  <c r="O186" i="36" s="1"/>
  <c r="AE148" i="36"/>
  <c r="O148" i="36" s="1"/>
  <c r="Z148" i="36"/>
  <c r="M148" i="36" s="1"/>
  <c r="U105" i="36"/>
  <c r="AH105" i="36"/>
  <c r="S53" i="36"/>
  <c r="AC53" i="36"/>
  <c r="S104" i="36"/>
  <c r="AC104" i="36"/>
  <c r="S12" i="36"/>
  <c r="AC12" i="36"/>
  <c r="AD215" i="36"/>
  <c r="N215" i="36"/>
  <c r="AA229" i="36"/>
  <c r="AA289" i="36" s="1"/>
  <c r="R208" i="36"/>
  <c r="AI168" i="36"/>
  <c r="P168" i="36"/>
  <c r="S78" i="36"/>
  <c r="AC78" i="36"/>
  <c r="Z219" i="36"/>
  <c r="M219" i="36" s="1"/>
  <c r="AE219" i="36"/>
  <c r="O219" i="36" s="1"/>
  <c r="S29" i="36"/>
  <c r="AC29" i="36"/>
  <c r="Z85" i="36"/>
  <c r="M85" i="36" s="1"/>
  <c r="AE85" i="36"/>
  <c r="O85" i="36" s="1"/>
  <c r="AC274" i="36"/>
  <c r="S274" i="36"/>
  <c r="Z36" i="36"/>
  <c r="M36" i="36" s="1"/>
  <c r="AE36" i="36"/>
  <c r="O36" i="36" s="1"/>
  <c r="AF45" i="36"/>
  <c r="AF282" i="36" s="1"/>
  <c r="AD106" i="36"/>
  <c r="T6" i="36"/>
  <c r="U198" i="36"/>
  <c r="AH198" i="36"/>
  <c r="U127" i="36"/>
  <c r="AH127" i="36"/>
  <c r="AH71" i="36"/>
  <c r="U71" i="36"/>
  <c r="AD54" i="36"/>
  <c r="N54" i="36"/>
  <c r="AD27" i="36"/>
  <c r="N27" i="36"/>
  <c r="AH16" i="36"/>
  <c r="U16" i="36"/>
  <c r="AE113" i="36"/>
  <c r="O113" i="36" s="1"/>
  <c r="Z113" i="36"/>
  <c r="M113" i="36" s="1"/>
  <c r="AE71" i="36"/>
  <c r="O71" i="36" s="1"/>
  <c r="Z71" i="36"/>
  <c r="M71" i="36" s="1"/>
  <c r="O297" i="36"/>
  <c r="U11" i="36"/>
  <c r="AH11" i="36"/>
  <c r="U55" i="36"/>
  <c r="AH55" i="36"/>
  <c r="AE61" i="36"/>
  <c r="O61" i="36" s="1"/>
  <c r="Z61" i="36"/>
  <c r="M61" i="36" s="1"/>
  <c r="AC55" i="36"/>
  <c r="S55" i="36"/>
  <c r="AE167" i="36"/>
  <c r="O167" i="36" s="1"/>
  <c r="Z167" i="36"/>
  <c r="M167" i="36" s="1"/>
  <c r="AI149" i="36"/>
  <c r="P149" i="36"/>
  <c r="AE253" i="36"/>
  <c r="O253" i="36" s="1"/>
  <c r="Z253" i="36"/>
  <c r="M253" i="36" s="1"/>
  <c r="Z227" i="36"/>
  <c r="M227" i="36" s="1"/>
  <c r="AE227" i="36"/>
  <c r="O227" i="36" s="1"/>
  <c r="U72" i="36"/>
  <c r="AH72" i="36"/>
  <c r="AC71" i="36"/>
  <c r="S71" i="36"/>
  <c r="AC165" i="36"/>
  <c r="S165" i="36"/>
  <c r="AC64" i="36"/>
  <c r="S64" i="36"/>
  <c r="AE263" i="36"/>
  <c r="O263" i="36" s="1"/>
  <c r="Z263" i="36"/>
  <c r="M263" i="36" s="1"/>
  <c r="AE181" i="36"/>
  <c r="O181" i="36" s="1"/>
  <c r="Z181" i="36"/>
  <c r="M181" i="36" s="1"/>
  <c r="AD81" i="36"/>
  <c r="N81" i="36"/>
  <c r="AH56" i="36"/>
  <c r="U56" i="36"/>
  <c r="U133" i="36"/>
  <c r="AH133" i="36"/>
  <c r="U58" i="36"/>
  <c r="AH58" i="36"/>
  <c r="S38" i="36"/>
  <c r="AC38" i="36"/>
  <c r="AD170" i="36"/>
  <c r="N170" i="36"/>
  <c r="AI123" i="36"/>
  <c r="P123" i="36"/>
  <c r="T296" i="36"/>
  <c r="M296" i="36"/>
  <c r="R296" i="36"/>
  <c r="Q296" i="36" s="1"/>
  <c r="O296" i="36"/>
  <c r="T298" i="36"/>
  <c r="U33" i="36"/>
  <c r="AH33" i="36"/>
  <c r="AH272" i="36"/>
  <c r="U272" i="36"/>
  <c r="AI209" i="36"/>
  <c r="P209" i="36"/>
  <c r="AD177" i="36"/>
  <c r="N177" i="36"/>
  <c r="AC228" i="36"/>
  <c r="S228" i="36"/>
  <c r="Z264" i="36"/>
  <c r="M264" i="36" s="1"/>
  <c r="AE264" i="36"/>
  <c r="O264" i="36" s="1"/>
  <c r="Z259" i="36"/>
  <c r="M259" i="36" s="1"/>
  <c r="AE259" i="36"/>
  <c r="O259" i="36" s="1"/>
  <c r="U251" i="36"/>
  <c r="AH251" i="36"/>
  <c r="AH221" i="36"/>
  <c r="U221" i="36"/>
  <c r="Z201" i="36"/>
  <c r="M201" i="36" s="1"/>
  <c r="AE201" i="36"/>
  <c r="O201" i="36" s="1"/>
  <c r="AD228" i="36"/>
  <c r="N228" i="36"/>
  <c r="AH244" i="36"/>
  <c r="U244" i="36"/>
  <c r="S233" i="36"/>
  <c r="AC233" i="36"/>
  <c r="AC139" i="36"/>
  <c r="S139" i="36"/>
  <c r="U254" i="36"/>
  <c r="AH254" i="36"/>
  <c r="P109" i="36"/>
  <c r="AI109" i="36"/>
  <c r="AA204" i="36"/>
  <c r="AA288" i="36" s="1"/>
  <c r="R196" i="36"/>
  <c r="P151" i="36"/>
  <c r="AI151" i="36"/>
  <c r="AH255" i="36"/>
  <c r="U255" i="36"/>
  <c r="AB87" i="36"/>
  <c r="AC162" i="36"/>
  <c r="S162" i="36"/>
  <c r="AD134" i="36"/>
  <c r="N134" i="36"/>
  <c r="AH112" i="36"/>
  <c r="U112" i="36"/>
  <c r="P33" i="36"/>
  <c r="AI33" i="36"/>
  <c r="AC241" i="36"/>
  <c r="S241" i="36"/>
  <c r="AH60" i="36"/>
  <c r="U60" i="36"/>
  <c r="AC121" i="36"/>
  <c r="S121" i="36"/>
  <c r="Z107" i="36"/>
  <c r="M107" i="36" s="1"/>
  <c r="AE107" i="36"/>
  <c r="O107" i="36" s="1"/>
  <c r="AH126" i="36"/>
  <c r="U126" i="36"/>
  <c r="Z91" i="36"/>
  <c r="AE91" i="36"/>
  <c r="AH178" i="36"/>
  <c r="U178" i="36"/>
  <c r="U25" i="36"/>
  <c r="AH25" i="36"/>
  <c r="P14" i="36"/>
  <c r="AI14" i="36"/>
  <c r="P184" i="36"/>
  <c r="AI184" i="36"/>
  <c r="AC37" i="36"/>
  <c r="S37" i="36"/>
  <c r="AD239" i="36"/>
  <c r="N239" i="36"/>
  <c r="S70" i="36"/>
  <c r="AC70" i="36"/>
  <c r="N159" i="36"/>
  <c r="AD159" i="36"/>
  <c r="AE84" i="36"/>
  <c r="O84" i="36" s="1"/>
  <c r="Z84" i="36"/>
  <c r="M84" i="36" s="1"/>
  <c r="AC58" i="36"/>
  <c r="S58" i="36"/>
  <c r="U35" i="36"/>
  <c r="AH35" i="36"/>
  <c r="AE38" i="36"/>
  <c r="O38" i="36" s="1"/>
  <c r="Z38" i="36"/>
  <c r="M38" i="36" s="1"/>
  <c r="Z26" i="36"/>
  <c r="M26" i="36" s="1"/>
  <c r="AE26" i="36"/>
  <c r="O26" i="36" s="1"/>
  <c r="Z10" i="36"/>
  <c r="M10" i="36" s="1"/>
  <c r="AE10" i="36"/>
  <c r="O10" i="36" s="1"/>
  <c r="K296" i="36"/>
  <c r="H296" i="36"/>
  <c r="M295" i="36"/>
  <c r="P30" i="36"/>
  <c r="AI30" i="36"/>
  <c r="S63" i="36"/>
  <c r="AC63" i="36"/>
  <c r="Z272" i="36"/>
  <c r="M272" i="36" s="1"/>
  <c r="AE272" i="36"/>
  <c r="O272" i="36" s="1"/>
  <c r="AC249" i="36"/>
  <c r="S249" i="36"/>
  <c r="AI217" i="36"/>
  <c r="P217" i="36"/>
  <c r="S200" i="36"/>
  <c r="AC200" i="36"/>
  <c r="AH174" i="36"/>
  <c r="U174" i="36"/>
  <c r="AE250" i="36"/>
  <c r="O250" i="36" s="1"/>
  <c r="Z250" i="36"/>
  <c r="M250" i="36" s="1"/>
  <c r="AH169" i="36"/>
  <c r="U169" i="36"/>
  <c r="S254" i="36"/>
  <c r="AC254" i="36"/>
  <c r="S171" i="36"/>
  <c r="AC171" i="36"/>
  <c r="S136" i="36"/>
  <c r="AC136" i="36"/>
  <c r="AD109" i="36"/>
  <c r="N109" i="36"/>
  <c r="T196" i="36"/>
  <c r="AF204" i="36"/>
  <c r="AF288" i="36" s="1"/>
  <c r="Z237" i="36"/>
  <c r="M237" i="36" s="1"/>
  <c r="AE237" i="36"/>
  <c r="O237" i="36" s="1"/>
  <c r="U220" i="36"/>
  <c r="AH220" i="36"/>
  <c r="N105" i="36"/>
  <c r="AD105" i="36"/>
  <c r="AE175" i="36"/>
  <c r="O175" i="36" s="1"/>
  <c r="Z175" i="36"/>
  <c r="M175" i="36" s="1"/>
  <c r="U132" i="36"/>
  <c r="AH132" i="36"/>
  <c r="AB153" i="36"/>
  <c r="AH134" i="36"/>
  <c r="U134" i="36"/>
  <c r="AE111" i="36"/>
  <c r="O111" i="36" s="1"/>
  <c r="Z111" i="36"/>
  <c r="M111" i="36" s="1"/>
  <c r="S107" i="36"/>
  <c r="AC107" i="36"/>
  <c r="S157" i="36"/>
  <c r="AC157" i="36"/>
  <c r="S91" i="36"/>
  <c r="AC91" i="36"/>
  <c r="AC178" i="36"/>
  <c r="S178" i="36"/>
  <c r="AC13" i="36"/>
  <c r="S13" i="36"/>
  <c r="Z50" i="36"/>
  <c r="M50" i="36" s="1"/>
  <c r="AE50" i="36"/>
  <c r="O50" i="36" s="1"/>
  <c r="S272" i="36"/>
  <c r="AC272" i="36"/>
  <c r="P267" i="36"/>
  <c r="AI267" i="36"/>
  <c r="S239" i="36"/>
  <c r="AC239" i="36"/>
  <c r="AD258" i="36"/>
  <c r="N258" i="36"/>
  <c r="P187" i="36"/>
  <c r="AI187" i="36"/>
  <c r="AC267" i="36"/>
  <c r="S267" i="36"/>
  <c r="Z200" i="36"/>
  <c r="M200" i="36" s="1"/>
  <c r="AE200" i="36"/>
  <c r="O200" i="36" s="1"/>
  <c r="D290" i="36"/>
  <c r="H276" i="36"/>
  <c r="H290" i="36" s="1"/>
  <c r="AH171" i="36"/>
  <c r="U171" i="36"/>
  <c r="U163" i="36"/>
  <c r="AH163" i="36"/>
  <c r="AH136" i="36"/>
  <c r="U136" i="36"/>
  <c r="S264" i="36"/>
  <c r="AC264" i="36"/>
  <c r="AE142" i="36"/>
  <c r="O142" i="36" s="1"/>
  <c r="Z142" i="36"/>
  <c r="M142" i="36" s="1"/>
  <c r="AE72" i="36"/>
  <c r="O72" i="36" s="1"/>
  <c r="Z72" i="36"/>
  <c r="M72" i="36" s="1"/>
  <c r="AC237" i="36"/>
  <c r="S237" i="36"/>
  <c r="AE214" i="36"/>
  <c r="O214" i="36" s="1"/>
  <c r="Z214" i="36"/>
  <c r="M214" i="36" s="1"/>
  <c r="AH149" i="36"/>
  <c r="U149" i="36"/>
  <c r="S220" i="36"/>
  <c r="AC220" i="36"/>
  <c r="AC152" i="36"/>
  <c r="S152" i="36"/>
  <c r="AE161" i="36"/>
  <c r="O161" i="36" s="1"/>
  <c r="Z161" i="36"/>
  <c r="M161" i="36" s="1"/>
  <c r="U107" i="36"/>
  <c r="AH107" i="36"/>
  <c r="N82" i="36"/>
  <c r="AD82" i="36"/>
  <c r="S31" i="36"/>
  <c r="AC31" i="36"/>
  <c r="AC61" i="36"/>
  <c r="S61" i="36"/>
  <c r="AH150" i="36"/>
  <c r="U150" i="36"/>
  <c r="AH53" i="36"/>
  <c r="U53" i="36"/>
  <c r="AD185" i="36"/>
  <c r="N185" i="36"/>
  <c r="S116" i="36"/>
  <c r="AC116" i="36"/>
  <c r="U69" i="36"/>
  <c r="AH69" i="36"/>
  <c r="AA276" i="36"/>
  <c r="R232" i="36"/>
  <c r="H192" i="36"/>
  <c r="H287" i="36" s="1"/>
  <c r="D287" i="36"/>
  <c r="D286" i="36"/>
  <c r="H153" i="36"/>
  <c r="H286" i="36" s="1"/>
  <c r="Z188" i="36"/>
  <c r="M188" i="36" s="1"/>
  <c r="AE188" i="36"/>
  <c r="O188" i="36" s="1"/>
  <c r="D284" i="36"/>
  <c r="H128" i="36"/>
  <c r="H284" i="36" s="1"/>
  <c r="Z165" i="36"/>
  <c r="M165" i="36" s="1"/>
  <c r="AE165" i="36"/>
  <c r="O165" i="36" s="1"/>
  <c r="AC24" i="36"/>
  <c r="S24" i="36"/>
  <c r="AC102" i="36"/>
  <c r="S102" i="36"/>
  <c r="U236" i="36"/>
  <c r="AH236" i="36"/>
  <c r="Z95" i="36"/>
  <c r="M95" i="36" s="1"/>
  <c r="AE95" i="36"/>
  <c r="O95" i="36" s="1"/>
  <c r="U260" i="36"/>
  <c r="AH260" i="36"/>
  <c r="U109" i="36"/>
  <c r="AH109" i="36"/>
  <c r="AC65" i="36"/>
  <c r="S65" i="36"/>
  <c r="AE234" i="36"/>
  <c r="O234" i="36" s="1"/>
  <c r="Z234" i="36"/>
  <c r="M234" i="36" s="1"/>
  <c r="AE51" i="36"/>
  <c r="O51" i="36" s="1"/>
  <c r="Z51" i="36"/>
  <c r="M51" i="36" s="1"/>
  <c r="U7" i="36"/>
  <c r="AH7" i="36"/>
  <c r="S198" i="36"/>
  <c r="AC198" i="36"/>
  <c r="N24" i="36"/>
  <c r="AD24" i="36"/>
  <c r="F291" i="36"/>
  <c r="U119" i="36"/>
  <c r="AH119" i="36"/>
  <c r="N83" i="36"/>
  <c r="AD83" i="36"/>
  <c r="K297" i="36"/>
  <c r="J297" i="36"/>
  <c r="L297" i="36" s="1"/>
  <c r="O298" i="36"/>
  <c r="AI82" i="36"/>
  <c r="AE57" i="36"/>
  <c r="O57" i="36" s="1"/>
  <c r="Z57" i="36"/>
  <c r="M57" i="36" s="1"/>
  <c r="AC33" i="36"/>
  <c r="S33" i="36"/>
  <c r="K205" i="37" l="1"/>
  <c r="K289" i="37" s="1"/>
  <c r="AB287" i="37"/>
  <c r="AI198" i="37"/>
  <c r="P198" i="37"/>
  <c r="AI265" i="37"/>
  <c r="AD187" i="37"/>
  <c r="N64" i="37"/>
  <c r="AB288" i="37"/>
  <c r="AH205" i="37"/>
  <c r="AH289" i="37" s="1"/>
  <c r="P114" i="37"/>
  <c r="N32" i="37"/>
  <c r="AD32" i="37"/>
  <c r="N53" i="37"/>
  <c r="K154" i="37"/>
  <c r="K287" i="37" s="1"/>
  <c r="AD210" i="37"/>
  <c r="N151" i="37"/>
  <c r="K45" i="37"/>
  <c r="K283" i="37" s="1"/>
  <c r="P29" i="37"/>
  <c r="P28" i="37"/>
  <c r="P13" i="37"/>
  <c r="AI13" i="37"/>
  <c r="P242" i="37"/>
  <c r="P269" i="37"/>
  <c r="AI269" i="37"/>
  <c r="N269" i="37"/>
  <c r="AD269" i="37"/>
  <c r="AD256" i="37"/>
  <c r="N256" i="37"/>
  <c r="N246" i="37"/>
  <c r="AD246" i="37"/>
  <c r="P246" i="37"/>
  <c r="AI246" i="37"/>
  <c r="K277" i="37"/>
  <c r="K291" i="37" s="1"/>
  <c r="AG291" i="37"/>
  <c r="J277" i="37"/>
  <c r="AB291" i="37"/>
  <c r="AI224" i="37"/>
  <c r="P224" i="37"/>
  <c r="AD224" i="37"/>
  <c r="N224" i="37"/>
  <c r="AE205" i="37"/>
  <c r="AE289" i="37" s="1"/>
  <c r="P299" i="37"/>
  <c r="AD141" i="37"/>
  <c r="P138" i="37"/>
  <c r="K143" i="37"/>
  <c r="K286" i="37" s="1"/>
  <c r="J143" i="37"/>
  <c r="J286" i="37" s="1"/>
  <c r="P139" i="37"/>
  <c r="U299" i="37"/>
  <c r="P298" i="37"/>
  <c r="N297" i="37"/>
  <c r="P141" i="37"/>
  <c r="AI141" i="37"/>
  <c r="S299" i="37"/>
  <c r="U297" i="37"/>
  <c r="D292" i="37"/>
  <c r="H292" i="37" s="1"/>
  <c r="U296" i="37"/>
  <c r="AI51" i="37"/>
  <c r="AD83" i="37"/>
  <c r="N83" i="37"/>
  <c r="P83" i="37"/>
  <c r="AI83" i="37"/>
  <c r="AI61" i="37"/>
  <c r="P61" i="37"/>
  <c r="P296" i="37"/>
  <c r="N61" i="37"/>
  <c r="AD61" i="37"/>
  <c r="AC87" i="37"/>
  <c r="AC284" i="37" s="1"/>
  <c r="N298" i="37"/>
  <c r="N296" i="37"/>
  <c r="U298" i="37"/>
  <c r="P19" i="37"/>
  <c r="N42" i="37"/>
  <c r="AD42" i="37"/>
  <c r="AI42" i="37"/>
  <c r="P42" i="37"/>
  <c r="H73" i="26"/>
  <c r="E74" i="26" s="1"/>
  <c r="S73" i="26"/>
  <c r="H65" i="1"/>
  <c r="E66" i="1" s="1"/>
  <c r="S65" i="1"/>
  <c r="E64" i="9"/>
  <c r="S63" i="9"/>
  <c r="P55" i="37"/>
  <c r="AI55" i="37"/>
  <c r="AD56" i="37"/>
  <c r="N56" i="37"/>
  <c r="L296" i="37"/>
  <c r="N244" i="37"/>
  <c r="AD244" i="37"/>
  <c r="AI270" i="37"/>
  <c r="P270" i="37"/>
  <c r="P179" i="37"/>
  <c r="AI179" i="37"/>
  <c r="AG290" i="37"/>
  <c r="K230" i="37"/>
  <c r="K290" i="37" s="1"/>
  <c r="AD25" i="37"/>
  <c r="N25" i="37"/>
  <c r="P111" i="37"/>
  <c r="AI111" i="37"/>
  <c r="AD259" i="37"/>
  <c r="N259" i="37"/>
  <c r="AD181" i="37"/>
  <c r="N181" i="37"/>
  <c r="P261" i="37"/>
  <c r="AI261" i="37"/>
  <c r="AI9" i="37"/>
  <c r="P9" i="37"/>
  <c r="AI27" i="37"/>
  <c r="P27" i="37"/>
  <c r="P33" i="37"/>
  <c r="AI33" i="37"/>
  <c r="Z277" i="37"/>
  <c r="Z291" i="37" s="1"/>
  <c r="M233" i="37"/>
  <c r="S168" i="37"/>
  <c r="AC168" i="37"/>
  <c r="AC193" i="37" s="1"/>
  <c r="N299" i="37"/>
  <c r="L193" i="37"/>
  <c r="L288" i="37" s="1"/>
  <c r="I288" i="37" s="1"/>
  <c r="AE143" i="37"/>
  <c r="AE286" i="37" s="1"/>
  <c r="O132" i="37"/>
  <c r="P191" i="37"/>
  <c r="AI191" i="37"/>
  <c r="P24" i="37"/>
  <c r="AI24" i="37"/>
  <c r="AI218" i="37"/>
  <c r="P218" i="37"/>
  <c r="N180" i="37"/>
  <c r="AD180" i="37"/>
  <c r="AD75" i="37"/>
  <c r="N75" i="37"/>
  <c r="AI16" i="37"/>
  <c r="P16" i="37"/>
  <c r="N219" i="37"/>
  <c r="AD219" i="37"/>
  <c r="AD215" i="37"/>
  <c r="N215" i="37"/>
  <c r="AD168" i="37"/>
  <c r="N168" i="37"/>
  <c r="P271" i="37"/>
  <c r="AI271" i="37"/>
  <c r="AB284" i="37"/>
  <c r="J87" i="37"/>
  <c r="P166" i="37"/>
  <c r="AI166" i="37"/>
  <c r="N183" i="37"/>
  <c r="AD183" i="37"/>
  <c r="P165" i="37"/>
  <c r="AI165" i="37"/>
  <c r="AD272" i="37"/>
  <c r="N272" i="37"/>
  <c r="P133" i="37"/>
  <c r="AI133" i="37"/>
  <c r="S298" i="37"/>
  <c r="AD118" i="37"/>
  <c r="N118" i="37"/>
  <c r="AD109" i="37"/>
  <c r="N109" i="37"/>
  <c r="AI276" i="37"/>
  <c r="P276" i="37"/>
  <c r="U233" i="37"/>
  <c r="AH233" i="37"/>
  <c r="AH277" i="37" s="1"/>
  <c r="N68" i="37"/>
  <c r="AD68" i="37"/>
  <c r="P202" i="37"/>
  <c r="AI202" i="37"/>
  <c r="Q299" i="37"/>
  <c r="AC128" i="37"/>
  <c r="P185" i="37"/>
  <c r="AI185" i="37"/>
  <c r="S233" i="37"/>
  <c r="AC233" i="37"/>
  <c r="AC277" i="37" s="1"/>
  <c r="AI50" i="37"/>
  <c r="P50" i="37"/>
  <c r="AI238" i="37"/>
  <c r="P238" i="37"/>
  <c r="AI77" i="37"/>
  <c r="P77" i="37"/>
  <c r="AI113" i="37"/>
  <c r="P113" i="37"/>
  <c r="AG285" i="37"/>
  <c r="K128" i="37"/>
  <c r="K285" i="37" s="1"/>
  <c r="AD255" i="37"/>
  <c r="N255" i="37"/>
  <c r="P188" i="37"/>
  <c r="AI188" i="37"/>
  <c r="AI263" i="37"/>
  <c r="P263" i="37"/>
  <c r="P44" i="37"/>
  <c r="AI44" i="37"/>
  <c r="AE87" i="37"/>
  <c r="AE284" i="37" s="1"/>
  <c r="O49" i="37"/>
  <c r="AH143" i="37"/>
  <c r="P175" i="37"/>
  <c r="AI175" i="37"/>
  <c r="AI59" i="37"/>
  <c r="P59" i="37"/>
  <c r="L143" i="37"/>
  <c r="L286" i="37" s="1"/>
  <c r="I286" i="37" s="1"/>
  <c r="AI18" i="37"/>
  <c r="P18" i="37"/>
  <c r="AI272" i="37"/>
  <c r="P272" i="37"/>
  <c r="N120" i="37"/>
  <c r="AD120" i="37"/>
  <c r="P118" i="37"/>
  <c r="AI118" i="37"/>
  <c r="P109" i="37"/>
  <c r="AI109" i="37"/>
  <c r="AD276" i="37"/>
  <c r="N276" i="37"/>
  <c r="AI68" i="37"/>
  <c r="P68" i="37"/>
  <c r="N258" i="37"/>
  <c r="AD258" i="37"/>
  <c r="AD103" i="37"/>
  <c r="N103" i="37"/>
  <c r="U91" i="37"/>
  <c r="AH91" i="37"/>
  <c r="AH128" i="37" s="1"/>
  <c r="P134" i="37"/>
  <c r="AI134" i="37"/>
  <c r="AD237" i="37"/>
  <c r="N237" i="37"/>
  <c r="AI169" i="37"/>
  <c r="P169" i="37"/>
  <c r="AC205" i="37"/>
  <c r="AI266" i="37"/>
  <c r="P266" i="37"/>
  <c r="AI250" i="37"/>
  <c r="P250" i="37"/>
  <c r="AD58" i="37"/>
  <c r="N58" i="37"/>
  <c r="N174" i="37"/>
  <c r="AD174" i="37"/>
  <c r="AD142" i="37"/>
  <c r="N142" i="37"/>
  <c r="AB285" i="37"/>
  <c r="J128" i="37"/>
  <c r="U6" i="37"/>
  <c r="AH6" i="37"/>
  <c r="AH45" i="37" s="1"/>
  <c r="AD92" i="37"/>
  <c r="N92" i="37"/>
  <c r="AD201" i="37"/>
  <c r="N201" i="37"/>
  <c r="P23" i="37"/>
  <c r="AI23" i="37"/>
  <c r="AD173" i="37"/>
  <c r="N173" i="37"/>
  <c r="AI36" i="37"/>
  <c r="P36" i="37"/>
  <c r="AI112" i="37"/>
  <c r="P112" i="37"/>
  <c r="AD98" i="37"/>
  <c r="N98" i="37"/>
  <c r="AD66" i="37"/>
  <c r="N66" i="37"/>
  <c r="AD239" i="37"/>
  <c r="N239" i="37"/>
  <c r="AD57" i="37"/>
  <c r="N57" i="37"/>
  <c r="AD171" i="37"/>
  <c r="N171" i="37"/>
  <c r="P214" i="37"/>
  <c r="AI214" i="37"/>
  <c r="Z128" i="37"/>
  <c r="Z285" i="37" s="1"/>
  <c r="M91" i="37"/>
  <c r="N110" i="37"/>
  <c r="AD110" i="37"/>
  <c r="AD170" i="37"/>
  <c r="N170" i="37"/>
  <c r="P190" i="37"/>
  <c r="AI190" i="37"/>
  <c r="AD228" i="37"/>
  <c r="N228" i="37"/>
  <c r="P67" i="37"/>
  <c r="AI67" i="37"/>
  <c r="AE193" i="37"/>
  <c r="AE288" i="37" s="1"/>
  <c r="O158" i="37"/>
  <c r="N160" i="37"/>
  <c r="AD160" i="37"/>
  <c r="AD203" i="37"/>
  <c r="N203" i="37"/>
  <c r="AD76" i="37"/>
  <c r="N76" i="37"/>
  <c r="S296" i="37"/>
  <c r="N136" i="37"/>
  <c r="AD136" i="37"/>
  <c r="AD153" i="37"/>
  <c r="N153" i="37"/>
  <c r="AD217" i="37"/>
  <c r="N217" i="37"/>
  <c r="P65" i="37"/>
  <c r="AI65" i="37"/>
  <c r="N115" i="37"/>
  <c r="AD115" i="37"/>
  <c r="N185" i="37"/>
  <c r="AD185" i="37"/>
  <c r="P98" i="37"/>
  <c r="AI98" i="37"/>
  <c r="P239" i="37"/>
  <c r="AI239" i="37"/>
  <c r="P171" i="37"/>
  <c r="AI171" i="37"/>
  <c r="AE128" i="37"/>
  <c r="AE285" i="37" s="1"/>
  <c r="O91" i="37"/>
  <c r="P110" i="37"/>
  <c r="AI110" i="37"/>
  <c r="P170" i="37"/>
  <c r="AI170" i="37"/>
  <c r="P254" i="37"/>
  <c r="AI254" i="37"/>
  <c r="AD227" i="37"/>
  <c r="N227" i="37"/>
  <c r="AD216" i="37"/>
  <c r="N216" i="37"/>
  <c r="AI184" i="37"/>
  <c r="P184" i="37"/>
  <c r="N172" i="37"/>
  <c r="AD172" i="37"/>
  <c r="P248" i="37"/>
  <c r="AI248" i="37"/>
  <c r="AI60" i="37"/>
  <c r="P60" i="37"/>
  <c r="AI203" i="37"/>
  <c r="P203" i="37"/>
  <c r="P76" i="37"/>
  <c r="AI76" i="37"/>
  <c r="AI37" i="37"/>
  <c r="P37" i="37"/>
  <c r="N135" i="37"/>
  <c r="AD135" i="37"/>
  <c r="P153" i="37"/>
  <c r="AI153" i="37"/>
  <c r="P217" i="37"/>
  <c r="AI217" i="37"/>
  <c r="AI103" i="37"/>
  <c r="P103" i="37"/>
  <c r="AD43" i="37"/>
  <c r="N43" i="37"/>
  <c r="AD167" i="37"/>
  <c r="N167" i="37"/>
  <c r="AH158" i="37"/>
  <c r="AH193" i="37" s="1"/>
  <c r="U158" i="37"/>
  <c r="N247" i="37"/>
  <c r="AD247" i="37"/>
  <c r="AI8" i="37"/>
  <c r="P8" i="37"/>
  <c r="AI17" i="37"/>
  <c r="P17" i="37"/>
  <c r="P25" i="37"/>
  <c r="AI25" i="37"/>
  <c r="AD65" i="37"/>
  <c r="N65" i="37"/>
  <c r="P259" i="37"/>
  <c r="AI259" i="37"/>
  <c r="P181" i="37"/>
  <c r="AI181" i="37"/>
  <c r="AD9" i="37"/>
  <c r="N9" i="37"/>
  <c r="AD27" i="37"/>
  <c r="N27" i="37"/>
  <c r="Z45" i="37"/>
  <c r="Z283" i="37" s="1"/>
  <c r="M6" i="37"/>
  <c r="AD262" i="37"/>
  <c r="N262" i="37"/>
  <c r="AD55" i="37"/>
  <c r="N55" i="37"/>
  <c r="AD182" i="37"/>
  <c r="N182" i="37"/>
  <c r="P121" i="37"/>
  <c r="AI121" i="37"/>
  <c r="AD152" i="37"/>
  <c r="N152" i="37"/>
  <c r="AD191" i="37"/>
  <c r="N191" i="37"/>
  <c r="P180" i="37"/>
  <c r="AI180" i="37"/>
  <c r="P75" i="37"/>
  <c r="AI75" i="37"/>
  <c r="AD34" i="37"/>
  <c r="N34" i="37"/>
  <c r="P215" i="37"/>
  <c r="AI215" i="37"/>
  <c r="P43" i="37"/>
  <c r="AI43" i="37"/>
  <c r="P167" i="37"/>
  <c r="AI167" i="37"/>
  <c r="P247" i="37"/>
  <c r="AI247" i="37"/>
  <c r="N8" i="37"/>
  <c r="AD8" i="37"/>
  <c r="AD17" i="37"/>
  <c r="N17" i="37"/>
  <c r="AI241" i="37"/>
  <c r="P241" i="37"/>
  <c r="U49" i="37"/>
  <c r="AH49" i="37"/>
  <c r="AH87" i="37" s="1"/>
  <c r="AI115" i="37"/>
  <c r="P115" i="37"/>
  <c r="AE45" i="37"/>
  <c r="AE283" i="37" s="1"/>
  <c r="O6" i="37"/>
  <c r="AI262" i="37"/>
  <c r="P262" i="37"/>
  <c r="AI104" i="37"/>
  <c r="P104" i="37"/>
  <c r="AI182" i="37"/>
  <c r="P182" i="37"/>
  <c r="AD121" i="37"/>
  <c r="N121" i="37"/>
  <c r="P152" i="37"/>
  <c r="AI152" i="37"/>
  <c r="AI273" i="37"/>
  <c r="P273" i="37"/>
  <c r="AE230" i="37"/>
  <c r="AE290" i="37" s="1"/>
  <c r="O209" i="37"/>
  <c r="L154" i="37"/>
  <c r="L287" i="37" s="1"/>
  <c r="I287" i="37" s="1"/>
  <c r="AD102" i="37"/>
  <c r="N102" i="37"/>
  <c r="AI78" i="37"/>
  <c r="P78" i="37"/>
  <c r="AH230" i="37"/>
  <c r="AI123" i="37"/>
  <c r="P123" i="37"/>
  <c r="AD99" i="37"/>
  <c r="N99" i="37"/>
  <c r="P34" i="37"/>
  <c r="AI34" i="37"/>
  <c r="AC230" i="37"/>
  <c r="N26" i="37"/>
  <c r="AD26" i="37"/>
  <c r="AI93" i="37"/>
  <c r="P93" i="37"/>
  <c r="AD100" i="37"/>
  <c r="N100" i="37"/>
  <c r="AI149" i="37"/>
  <c r="P149" i="37"/>
  <c r="P168" i="37"/>
  <c r="AI168" i="37"/>
  <c r="AD229" i="37"/>
  <c r="N229" i="37"/>
  <c r="AD271" i="37"/>
  <c r="N271" i="37"/>
  <c r="AD85" i="37"/>
  <c r="N85" i="37"/>
  <c r="AD241" i="37"/>
  <c r="N241" i="37"/>
  <c r="AB283" i="37"/>
  <c r="J45" i="37"/>
  <c r="AA292" i="37"/>
  <c r="AD166" i="37"/>
  <c r="N166" i="37"/>
  <c r="AD35" i="37"/>
  <c r="N35" i="37"/>
  <c r="AD15" i="37"/>
  <c r="N15" i="37"/>
  <c r="Z287" i="37"/>
  <c r="M148" i="37"/>
  <c r="AD104" i="37"/>
  <c r="N104" i="37"/>
  <c r="AI183" i="37"/>
  <c r="P183" i="37"/>
  <c r="AD165" i="37"/>
  <c r="N165" i="37"/>
  <c r="N273" i="37"/>
  <c r="AD273" i="37"/>
  <c r="Z230" i="37"/>
  <c r="Z290" i="37" s="1"/>
  <c r="M209" i="37"/>
  <c r="N133" i="37"/>
  <c r="AD133" i="37"/>
  <c r="AI102" i="37"/>
  <c r="P102" i="37"/>
  <c r="N78" i="37"/>
  <c r="AD78" i="37"/>
  <c r="AD123" i="37"/>
  <c r="N123" i="37"/>
  <c r="P99" i="37"/>
  <c r="AI99" i="37"/>
  <c r="AD119" i="37"/>
  <c r="N119" i="37"/>
  <c r="AD202" i="37"/>
  <c r="AD205" i="37" s="1"/>
  <c r="N202" i="37"/>
  <c r="P56" i="37"/>
  <c r="AI56" i="37"/>
  <c r="AI26" i="37"/>
  <c r="P26" i="37"/>
  <c r="N93" i="37"/>
  <c r="AD93" i="37"/>
  <c r="P100" i="37"/>
  <c r="AI100" i="37"/>
  <c r="N149" i="37"/>
  <c r="AD149" i="37"/>
  <c r="AI229" i="37"/>
  <c r="P229" i="37"/>
  <c r="P85" i="37"/>
  <c r="AI85" i="37"/>
  <c r="N238" i="37"/>
  <c r="AD238" i="37"/>
  <c r="N77" i="37"/>
  <c r="AD77" i="37"/>
  <c r="AD188" i="37"/>
  <c r="N188" i="37"/>
  <c r="AD44" i="37"/>
  <c r="N44" i="37"/>
  <c r="Z87" i="37"/>
  <c r="Z284" i="37" s="1"/>
  <c r="M49" i="37"/>
  <c r="P35" i="37"/>
  <c r="AI35" i="37"/>
  <c r="P15" i="37"/>
  <c r="AI15" i="37"/>
  <c r="AE287" i="37"/>
  <c r="O148" i="37"/>
  <c r="P119" i="37"/>
  <c r="AI119" i="37"/>
  <c r="S6" i="37"/>
  <c r="AC6" i="37"/>
  <c r="AC45" i="37" s="1"/>
  <c r="AD134" i="37"/>
  <c r="N134" i="37"/>
  <c r="N169" i="37"/>
  <c r="AD169" i="37"/>
  <c r="N50" i="37"/>
  <c r="AD50" i="37"/>
  <c r="AI58" i="37"/>
  <c r="P58" i="37"/>
  <c r="AI174" i="37"/>
  <c r="P174" i="37"/>
  <c r="N113" i="37"/>
  <c r="AD113" i="37"/>
  <c r="P255" i="37"/>
  <c r="AI255" i="37"/>
  <c r="AG284" i="37"/>
  <c r="K87" i="37"/>
  <c r="K284" i="37" s="1"/>
  <c r="AD263" i="37"/>
  <c r="N263" i="37"/>
  <c r="AI92" i="37"/>
  <c r="P92" i="37"/>
  <c r="AD23" i="37"/>
  <c r="N23" i="37"/>
  <c r="AI173" i="37"/>
  <c r="P173" i="37"/>
  <c r="N36" i="37"/>
  <c r="AD36" i="37"/>
  <c r="N112" i="37"/>
  <c r="AD112" i="37"/>
  <c r="N175" i="37"/>
  <c r="AD175" i="37"/>
  <c r="AD59" i="37"/>
  <c r="N59" i="37"/>
  <c r="AD214" i="37"/>
  <c r="N214" i="37"/>
  <c r="N18" i="37"/>
  <c r="AD18" i="37"/>
  <c r="N190" i="37"/>
  <c r="AD190" i="37"/>
  <c r="P228" i="37"/>
  <c r="AI228" i="37"/>
  <c r="P120" i="37"/>
  <c r="AI120" i="37"/>
  <c r="Q298" i="37"/>
  <c r="N67" i="37"/>
  <c r="AD67" i="37"/>
  <c r="Z193" i="37"/>
  <c r="Z288" i="37" s="1"/>
  <c r="M158" i="37"/>
  <c r="AI160" i="37"/>
  <c r="P160" i="37"/>
  <c r="P297" i="37"/>
  <c r="AI136" i="37"/>
  <c r="P136" i="37"/>
  <c r="AI258" i="37"/>
  <c r="P258" i="37"/>
  <c r="P237" i="37"/>
  <c r="AI237" i="37"/>
  <c r="N266" i="37"/>
  <c r="AD266" i="37"/>
  <c r="N250" i="37"/>
  <c r="AD250" i="37"/>
  <c r="J230" i="37"/>
  <c r="AB290" i="37"/>
  <c r="P142" i="37"/>
  <c r="AI142" i="37"/>
  <c r="P101" i="37"/>
  <c r="AI101" i="37"/>
  <c r="AC143" i="37"/>
  <c r="AF292" i="37"/>
  <c r="AI7" i="37"/>
  <c r="P7" i="37"/>
  <c r="P201" i="37"/>
  <c r="AI201" i="37"/>
  <c r="AD204" i="37"/>
  <c r="N204" i="37"/>
  <c r="AI10" i="37"/>
  <c r="P10" i="37"/>
  <c r="P66" i="37"/>
  <c r="AI66" i="37"/>
  <c r="AI57" i="37"/>
  <c r="P57" i="37"/>
  <c r="Q296" i="37"/>
  <c r="AI244" i="37"/>
  <c r="P244" i="37"/>
  <c r="AD270" i="37"/>
  <c r="N270" i="37"/>
  <c r="AD179" i="37"/>
  <c r="N179" i="37"/>
  <c r="AD111" i="37"/>
  <c r="N111" i="37"/>
  <c r="AD101" i="37"/>
  <c r="N101" i="37"/>
  <c r="N7" i="37"/>
  <c r="AD7" i="37"/>
  <c r="P204" i="37"/>
  <c r="AI204" i="37"/>
  <c r="AD261" i="37"/>
  <c r="N261" i="37"/>
  <c r="N10" i="37"/>
  <c r="AD10" i="37"/>
  <c r="AD33" i="37"/>
  <c r="N33" i="37"/>
  <c r="AE277" i="37"/>
  <c r="AE291" i="37" s="1"/>
  <c r="O233" i="37"/>
  <c r="Z205" i="37"/>
  <c r="Z289" i="37" s="1"/>
  <c r="S297" i="37"/>
  <c r="Z143" i="37"/>
  <c r="Z286" i="37" s="1"/>
  <c r="M132" i="37"/>
  <c r="AB289" i="37"/>
  <c r="J205" i="37"/>
  <c r="AD254" i="37"/>
  <c r="N254" i="37"/>
  <c r="AI227" i="37"/>
  <c r="P227" i="37"/>
  <c r="AD24" i="37"/>
  <c r="N24" i="37"/>
  <c r="N218" i="37"/>
  <c r="AD218" i="37"/>
  <c r="AI216" i="37"/>
  <c r="P216" i="37"/>
  <c r="N184" i="37"/>
  <c r="AD184" i="37"/>
  <c r="AI172" i="37"/>
  <c r="P172" i="37"/>
  <c r="AD248" i="37"/>
  <c r="N248" i="37"/>
  <c r="AD60" i="37"/>
  <c r="N60" i="37"/>
  <c r="N16" i="37"/>
  <c r="AD16" i="37"/>
  <c r="AD37" i="37"/>
  <c r="N37" i="37"/>
  <c r="AI135" i="37"/>
  <c r="P135" i="37"/>
  <c r="AI219" i="37"/>
  <c r="P219" i="37"/>
  <c r="AD238" i="36"/>
  <c r="AD210" i="36"/>
  <c r="N210" i="36"/>
  <c r="P210" i="36"/>
  <c r="AI210" i="36"/>
  <c r="N211" i="36"/>
  <c r="AD211" i="36"/>
  <c r="AI211" i="36"/>
  <c r="P211" i="36"/>
  <c r="AI189" i="36"/>
  <c r="P258" i="36"/>
  <c r="AD123" i="36"/>
  <c r="N33" i="36"/>
  <c r="AD96" i="36"/>
  <c r="AD138" i="36"/>
  <c r="P65" i="36"/>
  <c r="N151" i="36"/>
  <c r="AI169" i="36"/>
  <c r="N160" i="36"/>
  <c r="N248" i="36"/>
  <c r="N77" i="36"/>
  <c r="N99" i="36"/>
  <c r="AD241" i="36"/>
  <c r="AI119" i="36"/>
  <c r="AD100" i="36"/>
  <c r="AI274" i="36"/>
  <c r="AD190" i="36"/>
  <c r="AI174" i="36"/>
  <c r="P68" i="36"/>
  <c r="P110" i="36"/>
  <c r="AI255" i="36"/>
  <c r="J204" i="36"/>
  <c r="J288" i="36" s="1"/>
  <c r="AD97" i="36"/>
  <c r="N97" i="36"/>
  <c r="P251" i="36"/>
  <c r="AI97" i="36"/>
  <c r="P97" i="36"/>
  <c r="AI257" i="36"/>
  <c r="P136" i="36"/>
  <c r="K229" i="36"/>
  <c r="K289" i="36" s="1"/>
  <c r="N223" i="36"/>
  <c r="AD98" i="36"/>
  <c r="N98" i="36"/>
  <c r="P98" i="36"/>
  <c r="AI98" i="36"/>
  <c r="N11" i="36"/>
  <c r="AD244" i="36"/>
  <c r="N75" i="36"/>
  <c r="AD75" i="36"/>
  <c r="K204" i="36"/>
  <c r="K288" i="36" s="1"/>
  <c r="AI75" i="36"/>
  <c r="P75" i="36"/>
  <c r="N74" i="36"/>
  <c r="AD74" i="36"/>
  <c r="N76" i="36"/>
  <c r="AD76" i="36"/>
  <c r="P74" i="36"/>
  <c r="AI74" i="36"/>
  <c r="N187" i="36"/>
  <c r="AI239" i="36"/>
  <c r="AI76" i="36"/>
  <c r="P76" i="36"/>
  <c r="AI58" i="36"/>
  <c r="AD141" i="36"/>
  <c r="P196" i="36"/>
  <c r="P180" i="36"/>
  <c r="N217" i="36"/>
  <c r="N37" i="36"/>
  <c r="P247" i="36"/>
  <c r="AI252" i="36"/>
  <c r="AD213" i="36"/>
  <c r="P67" i="36"/>
  <c r="P105" i="36"/>
  <c r="AG285" i="36"/>
  <c r="J192" i="36"/>
  <c r="J287" i="36" s="1"/>
  <c r="P120" i="36"/>
  <c r="AI120" i="36"/>
  <c r="N273" i="36"/>
  <c r="AD273" i="36"/>
  <c r="AI273" i="36"/>
  <c r="P273" i="36"/>
  <c r="P49" i="36"/>
  <c r="AB282" i="36"/>
  <c r="AD14" i="36"/>
  <c r="K87" i="36"/>
  <c r="K283" i="36" s="1"/>
  <c r="N34" i="36"/>
  <c r="AD34" i="36"/>
  <c r="P54" i="36"/>
  <c r="N209" i="36"/>
  <c r="Z153" i="36"/>
  <c r="Z286" i="36" s="1"/>
  <c r="P295" i="36"/>
  <c r="AD135" i="36"/>
  <c r="N135" i="36"/>
  <c r="AI135" i="36"/>
  <c r="P135" i="36"/>
  <c r="S297" i="36"/>
  <c r="P297" i="36"/>
  <c r="AF291" i="36"/>
  <c r="N297" i="36"/>
  <c r="S295" i="36"/>
  <c r="Q297" i="36"/>
  <c r="U297" i="36"/>
  <c r="N80" i="36"/>
  <c r="AD80" i="36"/>
  <c r="U295" i="36"/>
  <c r="J282" i="36"/>
  <c r="L45" i="36"/>
  <c r="L282" i="36" s="1"/>
  <c r="I282" i="36" s="1"/>
  <c r="K45" i="36"/>
  <c r="K282" i="36" s="1"/>
  <c r="U298" i="36"/>
  <c r="P298" i="36"/>
  <c r="P296" i="36"/>
  <c r="AI23" i="36"/>
  <c r="P40" i="36"/>
  <c r="AI40" i="36"/>
  <c r="N295" i="36"/>
  <c r="N40" i="36"/>
  <c r="AD40" i="36"/>
  <c r="AI51" i="36"/>
  <c r="P51" i="36"/>
  <c r="N95" i="36"/>
  <c r="AD95" i="36"/>
  <c r="AD111" i="36"/>
  <c r="N111" i="36"/>
  <c r="AD84" i="36"/>
  <c r="N84" i="36"/>
  <c r="N264" i="36"/>
  <c r="AD264" i="36"/>
  <c r="N167" i="36"/>
  <c r="AD167" i="36"/>
  <c r="AI148" i="36"/>
  <c r="P148" i="36"/>
  <c r="AC7" i="36"/>
  <c r="AC45" i="36" s="1"/>
  <c r="S7" i="36"/>
  <c r="AD39" i="36"/>
  <c r="N39" i="36"/>
  <c r="N139" i="36"/>
  <c r="AD139" i="36"/>
  <c r="U138" i="36"/>
  <c r="AH138" i="36"/>
  <c r="AH143" i="36" s="1"/>
  <c r="AI240" i="36"/>
  <c r="P240" i="36"/>
  <c r="N176" i="36"/>
  <c r="AD176" i="36"/>
  <c r="AI94" i="36"/>
  <c r="P94" i="36"/>
  <c r="P191" i="36"/>
  <c r="AI191" i="36"/>
  <c r="M197" i="36"/>
  <c r="Z204" i="36"/>
  <c r="Z288" i="36" s="1"/>
  <c r="AD224" i="36"/>
  <c r="N224" i="36"/>
  <c r="AI21" i="36"/>
  <c r="P21" i="36"/>
  <c r="AG287" i="36"/>
  <c r="K192" i="36"/>
  <c r="K287" i="36" s="1"/>
  <c r="N57" i="36"/>
  <c r="AD57" i="36"/>
  <c r="P111" i="36"/>
  <c r="AI111" i="36"/>
  <c r="N10" i="36"/>
  <c r="AD10" i="36"/>
  <c r="AI84" i="36"/>
  <c r="P84" i="36"/>
  <c r="AI167" i="36"/>
  <c r="P167" i="36"/>
  <c r="N71" i="36"/>
  <c r="AD71" i="36"/>
  <c r="P36" i="36"/>
  <c r="AI36" i="36"/>
  <c r="AI219" i="36"/>
  <c r="P219" i="36"/>
  <c r="N44" i="36"/>
  <c r="AD44" i="36"/>
  <c r="AE45" i="36"/>
  <c r="AE282" i="36" s="1"/>
  <c r="O6" i="36"/>
  <c r="AI19" i="36"/>
  <c r="P19" i="36"/>
  <c r="AI78" i="36"/>
  <c r="P78" i="36"/>
  <c r="AI32" i="36"/>
  <c r="P32" i="36"/>
  <c r="AI66" i="36"/>
  <c r="P66" i="36"/>
  <c r="AC49" i="36"/>
  <c r="AC87" i="36" s="1"/>
  <c r="S49" i="36"/>
  <c r="AD15" i="36"/>
  <c r="N15" i="36"/>
  <c r="P122" i="36"/>
  <c r="AI122" i="36"/>
  <c r="N260" i="36"/>
  <c r="AD260" i="36"/>
  <c r="Z192" i="36"/>
  <c r="Z287" i="36" s="1"/>
  <c r="M157" i="36"/>
  <c r="AI234" i="36"/>
  <c r="P234" i="36"/>
  <c r="N214" i="36"/>
  <c r="AD214" i="36"/>
  <c r="P200" i="36"/>
  <c r="AI200" i="36"/>
  <c r="P26" i="36"/>
  <c r="AI26" i="36"/>
  <c r="AI107" i="36"/>
  <c r="P107" i="36"/>
  <c r="AD181" i="36"/>
  <c r="N181" i="36"/>
  <c r="P71" i="36"/>
  <c r="AI71" i="36"/>
  <c r="AD36" i="36"/>
  <c r="N36" i="36"/>
  <c r="AD219" i="36"/>
  <c r="N219" i="36"/>
  <c r="AI44" i="36"/>
  <c r="P44" i="36"/>
  <c r="Z45" i="36"/>
  <c r="Z282" i="36" s="1"/>
  <c r="M6" i="36"/>
  <c r="N19" i="36"/>
  <c r="AD19" i="36"/>
  <c r="AD78" i="36"/>
  <c r="N78" i="36"/>
  <c r="AI35" i="36"/>
  <c r="P35" i="36"/>
  <c r="AI13" i="36"/>
  <c r="P13" i="36"/>
  <c r="AD269" i="36"/>
  <c r="N269" i="36"/>
  <c r="P52" i="36"/>
  <c r="AI52" i="36"/>
  <c r="AD28" i="36"/>
  <c r="N28" i="36"/>
  <c r="AI203" i="36"/>
  <c r="P203" i="36"/>
  <c r="P104" i="36"/>
  <c r="AI104" i="36"/>
  <c r="U232" i="36"/>
  <c r="AH232" i="36"/>
  <c r="AH276" i="36" s="1"/>
  <c r="T276" i="36" s="1"/>
  <c r="N124" i="36"/>
  <c r="AD124" i="36"/>
  <c r="AD122" i="36"/>
  <c r="N122" i="36"/>
  <c r="AI260" i="36"/>
  <c r="P260" i="36"/>
  <c r="AE153" i="36"/>
  <c r="AE286" i="36" s="1"/>
  <c r="P16" i="36"/>
  <c r="AI16" i="36"/>
  <c r="AI12" i="36"/>
  <c r="P12" i="36"/>
  <c r="P188" i="36"/>
  <c r="AI188" i="36"/>
  <c r="AC232" i="36"/>
  <c r="AC276" i="36" s="1"/>
  <c r="R276" i="36" s="1"/>
  <c r="S232" i="36"/>
  <c r="P214" i="36"/>
  <c r="AI214" i="36"/>
  <c r="AD200" i="36"/>
  <c r="N200" i="36"/>
  <c r="AI237" i="36"/>
  <c r="P237" i="36"/>
  <c r="AD26" i="36"/>
  <c r="N26" i="36"/>
  <c r="N107" i="36"/>
  <c r="AD107" i="36"/>
  <c r="P181" i="36"/>
  <c r="AI181" i="36"/>
  <c r="N113" i="36"/>
  <c r="AD113" i="36"/>
  <c r="P186" i="36"/>
  <c r="AI186" i="36"/>
  <c r="AD117" i="36"/>
  <c r="N117" i="36"/>
  <c r="N35" i="36"/>
  <c r="AD35" i="36"/>
  <c r="N13" i="36"/>
  <c r="AD13" i="36"/>
  <c r="AD212" i="36"/>
  <c r="N212" i="36"/>
  <c r="AD92" i="36"/>
  <c r="N92" i="36"/>
  <c r="AD52" i="36"/>
  <c r="N52" i="36"/>
  <c r="N152" i="36"/>
  <c r="AD152" i="36"/>
  <c r="P28" i="36"/>
  <c r="AI28" i="36"/>
  <c r="AD203" i="36"/>
  <c r="N203" i="36"/>
  <c r="AD104" i="36"/>
  <c r="N104" i="36"/>
  <c r="AE143" i="36"/>
  <c r="AE285" i="36" s="1"/>
  <c r="O132" i="36"/>
  <c r="N49" i="36"/>
  <c r="AD49" i="36"/>
  <c r="P173" i="36"/>
  <c r="AI173" i="36"/>
  <c r="N114" i="36"/>
  <c r="AD114" i="36"/>
  <c r="N249" i="36"/>
  <c r="AD249" i="36"/>
  <c r="N183" i="36"/>
  <c r="AD183" i="36"/>
  <c r="AD112" i="36"/>
  <c r="N112" i="36"/>
  <c r="AD262" i="36"/>
  <c r="N262" i="36"/>
  <c r="AD16" i="36"/>
  <c r="N16" i="36"/>
  <c r="AD12" i="36"/>
  <c r="N12" i="36"/>
  <c r="N188" i="36"/>
  <c r="AD188" i="36"/>
  <c r="N161" i="36"/>
  <c r="AD161" i="36"/>
  <c r="AC128" i="36"/>
  <c r="AB286" i="36"/>
  <c r="J153" i="36"/>
  <c r="AD237" i="36"/>
  <c r="N237" i="36"/>
  <c r="N38" i="36"/>
  <c r="AD38" i="36"/>
  <c r="AD263" i="36"/>
  <c r="N263" i="36"/>
  <c r="AI227" i="36"/>
  <c r="P227" i="36"/>
  <c r="N61" i="36"/>
  <c r="AD61" i="36"/>
  <c r="P113" i="36"/>
  <c r="AI113" i="36"/>
  <c r="N186" i="36"/>
  <c r="AD186" i="36"/>
  <c r="AI117" i="36"/>
  <c r="P117" i="36"/>
  <c r="S298" i="36"/>
  <c r="O212" i="36"/>
  <c r="AE229" i="36"/>
  <c r="AE289" i="36" s="1"/>
  <c r="AI92" i="36"/>
  <c r="P92" i="36"/>
  <c r="N225" i="36"/>
  <c r="AD225" i="36"/>
  <c r="AD271" i="36"/>
  <c r="N271" i="36"/>
  <c r="AI158" i="36"/>
  <c r="P158" i="36"/>
  <c r="Z276" i="36"/>
  <c r="M232" i="36"/>
  <c r="AD18" i="36"/>
  <c r="N18" i="36"/>
  <c r="N268" i="36"/>
  <c r="AD268" i="36"/>
  <c r="P140" i="36"/>
  <c r="AI140" i="36"/>
  <c r="AI164" i="36"/>
  <c r="P164" i="36"/>
  <c r="AG286" i="36"/>
  <c r="K153" i="36"/>
  <c r="K286" i="36" s="1"/>
  <c r="Z143" i="36"/>
  <c r="Z285" i="36" s="1"/>
  <c r="M132" i="36"/>
  <c r="D291" i="36"/>
  <c r="Z87" i="36"/>
  <c r="Z283" i="36" s="1"/>
  <c r="N103" i="36"/>
  <c r="AD103" i="36"/>
  <c r="AB289" i="36"/>
  <c r="J229" i="36"/>
  <c r="AD173" i="36"/>
  <c r="N173" i="36"/>
  <c r="AI114" i="36"/>
  <c r="P114" i="36"/>
  <c r="P249" i="36"/>
  <c r="AI249" i="36"/>
  <c r="P183" i="36"/>
  <c r="AI183" i="36"/>
  <c r="P112" i="36"/>
  <c r="AI112" i="36"/>
  <c r="AI262" i="36"/>
  <c r="P262" i="36"/>
  <c r="AD198" i="36"/>
  <c r="N198" i="36"/>
  <c r="AI242" i="36"/>
  <c r="P242" i="36"/>
  <c r="AI161" i="36"/>
  <c r="P161" i="36"/>
  <c r="P38" i="36"/>
  <c r="AI38" i="36"/>
  <c r="S196" i="36"/>
  <c r="AC196" i="36"/>
  <c r="AC204" i="36" s="1"/>
  <c r="S296" i="36"/>
  <c r="AI263" i="36"/>
  <c r="P263" i="36"/>
  <c r="N227" i="36"/>
  <c r="AD227" i="36"/>
  <c r="P61" i="36"/>
  <c r="AI61" i="36"/>
  <c r="N8" i="36"/>
  <c r="AD8" i="36"/>
  <c r="AI118" i="36"/>
  <c r="P118" i="36"/>
  <c r="N7" i="36"/>
  <c r="AD7" i="36"/>
  <c r="N137" i="36"/>
  <c r="AD137" i="36"/>
  <c r="AI225" i="36"/>
  <c r="P225" i="36"/>
  <c r="P271" i="36"/>
  <c r="AI271" i="36"/>
  <c r="Q298" i="36"/>
  <c r="N158" i="36"/>
  <c r="AD158" i="36"/>
  <c r="AE276" i="36"/>
  <c r="O232" i="36"/>
  <c r="N62" i="36"/>
  <c r="AD62" i="36"/>
  <c r="AD25" i="36"/>
  <c r="N25" i="36"/>
  <c r="AI18" i="36"/>
  <c r="P18" i="36"/>
  <c r="P268" i="36"/>
  <c r="AI268" i="36"/>
  <c r="AD140" i="36"/>
  <c r="N140" i="36"/>
  <c r="N164" i="36"/>
  <c r="AD164" i="36"/>
  <c r="AI182" i="36"/>
  <c r="P182" i="36"/>
  <c r="AI9" i="36"/>
  <c r="P9" i="36"/>
  <c r="N42" i="36"/>
  <c r="AD42" i="36"/>
  <c r="N171" i="36"/>
  <c r="AD171" i="36"/>
  <c r="P103" i="36"/>
  <c r="AI103" i="36"/>
  <c r="AI226" i="36"/>
  <c r="P226" i="36"/>
  <c r="AD31" i="36"/>
  <c r="N31" i="36"/>
  <c r="P179" i="36"/>
  <c r="AI179" i="36"/>
  <c r="AI198" i="36"/>
  <c r="P198" i="36"/>
  <c r="N242" i="36"/>
  <c r="AD242" i="36"/>
  <c r="AD72" i="36"/>
  <c r="N72" i="36"/>
  <c r="AC192" i="36"/>
  <c r="U196" i="36"/>
  <c r="AH196" i="36"/>
  <c r="AH204" i="36" s="1"/>
  <c r="N296" i="36"/>
  <c r="AD253" i="36"/>
  <c r="N253" i="36"/>
  <c r="P8" i="36"/>
  <c r="AI8" i="36"/>
  <c r="N133" i="36"/>
  <c r="AD133" i="36"/>
  <c r="P243" i="36"/>
  <c r="AI243" i="36"/>
  <c r="N118" i="36"/>
  <c r="AD118" i="36"/>
  <c r="AI7" i="36"/>
  <c r="P7" i="36"/>
  <c r="AI29" i="36"/>
  <c r="P29" i="36"/>
  <c r="AH147" i="36"/>
  <c r="AH153" i="36" s="1"/>
  <c r="U147" i="36"/>
  <c r="AI137" i="36"/>
  <c r="P137" i="36"/>
  <c r="N261" i="36"/>
  <c r="AD261" i="36"/>
  <c r="P62" i="36"/>
  <c r="AI62" i="36"/>
  <c r="AI25" i="36"/>
  <c r="P25" i="36"/>
  <c r="AI116" i="36"/>
  <c r="P116" i="36"/>
  <c r="J128" i="36"/>
  <c r="AB284" i="36"/>
  <c r="N208" i="36"/>
  <c r="AD208" i="36"/>
  <c r="AC143" i="36"/>
  <c r="AD270" i="36"/>
  <c r="N270" i="36"/>
  <c r="AD182" i="36"/>
  <c r="N182" i="36"/>
  <c r="P256" i="36"/>
  <c r="AI256" i="36"/>
  <c r="AD9" i="36"/>
  <c r="N9" i="36"/>
  <c r="AI42" i="36"/>
  <c r="P42" i="36"/>
  <c r="AI171" i="36"/>
  <c r="P171" i="36"/>
  <c r="AG284" i="36"/>
  <c r="K128" i="36"/>
  <c r="K284" i="36" s="1"/>
  <c r="AD150" i="36"/>
  <c r="N150" i="36"/>
  <c r="AD226" i="36"/>
  <c r="N226" i="36"/>
  <c r="AI31" i="36"/>
  <c r="P31" i="36"/>
  <c r="N179" i="36"/>
  <c r="AD179" i="36"/>
  <c r="AI165" i="36"/>
  <c r="P165" i="36"/>
  <c r="AI72" i="36"/>
  <c r="P72" i="36"/>
  <c r="AD175" i="36"/>
  <c r="N175" i="36"/>
  <c r="AD250" i="36"/>
  <c r="N250" i="36"/>
  <c r="P272" i="36"/>
  <c r="AI272" i="36"/>
  <c r="P259" i="36"/>
  <c r="AI259" i="36"/>
  <c r="U296" i="36"/>
  <c r="AI253" i="36"/>
  <c r="P253" i="36"/>
  <c r="U6" i="36"/>
  <c r="AH6" i="36"/>
  <c r="AH45" i="36" s="1"/>
  <c r="P85" i="36"/>
  <c r="AI85" i="36"/>
  <c r="S208" i="36"/>
  <c r="AC208" i="36"/>
  <c r="AC229" i="36" s="1"/>
  <c r="AI101" i="36"/>
  <c r="P101" i="36"/>
  <c r="N245" i="36"/>
  <c r="AD245" i="36"/>
  <c r="AI133" i="36"/>
  <c r="P133" i="36"/>
  <c r="AD243" i="36"/>
  <c r="N243" i="36"/>
  <c r="P265" i="36"/>
  <c r="AI265" i="36"/>
  <c r="AI22" i="36"/>
  <c r="P22" i="36"/>
  <c r="AD29" i="36"/>
  <c r="N29" i="36"/>
  <c r="P261" i="36"/>
  <c r="AI261" i="36"/>
  <c r="AH192" i="36"/>
  <c r="AD116" i="36"/>
  <c r="N116" i="36"/>
  <c r="AB285" i="36"/>
  <c r="J143" i="36"/>
  <c r="Z229" i="36"/>
  <c r="Z289" i="36" s="1"/>
  <c r="AI270" i="36"/>
  <c r="P270" i="36"/>
  <c r="N256" i="36"/>
  <c r="AD256" i="36"/>
  <c r="P150" i="36"/>
  <c r="AI150" i="36"/>
  <c r="AD222" i="36"/>
  <c r="N222" i="36"/>
  <c r="AI236" i="36"/>
  <c r="P236" i="36"/>
  <c r="P43" i="36"/>
  <c r="AI43" i="36"/>
  <c r="AI10" i="36"/>
  <c r="P10" i="36"/>
  <c r="AI254" i="36"/>
  <c r="P254" i="36"/>
  <c r="P70" i="36"/>
  <c r="AI70" i="36"/>
  <c r="AI108" i="36"/>
  <c r="P108" i="36"/>
  <c r="N234" i="36"/>
  <c r="AD234" i="36"/>
  <c r="P201" i="36"/>
  <c r="AI201" i="36"/>
  <c r="AI139" i="36"/>
  <c r="P139" i="36"/>
  <c r="U91" i="36"/>
  <c r="AH91" i="36"/>
  <c r="AH128" i="36" s="1"/>
  <c r="AI124" i="36"/>
  <c r="P124" i="36"/>
  <c r="N53" i="36"/>
  <c r="AD53" i="36"/>
  <c r="AI147" i="36"/>
  <c r="P147" i="36"/>
  <c r="N108" i="36"/>
  <c r="AD108" i="36"/>
  <c r="P57" i="36"/>
  <c r="AI57" i="36"/>
  <c r="AD201" i="36"/>
  <c r="N201" i="36"/>
  <c r="AD32" i="36"/>
  <c r="N32" i="36"/>
  <c r="AI152" i="36"/>
  <c r="P152" i="36"/>
  <c r="N66" i="36"/>
  <c r="AD66" i="36"/>
  <c r="AI15" i="36"/>
  <c r="P15" i="36"/>
  <c r="AE87" i="36"/>
  <c r="AE283" i="36" s="1"/>
  <c r="P53" i="36"/>
  <c r="AI53" i="36"/>
  <c r="AE192" i="36"/>
  <c r="AE287" i="36" s="1"/>
  <c r="O157" i="36"/>
  <c r="P269" i="36"/>
  <c r="AI269" i="36"/>
  <c r="AD165" i="36"/>
  <c r="N165" i="36"/>
  <c r="N142" i="36"/>
  <c r="AD142" i="36"/>
  <c r="L276" i="36"/>
  <c r="L290" i="36" s="1"/>
  <c r="I290" i="36" s="1"/>
  <c r="P50" i="36"/>
  <c r="AI50" i="36"/>
  <c r="AI175" i="36"/>
  <c r="P175" i="36"/>
  <c r="P250" i="36"/>
  <c r="AI250" i="36"/>
  <c r="N272" i="36"/>
  <c r="AD272" i="36"/>
  <c r="AE128" i="36"/>
  <c r="AE284" i="36" s="1"/>
  <c r="O91" i="36"/>
  <c r="J87" i="36"/>
  <c r="AB283" i="36"/>
  <c r="AD259" i="36"/>
  <c r="N259" i="36"/>
  <c r="AD85" i="36"/>
  <c r="N85" i="36"/>
  <c r="N101" i="36"/>
  <c r="AD101" i="36"/>
  <c r="P245" i="36"/>
  <c r="AI245" i="36"/>
  <c r="AD235" i="36"/>
  <c r="N235" i="36"/>
  <c r="N298" i="36"/>
  <c r="AD265" i="36"/>
  <c r="N265" i="36"/>
  <c r="N22" i="36"/>
  <c r="AD22" i="36"/>
  <c r="N266" i="36"/>
  <c r="AD266" i="36"/>
  <c r="AI126" i="36"/>
  <c r="P126" i="36"/>
  <c r="AD172" i="36"/>
  <c r="N172" i="36"/>
  <c r="AI246" i="36"/>
  <c r="P246" i="36"/>
  <c r="AI63" i="36"/>
  <c r="P63" i="36"/>
  <c r="AD121" i="36"/>
  <c r="N121" i="36"/>
  <c r="P222" i="36"/>
  <c r="AI222" i="36"/>
  <c r="AD236" i="36"/>
  <c r="N236" i="36"/>
  <c r="N43" i="36"/>
  <c r="AD43" i="36"/>
  <c r="N51" i="36"/>
  <c r="AD51" i="36"/>
  <c r="AI95" i="36"/>
  <c r="P95" i="36"/>
  <c r="P142" i="36"/>
  <c r="AI142" i="36"/>
  <c r="AD50" i="36"/>
  <c r="N50" i="36"/>
  <c r="Z128" i="36"/>
  <c r="Z284" i="36" s="1"/>
  <c r="M91" i="36"/>
  <c r="AI264" i="36"/>
  <c r="P264" i="36"/>
  <c r="AD148" i="36"/>
  <c r="N148" i="36"/>
  <c r="P235" i="36"/>
  <c r="AI235" i="36"/>
  <c r="AA291" i="36"/>
  <c r="P39" i="36"/>
  <c r="AI39" i="36"/>
  <c r="AI266" i="36"/>
  <c r="P266" i="36"/>
  <c r="AD126" i="36"/>
  <c r="N126" i="36"/>
  <c r="P172" i="36"/>
  <c r="AI172" i="36"/>
  <c r="AD246" i="36"/>
  <c r="N246" i="36"/>
  <c r="AD240" i="36"/>
  <c r="N240" i="36"/>
  <c r="N63" i="36"/>
  <c r="AD63" i="36"/>
  <c r="P121" i="36"/>
  <c r="AI121" i="36"/>
  <c r="AC147" i="36"/>
  <c r="AC153" i="36" s="1"/>
  <c r="S147" i="36"/>
  <c r="AH49" i="36"/>
  <c r="AH87" i="36" s="1"/>
  <c r="U49" i="36"/>
  <c r="P176" i="36"/>
  <c r="AI176" i="36"/>
  <c r="N94" i="36"/>
  <c r="AD94" i="36"/>
  <c r="N254" i="36"/>
  <c r="AD254" i="36"/>
  <c r="U208" i="36"/>
  <c r="AH208" i="36"/>
  <c r="AH229" i="36" s="1"/>
  <c r="AD70" i="36"/>
  <c r="N70" i="36"/>
  <c r="AD191" i="36"/>
  <c r="N191" i="36"/>
  <c r="AE204" i="36"/>
  <c r="AE288" i="36" s="1"/>
  <c r="O197" i="36"/>
  <c r="P224" i="36"/>
  <c r="AI224" i="36"/>
  <c r="N21" i="36"/>
  <c r="AD21" i="36"/>
  <c r="Q295" i="36"/>
  <c r="T205" i="37" l="1"/>
  <c r="T277" i="37"/>
  <c r="T291" i="37" s="1"/>
  <c r="AH291" i="37"/>
  <c r="R277" i="37"/>
  <c r="Q277" i="37" s="1"/>
  <c r="Q291" i="37" s="1"/>
  <c r="AC291" i="37"/>
  <c r="J291" i="37"/>
  <c r="L48" i="26" s="1"/>
  <c r="L277" i="37"/>
  <c r="L291" i="37" s="1"/>
  <c r="I291" i="37" s="1"/>
  <c r="AI205" i="37"/>
  <c r="AI289" i="37" s="1"/>
  <c r="AG292" i="37"/>
  <c r="K292" i="37" s="1"/>
  <c r="R87" i="37"/>
  <c r="R284" i="37" s="1"/>
  <c r="H74" i="26"/>
  <c r="E75" i="26" s="1"/>
  <c r="S74" i="26"/>
  <c r="H66" i="1"/>
  <c r="E67" i="1" s="1"/>
  <c r="S66" i="1"/>
  <c r="E65" i="9"/>
  <c r="S64" i="9"/>
  <c r="AC288" i="37"/>
  <c r="R193" i="37"/>
  <c r="AD289" i="37"/>
  <c r="M205" i="37"/>
  <c r="P158" i="37"/>
  <c r="AI158" i="37"/>
  <c r="AI193" i="37" s="1"/>
  <c r="J285" i="37"/>
  <c r="L128" i="37"/>
  <c r="L285" i="37" s="1"/>
  <c r="I285" i="37" s="1"/>
  <c r="P132" i="37"/>
  <c r="AI132" i="37"/>
  <c r="AI143" i="37" s="1"/>
  <c r="AC286" i="37"/>
  <c r="R143" i="37"/>
  <c r="P148" i="37"/>
  <c r="AI148" i="37"/>
  <c r="Z292" i="37"/>
  <c r="AH290" i="37"/>
  <c r="T230" i="37"/>
  <c r="AI6" i="37"/>
  <c r="AI45" i="37" s="1"/>
  <c r="P6" i="37"/>
  <c r="AI233" i="37"/>
  <c r="AI277" i="37" s="1"/>
  <c r="P233" i="37"/>
  <c r="AE292" i="37"/>
  <c r="AH288" i="37"/>
  <c r="T193" i="37"/>
  <c r="J283" i="37"/>
  <c r="L45" i="37"/>
  <c r="L283" i="37" s="1"/>
  <c r="I283" i="37" s="1"/>
  <c r="AC287" i="37"/>
  <c r="R154" i="37"/>
  <c r="AH287" i="37"/>
  <c r="T154" i="37"/>
  <c r="AD158" i="37"/>
  <c r="AD193" i="37" s="1"/>
  <c r="N158" i="37"/>
  <c r="T289" i="37"/>
  <c r="U205" i="37"/>
  <c r="U289" i="37" s="1"/>
  <c r="N91" i="37"/>
  <c r="AD91" i="37"/>
  <c r="AD128" i="37" s="1"/>
  <c r="AC285" i="37"/>
  <c r="R128" i="37"/>
  <c r="AB292" i="37"/>
  <c r="J292" i="37" s="1"/>
  <c r="L292" i="37" s="1"/>
  <c r="J290" i="37"/>
  <c r="L230" i="37"/>
  <c r="L290" i="37" s="1"/>
  <c r="I290" i="37" s="1"/>
  <c r="AH284" i="37"/>
  <c r="T87" i="37"/>
  <c r="AH286" i="37"/>
  <c r="T143" i="37"/>
  <c r="J289" i="37"/>
  <c r="L205" i="37"/>
  <c r="L289" i="37" s="1"/>
  <c r="I289" i="37" s="1"/>
  <c r="AC283" i="37"/>
  <c r="R45" i="37"/>
  <c r="AD49" i="37"/>
  <c r="AD87" i="37" s="1"/>
  <c r="N49" i="37"/>
  <c r="AH283" i="37"/>
  <c r="T45" i="37"/>
  <c r="AI49" i="37"/>
  <c r="AI87" i="37" s="1"/>
  <c r="P49" i="37"/>
  <c r="S277" i="37"/>
  <c r="S291" i="37" s="1"/>
  <c r="R291" i="37"/>
  <c r="J284" i="37"/>
  <c r="L87" i="37"/>
  <c r="L284" i="37" s="1"/>
  <c r="I284" i="37" s="1"/>
  <c r="AD132" i="37"/>
  <c r="AD143" i="37" s="1"/>
  <c r="N132" i="37"/>
  <c r="AD6" i="37"/>
  <c r="AD45" i="37" s="1"/>
  <c r="N6" i="37"/>
  <c r="AI91" i="37"/>
  <c r="AI128" i="37" s="1"/>
  <c r="P91" i="37"/>
  <c r="R205" i="37"/>
  <c r="AC289" i="37"/>
  <c r="N209" i="37"/>
  <c r="AD209" i="37"/>
  <c r="AD230" i="37" s="1"/>
  <c r="AD148" i="37"/>
  <c r="N148" i="37"/>
  <c r="AC290" i="37"/>
  <c r="R230" i="37"/>
  <c r="N233" i="37"/>
  <c r="AD233" i="37"/>
  <c r="AD277" i="37" s="1"/>
  <c r="AI209" i="37"/>
  <c r="AI230" i="37" s="1"/>
  <c r="P209" i="37"/>
  <c r="AH285" i="37"/>
  <c r="T128" i="37"/>
  <c r="L204" i="36"/>
  <c r="L288" i="36" s="1"/>
  <c r="I288" i="36" s="1"/>
  <c r="AD153" i="36"/>
  <c r="M153" i="36" s="1"/>
  <c r="AG291" i="36"/>
  <c r="K291" i="36" s="1"/>
  <c r="AI87" i="36"/>
  <c r="AI283" i="36" s="1"/>
  <c r="L192" i="36"/>
  <c r="L287" i="36" s="1"/>
  <c r="I287" i="36" s="1"/>
  <c r="AB291" i="36"/>
  <c r="J291" i="36" s="1"/>
  <c r="L291" i="36" s="1"/>
  <c r="AC282" i="36"/>
  <c r="R45" i="36"/>
  <c r="AH285" i="36"/>
  <c r="T143" i="36"/>
  <c r="T229" i="36"/>
  <c r="AH289" i="36"/>
  <c r="AC286" i="36"/>
  <c r="R153" i="36"/>
  <c r="J284" i="36"/>
  <c r="L128" i="36"/>
  <c r="L284" i="36" s="1"/>
  <c r="I284" i="36" s="1"/>
  <c r="R192" i="36"/>
  <c r="AC287" i="36"/>
  <c r="H291" i="36"/>
  <c r="T128" i="36"/>
  <c r="AH284" i="36"/>
  <c r="J285" i="36"/>
  <c r="L143" i="36"/>
  <c r="L285" i="36" s="1"/>
  <c r="I285" i="36" s="1"/>
  <c r="AD132" i="36"/>
  <c r="AD143" i="36" s="1"/>
  <c r="N132" i="36"/>
  <c r="T290" i="36"/>
  <c r="U276" i="36"/>
  <c r="U290" i="36" s="1"/>
  <c r="AD6" i="36"/>
  <c r="AD45" i="36" s="1"/>
  <c r="N6" i="36"/>
  <c r="P6" i="36"/>
  <c r="AI6" i="36"/>
  <c r="AI45" i="36" s="1"/>
  <c r="P197" i="36"/>
  <c r="AI197" i="36"/>
  <c r="AI204" i="36" s="1"/>
  <c r="AC289" i="36"/>
  <c r="R229" i="36"/>
  <c r="AH286" i="36"/>
  <c r="T153" i="36"/>
  <c r="J286" i="36"/>
  <c r="L153" i="36"/>
  <c r="L286" i="36" s="1"/>
  <c r="I286" i="36" s="1"/>
  <c r="Z291" i="36"/>
  <c r="AC283" i="36"/>
  <c r="R87" i="36"/>
  <c r="AE291" i="36"/>
  <c r="N232" i="36"/>
  <c r="AD232" i="36"/>
  <c r="AD276" i="36" s="1"/>
  <c r="M276" i="36" s="1"/>
  <c r="AD157" i="36"/>
  <c r="AD192" i="36" s="1"/>
  <c r="N157" i="36"/>
  <c r="N91" i="36"/>
  <c r="AD91" i="36"/>
  <c r="AD128" i="36" s="1"/>
  <c r="J289" i="36"/>
  <c r="L229" i="36"/>
  <c r="L289" i="36" s="1"/>
  <c r="I289" i="36" s="1"/>
  <c r="P212" i="36"/>
  <c r="AI212" i="36"/>
  <c r="AI229" i="36" s="1"/>
  <c r="AC284" i="36"/>
  <c r="R128" i="36"/>
  <c r="T192" i="36"/>
  <c r="AH287" i="36"/>
  <c r="P157" i="36"/>
  <c r="AI157" i="36"/>
  <c r="AI192" i="36" s="1"/>
  <c r="AI153" i="36"/>
  <c r="AH282" i="36"/>
  <c r="T45" i="36"/>
  <c r="AC285" i="36"/>
  <c r="R143" i="36"/>
  <c r="P232" i="36"/>
  <c r="AI232" i="36"/>
  <c r="AI276" i="36" s="1"/>
  <c r="O276" i="36" s="1"/>
  <c r="AD87" i="36"/>
  <c r="AI91" i="36"/>
  <c r="AI128" i="36" s="1"/>
  <c r="P91" i="36"/>
  <c r="AC288" i="36"/>
  <c r="R204" i="36"/>
  <c r="AD229" i="36"/>
  <c r="S276" i="36"/>
  <c r="S290" i="36" s="1"/>
  <c r="R290" i="36"/>
  <c r="Q276" i="36"/>
  <c r="Q290" i="36" s="1"/>
  <c r="AH283" i="36"/>
  <c r="T87" i="36"/>
  <c r="J283" i="36"/>
  <c r="L87" i="36"/>
  <c r="L283" i="36" s="1"/>
  <c r="I283" i="36" s="1"/>
  <c r="AH288" i="36"/>
  <c r="T204" i="36"/>
  <c r="AI132" i="36"/>
  <c r="AI143" i="36" s="1"/>
  <c r="P132" i="36"/>
  <c r="AD197" i="36"/>
  <c r="AD204" i="36" s="1"/>
  <c r="N197" i="36"/>
  <c r="O205" i="37" l="1"/>
  <c r="U277" i="37"/>
  <c r="U291" i="37" s="1"/>
  <c r="M277" i="37"/>
  <c r="AD291" i="37"/>
  <c r="O277" i="37"/>
  <c r="AI291" i="37"/>
  <c r="S87" i="37"/>
  <c r="S284" i="37" s="1"/>
  <c r="Q87" i="37"/>
  <c r="Q284" i="37" s="1"/>
  <c r="H75" i="26"/>
  <c r="E76" i="26" s="1"/>
  <c r="S75" i="26"/>
  <c r="H67" i="1"/>
  <c r="E68" i="1" s="1"/>
  <c r="S67" i="1"/>
  <c r="H65" i="9"/>
  <c r="E66" i="9" s="1"/>
  <c r="S65" i="9"/>
  <c r="AD283" i="37"/>
  <c r="M45" i="37"/>
  <c r="R287" i="37"/>
  <c r="S154" i="37"/>
  <c r="S287" i="37" s="1"/>
  <c r="Q154" i="37"/>
  <c r="Q287" i="37" s="1"/>
  <c r="AI284" i="37"/>
  <c r="O87" i="37"/>
  <c r="T290" i="37"/>
  <c r="U230" i="37"/>
  <c r="U290" i="37" s="1"/>
  <c r="AD286" i="37"/>
  <c r="M143" i="37"/>
  <c r="AD290" i="37"/>
  <c r="M230" i="37"/>
  <c r="AH292" i="37"/>
  <c r="T292" i="37" s="1"/>
  <c r="U292" i="37" s="1"/>
  <c r="M193" i="37"/>
  <c r="AD288" i="37"/>
  <c r="T288" i="37"/>
  <c r="U193" i="37"/>
  <c r="U288" i="37" s="1"/>
  <c r="AI287" i="37"/>
  <c r="O154" i="37"/>
  <c r="M289" i="37"/>
  <c r="N205" i="37"/>
  <c r="N289" i="37" s="1"/>
  <c r="AD284" i="37"/>
  <c r="M87" i="37"/>
  <c r="T287" i="37"/>
  <c r="U154" i="37"/>
  <c r="U287" i="37" s="1"/>
  <c r="AI283" i="37"/>
  <c r="O45" i="37"/>
  <c r="T283" i="37"/>
  <c r="U45" i="37"/>
  <c r="U283" i="37" s="1"/>
  <c r="U87" i="37"/>
  <c r="U284" i="37" s="1"/>
  <c r="T284" i="37"/>
  <c r="AI290" i="37"/>
  <c r="O230" i="37"/>
  <c r="R286" i="37"/>
  <c r="S143" i="37"/>
  <c r="S286" i="37" s="1"/>
  <c r="Q143" i="37"/>
  <c r="Q286" i="37" s="1"/>
  <c r="S193" i="37"/>
  <c r="S288" i="37" s="1"/>
  <c r="R288" i="37"/>
  <c r="Q193" i="37"/>
  <c r="Q288" i="37" s="1"/>
  <c r="AC292" i="37"/>
  <c r="R292" i="37" s="1"/>
  <c r="AI285" i="37"/>
  <c r="O128" i="37"/>
  <c r="O291" i="37"/>
  <c r="P277" i="37"/>
  <c r="P291" i="37" s="1"/>
  <c r="AI286" i="37"/>
  <c r="O143" i="37"/>
  <c r="P205" i="37"/>
  <c r="P289" i="37" s="1"/>
  <c r="O289" i="37"/>
  <c r="T286" i="37"/>
  <c r="U143" i="37"/>
  <c r="U286" i="37" s="1"/>
  <c r="AD287" i="37"/>
  <c r="M154" i="37"/>
  <c r="AI288" i="37"/>
  <c r="O193" i="37"/>
  <c r="T285" i="37"/>
  <c r="U128" i="37"/>
  <c r="U285" i="37" s="1"/>
  <c r="R289" i="37"/>
  <c r="S205" i="37"/>
  <c r="S289" i="37" s="1"/>
  <c r="Q205" i="37"/>
  <c r="Q289" i="37" s="1"/>
  <c r="R283" i="37"/>
  <c r="S45" i="37"/>
  <c r="S283" i="37" s="1"/>
  <c r="Q45" i="37"/>
  <c r="Q283" i="37" s="1"/>
  <c r="M291" i="37"/>
  <c r="N277" i="37"/>
  <c r="N291" i="37" s="1"/>
  <c r="R285" i="37"/>
  <c r="S128" i="37"/>
  <c r="S285" i="37" s="1"/>
  <c r="Q128" i="37"/>
  <c r="Q285" i="37" s="1"/>
  <c r="S230" i="37"/>
  <c r="S290" i="37" s="1"/>
  <c r="R290" i="37"/>
  <c r="Q230" i="37"/>
  <c r="Q290" i="37" s="1"/>
  <c r="AD285" i="37"/>
  <c r="M128" i="37"/>
  <c r="O87" i="36"/>
  <c r="O283" i="36" s="1"/>
  <c r="AD286" i="36"/>
  <c r="AI286" i="36"/>
  <c r="O153" i="36"/>
  <c r="AI287" i="36"/>
  <c r="O192" i="36"/>
  <c r="AI284" i="36"/>
  <c r="O128" i="36"/>
  <c r="AD282" i="36"/>
  <c r="M45" i="36"/>
  <c r="AD283" i="36"/>
  <c r="M87" i="36"/>
  <c r="T289" i="36"/>
  <c r="U229" i="36"/>
  <c r="U289" i="36" s="1"/>
  <c r="O290" i="36"/>
  <c r="P276" i="36"/>
  <c r="P290" i="36" s="1"/>
  <c r="U192" i="36"/>
  <c r="U287" i="36" s="1"/>
  <c r="T287" i="36"/>
  <c r="M192" i="36"/>
  <c r="AD287" i="36"/>
  <c r="T285" i="36"/>
  <c r="U143" i="36"/>
  <c r="U285" i="36" s="1"/>
  <c r="R284" i="36"/>
  <c r="S128" i="36"/>
  <c r="S284" i="36" s="1"/>
  <c r="Q128" i="36"/>
  <c r="Q284" i="36" s="1"/>
  <c r="M290" i="36"/>
  <c r="N276" i="36"/>
  <c r="N290" i="36" s="1"/>
  <c r="R289" i="36"/>
  <c r="S229" i="36"/>
  <c r="S289" i="36" s="1"/>
  <c r="Q229" i="36"/>
  <c r="Q289" i="36" s="1"/>
  <c r="R287" i="36"/>
  <c r="S192" i="36"/>
  <c r="S287" i="36" s="1"/>
  <c r="Q192" i="36"/>
  <c r="Q287" i="36" s="1"/>
  <c r="AD288" i="36"/>
  <c r="M204" i="36"/>
  <c r="R285" i="36"/>
  <c r="S143" i="36"/>
  <c r="S285" i="36" s="1"/>
  <c r="Q143" i="36"/>
  <c r="Q285" i="36" s="1"/>
  <c r="AD285" i="36"/>
  <c r="M143" i="36"/>
  <c r="AI289" i="36"/>
  <c r="O229" i="36"/>
  <c r="AI288" i="36"/>
  <c r="O204" i="36"/>
  <c r="M286" i="36"/>
  <c r="N153" i="36"/>
  <c r="N286" i="36" s="1"/>
  <c r="T284" i="36"/>
  <c r="U128" i="36"/>
  <c r="U284" i="36" s="1"/>
  <c r="AD284" i="36"/>
  <c r="M128" i="36"/>
  <c r="T283" i="36"/>
  <c r="U87" i="36"/>
  <c r="U283" i="36" s="1"/>
  <c r="T286" i="36"/>
  <c r="U153" i="36"/>
  <c r="U286" i="36" s="1"/>
  <c r="AI285" i="36"/>
  <c r="O143" i="36"/>
  <c r="M229" i="36"/>
  <c r="AD289" i="36"/>
  <c r="T282" i="36"/>
  <c r="U45" i="36"/>
  <c r="U282" i="36" s="1"/>
  <c r="R283" i="36"/>
  <c r="S87" i="36"/>
  <c r="S283" i="36" s="1"/>
  <c r="Q87" i="36"/>
  <c r="Q283" i="36" s="1"/>
  <c r="R286" i="36"/>
  <c r="S153" i="36"/>
  <c r="S286" i="36" s="1"/>
  <c r="Q153" i="36"/>
  <c r="Q286" i="36" s="1"/>
  <c r="R282" i="36"/>
  <c r="S45" i="36"/>
  <c r="S282" i="36" s="1"/>
  <c r="Q45" i="36"/>
  <c r="Q282" i="36" s="1"/>
  <c r="T288" i="36"/>
  <c r="U204" i="36"/>
  <c r="U288" i="36" s="1"/>
  <c r="R288" i="36"/>
  <c r="S204" i="36"/>
  <c r="S288" i="36" s="1"/>
  <c r="Q204" i="36"/>
  <c r="Q288" i="36" s="1"/>
  <c r="AH291" i="36"/>
  <c r="T291" i="36" s="1"/>
  <c r="U291" i="36" s="1"/>
  <c r="AI282" i="36"/>
  <c r="O45" i="36"/>
  <c r="AC291" i="36"/>
  <c r="R291" i="36" s="1"/>
  <c r="H76" i="26" l="1"/>
  <c r="E77" i="26" s="1"/>
  <c r="S76" i="26"/>
  <c r="H68" i="1"/>
  <c r="E69" i="1" s="1"/>
  <c r="S68" i="1"/>
  <c r="H66" i="9"/>
  <c r="E67" i="9" s="1"/>
  <c r="S66" i="9"/>
  <c r="AI292" i="37"/>
  <c r="O292" i="37" s="1"/>
  <c r="P292" i="37" s="1"/>
  <c r="O284" i="37"/>
  <c r="P87" i="37"/>
  <c r="P284" i="37" s="1"/>
  <c r="O288" i="37"/>
  <c r="P193" i="37"/>
  <c r="P288" i="37" s="1"/>
  <c r="M288" i="37"/>
  <c r="N193" i="37"/>
  <c r="N288" i="37" s="1"/>
  <c r="O285" i="37"/>
  <c r="P128" i="37"/>
  <c r="P285" i="37" s="1"/>
  <c r="M283" i="37"/>
  <c r="N45" i="37"/>
  <c r="N283" i="37" s="1"/>
  <c r="O287" i="37"/>
  <c r="P154" i="37"/>
  <c r="P287" i="37" s="1"/>
  <c r="O283" i="37"/>
  <c r="P45" i="37"/>
  <c r="P283" i="37" s="1"/>
  <c r="O286" i="37"/>
  <c r="P143" i="37"/>
  <c r="P286" i="37" s="1"/>
  <c r="O290" i="37"/>
  <c r="P230" i="37"/>
  <c r="P290" i="37" s="1"/>
  <c r="M284" i="37"/>
  <c r="N87" i="37"/>
  <c r="N284" i="37" s="1"/>
  <c r="M285" i="37"/>
  <c r="N128" i="37"/>
  <c r="N285" i="37" s="1"/>
  <c r="M287" i="37"/>
  <c r="N154" i="37"/>
  <c r="N287" i="37" s="1"/>
  <c r="M290" i="37"/>
  <c r="N230" i="37"/>
  <c r="N290" i="37" s="1"/>
  <c r="S292" i="37"/>
  <c r="Q292" i="37"/>
  <c r="M286" i="37"/>
  <c r="N143" i="37"/>
  <c r="N286" i="37" s="1"/>
  <c r="AD292" i="37"/>
  <c r="M292" i="37" s="1"/>
  <c r="N292" i="37" s="1"/>
  <c r="P87" i="36"/>
  <c r="P283" i="36" s="1"/>
  <c r="M284" i="36"/>
  <c r="N128" i="36"/>
  <c r="N284" i="36" s="1"/>
  <c r="M282" i="36"/>
  <c r="N45" i="36"/>
  <c r="N282" i="36" s="1"/>
  <c r="N192" i="36"/>
  <c r="N287" i="36" s="1"/>
  <c r="M287" i="36"/>
  <c r="AD291" i="36"/>
  <c r="M291" i="36" s="1"/>
  <c r="N291" i="36" s="1"/>
  <c r="O284" i="36"/>
  <c r="P128" i="36"/>
  <c r="P284" i="36" s="1"/>
  <c r="O282" i="36"/>
  <c r="P45" i="36"/>
  <c r="P282" i="36" s="1"/>
  <c r="N229" i="36"/>
  <c r="N289" i="36" s="1"/>
  <c r="M289" i="36"/>
  <c r="AI291" i="36"/>
  <c r="O291" i="36" s="1"/>
  <c r="P291" i="36" s="1"/>
  <c r="O285" i="36"/>
  <c r="P143" i="36"/>
  <c r="P285" i="36" s="1"/>
  <c r="O287" i="36"/>
  <c r="P192" i="36"/>
  <c r="P287" i="36" s="1"/>
  <c r="M288" i="36"/>
  <c r="N204" i="36"/>
  <c r="N288" i="36" s="1"/>
  <c r="O288" i="36"/>
  <c r="P204" i="36"/>
  <c r="P288" i="36" s="1"/>
  <c r="M285" i="36"/>
  <c r="N143" i="36"/>
  <c r="N285" i="36" s="1"/>
  <c r="S291" i="36"/>
  <c r="Q291" i="36"/>
  <c r="O289" i="36"/>
  <c r="P229" i="36"/>
  <c r="P289" i="36" s="1"/>
  <c r="M283" i="36"/>
  <c r="N87" i="36"/>
  <c r="N283" i="36" s="1"/>
  <c r="O286" i="36"/>
  <c r="P153" i="36"/>
  <c r="P286" i="36" s="1"/>
  <c r="H77" i="26" l="1"/>
  <c r="E78" i="26" s="1"/>
  <c r="S77" i="26"/>
  <c r="H69" i="1"/>
  <c r="E70" i="1" s="1"/>
  <c r="S69" i="1"/>
  <c r="H67" i="9"/>
  <c r="E68" i="9" s="1"/>
  <c r="S67" i="9"/>
  <c r="B323" i="25"/>
  <c r="C323" i="25"/>
  <c r="D323" i="25"/>
  <c r="E323" i="25"/>
  <c r="F323" i="25"/>
  <c r="G323" i="25"/>
  <c r="H323" i="25"/>
  <c r="I323" i="25"/>
  <c r="V323" i="25"/>
  <c r="V324" i="25" s="1"/>
  <c r="V325" i="25" s="1"/>
  <c r="V326" i="25" s="1"/>
  <c r="V327" i="25" s="1"/>
  <c r="V328" i="25" s="1"/>
  <c r="V329" i="25" s="1"/>
  <c r="V330" i="25" s="1"/>
  <c r="V331" i="25" s="1"/>
  <c r="V332" i="25" s="1"/>
  <c r="V333" i="25" s="1"/>
  <c r="V334" i="25" s="1"/>
  <c r="V335" i="25" s="1"/>
  <c r="V336" i="25" s="1"/>
  <c r="V337" i="25" s="1"/>
  <c r="V338" i="25" s="1"/>
  <c r="V339" i="25" s="1"/>
  <c r="V340" i="25" s="1"/>
  <c r="V341" i="25" s="1"/>
  <c r="V342" i="25" s="1"/>
  <c r="V343" i="25" s="1"/>
  <c r="V344" i="25" s="1"/>
  <c r="V345" i="25" s="1"/>
  <c r="V346" i="25" s="1"/>
  <c r="V347" i="25" s="1"/>
  <c r="V348" i="25" s="1"/>
  <c r="V349" i="25" s="1"/>
  <c r="V350" i="25" s="1"/>
  <c r="V351" i="25" s="1"/>
  <c r="V352" i="25" s="1"/>
  <c r="V353" i="25" s="1"/>
  <c r="V354" i="25" s="1"/>
  <c r="V355" i="25" s="1"/>
  <c r="V356" i="25" s="1"/>
  <c r="V357" i="25" s="1"/>
  <c r="V358" i="25" s="1"/>
  <c r="V359" i="25" s="1"/>
  <c r="B324" i="25"/>
  <c r="C324" i="25"/>
  <c r="D324" i="25"/>
  <c r="E324" i="25"/>
  <c r="F324" i="25"/>
  <c r="G324" i="25"/>
  <c r="H324" i="25"/>
  <c r="I324" i="25"/>
  <c r="B325" i="25"/>
  <c r="C325" i="25"/>
  <c r="D325" i="25"/>
  <c r="E325" i="25"/>
  <c r="F325" i="25"/>
  <c r="G325" i="25"/>
  <c r="H325" i="25"/>
  <c r="I325" i="25"/>
  <c r="B326" i="25"/>
  <c r="C326" i="25"/>
  <c r="D326" i="25"/>
  <c r="E326" i="25"/>
  <c r="F326" i="25"/>
  <c r="G326" i="25"/>
  <c r="I326" i="25"/>
  <c r="B327" i="25"/>
  <c r="D327" i="25"/>
  <c r="F327" i="25"/>
  <c r="G327" i="25"/>
  <c r="I327" i="25"/>
  <c r="B328" i="25"/>
  <c r="D328" i="25"/>
  <c r="F328" i="25"/>
  <c r="G328" i="25"/>
  <c r="I328" i="25"/>
  <c r="B329" i="25"/>
  <c r="D329" i="25"/>
  <c r="F329" i="25"/>
  <c r="G329" i="25"/>
  <c r="H329" i="25"/>
  <c r="I329" i="25"/>
  <c r="B330" i="25"/>
  <c r="C330" i="25"/>
  <c r="D330" i="25"/>
  <c r="F330" i="25"/>
  <c r="G330" i="25"/>
  <c r="I330" i="25"/>
  <c r="B331" i="25"/>
  <c r="C331" i="25"/>
  <c r="D331" i="25"/>
  <c r="F331" i="25"/>
  <c r="G331" i="25"/>
  <c r="I331" i="25"/>
  <c r="B332" i="25"/>
  <c r="C332" i="25"/>
  <c r="D332" i="25"/>
  <c r="F332" i="25"/>
  <c r="G332" i="25"/>
  <c r="I332" i="25"/>
  <c r="B333" i="25"/>
  <c r="C333" i="25"/>
  <c r="D333" i="25"/>
  <c r="F333" i="25"/>
  <c r="G333" i="25"/>
  <c r="I333" i="25"/>
  <c r="A334" i="25"/>
  <c r="B334" i="25"/>
  <c r="C334" i="25"/>
  <c r="D334" i="25"/>
  <c r="F334" i="25"/>
  <c r="G334" i="25"/>
  <c r="I334" i="25"/>
  <c r="L334" i="25"/>
  <c r="A335" i="25"/>
  <c r="A336" i="25" s="1"/>
  <c r="A337" i="25" s="1"/>
  <c r="A338" i="25" s="1"/>
  <c r="A339" i="25" s="1"/>
  <c r="A340" i="25" s="1"/>
  <c r="A341" i="25" s="1"/>
  <c r="A342" i="25" s="1"/>
  <c r="A343" i="25" s="1"/>
  <c r="A344" i="25" s="1"/>
  <c r="A345" i="25" s="1"/>
  <c r="A346" i="25" s="1"/>
  <c r="B335" i="25"/>
  <c r="C335" i="25"/>
  <c r="D335" i="25"/>
  <c r="F335" i="25"/>
  <c r="G335" i="25"/>
  <c r="I335" i="25"/>
  <c r="B336" i="25"/>
  <c r="C336" i="25"/>
  <c r="D336" i="25"/>
  <c r="F336" i="25"/>
  <c r="G336" i="25"/>
  <c r="I336" i="25"/>
  <c r="B337" i="25"/>
  <c r="C337" i="25"/>
  <c r="D337" i="25"/>
  <c r="F337" i="25"/>
  <c r="G337" i="25"/>
  <c r="I337" i="25"/>
  <c r="B338" i="25"/>
  <c r="C338" i="25"/>
  <c r="D338" i="25"/>
  <c r="F338" i="25"/>
  <c r="G338" i="25"/>
  <c r="I338" i="25"/>
  <c r="B339" i="25"/>
  <c r="C339" i="25"/>
  <c r="D339" i="25"/>
  <c r="F339" i="25"/>
  <c r="G339" i="25"/>
  <c r="I339" i="25"/>
  <c r="B340" i="25"/>
  <c r="C340" i="25"/>
  <c r="D340" i="25"/>
  <c r="F340" i="25"/>
  <c r="G340" i="25"/>
  <c r="I340" i="25"/>
  <c r="B341" i="25"/>
  <c r="C341" i="25"/>
  <c r="D341" i="25"/>
  <c r="F341" i="25"/>
  <c r="G341" i="25"/>
  <c r="I341" i="25"/>
  <c r="B342" i="25"/>
  <c r="C342" i="25"/>
  <c r="D342" i="25"/>
  <c r="F342" i="25"/>
  <c r="G342" i="25"/>
  <c r="H342" i="25"/>
  <c r="I342" i="25"/>
  <c r="B343" i="25"/>
  <c r="C343" i="25"/>
  <c r="D343" i="25"/>
  <c r="F343" i="25"/>
  <c r="G343" i="25"/>
  <c r="I343" i="25"/>
  <c r="B344" i="25"/>
  <c r="C344" i="25"/>
  <c r="D344" i="25"/>
  <c r="F344" i="25"/>
  <c r="G344" i="25"/>
  <c r="I344" i="25"/>
  <c r="B345" i="25"/>
  <c r="C345" i="25"/>
  <c r="D345" i="25"/>
  <c r="F345" i="25"/>
  <c r="G345" i="25"/>
  <c r="I345" i="25"/>
  <c r="B346" i="25"/>
  <c r="C346" i="25"/>
  <c r="D346" i="25"/>
  <c r="F346" i="25"/>
  <c r="G346" i="25"/>
  <c r="I346" i="25"/>
  <c r="A347" i="25"/>
  <c r="A348" i="25" s="1"/>
  <c r="A349" i="25" s="1"/>
  <c r="A350" i="25" s="1"/>
  <c r="A351" i="25" s="1"/>
  <c r="A352" i="25" s="1"/>
  <c r="A353" i="25" s="1"/>
  <c r="A354" i="25" s="1"/>
  <c r="A355" i="25" s="1"/>
  <c r="A356" i="25" s="1"/>
  <c r="A357" i="25" s="1"/>
  <c r="A358" i="25" s="1"/>
  <c r="A359" i="25" s="1"/>
  <c r="B347" i="25"/>
  <c r="C347" i="25"/>
  <c r="D347" i="25"/>
  <c r="F347" i="25"/>
  <c r="G347" i="25"/>
  <c r="I347" i="25"/>
  <c r="J347" i="25"/>
  <c r="B348" i="25"/>
  <c r="C348" i="25"/>
  <c r="D348" i="25"/>
  <c r="F348" i="25"/>
  <c r="G348" i="25"/>
  <c r="I348" i="25"/>
  <c r="J348" i="25"/>
  <c r="B349" i="25"/>
  <c r="C349" i="25"/>
  <c r="D349" i="25"/>
  <c r="F349" i="25"/>
  <c r="G349" i="25"/>
  <c r="I349" i="25"/>
  <c r="J349" i="25"/>
  <c r="B350" i="25"/>
  <c r="C350" i="25"/>
  <c r="D350" i="25"/>
  <c r="F350" i="25"/>
  <c r="G350" i="25"/>
  <c r="I350" i="25"/>
  <c r="J350" i="25"/>
  <c r="B351" i="25"/>
  <c r="C351" i="25"/>
  <c r="D351" i="25"/>
  <c r="F351" i="25"/>
  <c r="G351" i="25"/>
  <c r="I351" i="25"/>
  <c r="J351" i="25"/>
  <c r="B352" i="25"/>
  <c r="C352" i="25"/>
  <c r="D352" i="25"/>
  <c r="F352" i="25"/>
  <c r="G352" i="25"/>
  <c r="I352" i="25"/>
  <c r="J352" i="25"/>
  <c r="B353" i="25"/>
  <c r="C353" i="25"/>
  <c r="D353" i="25"/>
  <c r="F353" i="25"/>
  <c r="G353" i="25"/>
  <c r="I353" i="25"/>
  <c r="J353" i="25"/>
  <c r="B354" i="25"/>
  <c r="C354" i="25"/>
  <c r="D354" i="25"/>
  <c r="F354" i="25"/>
  <c r="G354" i="25"/>
  <c r="I354" i="25"/>
  <c r="J354" i="25"/>
  <c r="B355" i="25"/>
  <c r="C355" i="25"/>
  <c r="D355" i="25"/>
  <c r="F355" i="25"/>
  <c r="G355" i="25"/>
  <c r="I355" i="25"/>
  <c r="J355" i="25"/>
  <c r="B356" i="25"/>
  <c r="C356" i="25"/>
  <c r="D356" i="25"/>
  <c r="F356" i="25"/>
  <c r="G356" i="25"/>
  <c r="I356" i="25"/>
  <c r="J356" i="25"/>
  <c r="B357" i="25"/>
  <c r="C357" i="25"/>
  <c r="D357" i="25"/>
  <c r="F357" i="25"/>
  <c r="G357" i="25"/>
  <c r="I357" i="25"/>
  <c r="J357" i="25"/>
  <c r="B358" i="25"/>
  <c r="C358" i="25"/>
  <c r="D358" i="25"/>
  <c r="F358" i="25"/>
  <c r="G358" i="25"/>
  <c r="I358" i="25"/>
  <c r="J358" i="25"/>
  <c r="B359" i="25"/>
  <c r="C359" i="25"/>
  <c r="D359" i="25"/>
  <c r="F359" i="25"/>
  <c r="G359" i="25"/>
  <c r="I359" i="25"/>
  <c r="J359" i="25"/>
  <c r="B322" i="25"/>
  <c r="C322" i="25"/>
  <c r="D322" i="25"/>
  <c r="E322" i="25"/>
  <c r="F322" i="25"/>
  <c r="G322" i="25"/>
  <c r="H322" i="25"/>
  <c r="I322" i="25"/>
  <c r="B321" i="25"/>
  <c r="C321" i="25"/>
  <c r="D321" i="25"/>
  <c r="E321" i="25"/>
  <c r="F321" i="25"/>
  <c r="G321" i="25"/>
  <c r="H321" i="25"/>
  <c r="I321" i="25"/>
  <c r="L321" i="25"/>
  <c r="A321" i="25"/>
  <c r="A322" i="25" s="1"/>
  <c r="A323" i="25" s="1"/>
  <c r="A324" i="25" s="1"/>
  <c r="A325" i="25" s="1"/>
  <c r="A326" i="25" s="1"/>
  <c r="A327" i="25" s="1"/>
  <c r="A328" i="25" s="1"/>
  <c r="A329" i="25" s="1"/>
  <c r="A330" i="25" s="1"/>
  <c r="A331" i="25" s="1"/>
  <c r="A332" i="25" s="1"/>
  <c r="A333" i="25" s="1"/>
  <c r="V321" i="25"/>
  <c r="W321" i="25"/>
  <c r="X321" i="25"/>
  <c r="V322" i="25"/>
  <c r="W322" i="25"/>
  <c r="W323" i="25" s="1"/>
  <c r="W324" i="25" s="1"/>
  <c r="W325" i="25" s="1"/>
  <c r="W326" i="25" s="1"/>
  <c r="W327" i="25" s="1"/>
  <c r="W328" i="25" s="1"/>
  <c r="W329" i="25" s="1"/>
  <c r="W330" i="25" s="1"/>
  <c r="W331" i="25" s="1"/>
  <c r="W332" i="25" s="1"/>
  <c r="W333" i="25" s="1"/>
  <c r="W334" i="25" s="1"/>
  <c r="W335" i="25" s="1"/>
  <c r="W336" i="25" s="1"/>
  <c r="W337" i="25" s="1"/>
  <c r="W338" i="25" s="1"/>
  <c r="W339" i="25" s="1"/>
  <c r="W340" i="25" s="1"/>
  <c r="W341" i="25" s="1"/>
  <c r="W342" i="25" s="1"/>
  <c r="W343" i="25" s="1"/>
  <c r="W344" i="25" s="1"/>
  <c r="W345" i="25" s="1"/>
  <c r="W346" i="25" s="1"/>
  <c r="W347" i="25" s="1"/>
  <c r="W348" i="25" s="1"/>
  <c r="W349" i="25" s="1"/>
  <c r="W350" i="25" s="1"/>
  <c r="W351" i="25" s="1"/>
  <c r="W352" i="25" s="1"/>
  <c r="W353" i="25" s="1"/>
  <c r="W354" i="25" s="1"/>
  <c r="W355" i="25" s="1"/>
  <c r="W356" i="25" s="1"/>
  <c r="W357" i="25" s="1"/>
  <c r="W358" i="25" s="1"/>
  <c r="W359" i="25" s="1"/>
  <c r="X322" i="25"/>
  <c r="X323" i="25" s="1"/>
  <c r="X324" i="25" s="1"/>
  <c r="X325" i="25" s="1"/>
  <c r="X326" i="25" s="1"/>
  <c r="X327" i="25" s="1"/>
  <c r="X328" i="25" s="1"/>
  <c r="X329" i="25" s="1"/>
  <c r="X330" i="25" s="1"/>
  <c r="X331" i="25" s="1"/>
  <c r="X332" i="25" s="1"/>
  <c r="X333" i="25" s="1"/>
  <c r="X334" i="25" s="1"/>
  <c r="X335" i="25" s="1"/>
  <c r="X336" i="25" s="1"/>
  <c r="X337" i="25" s="1"/>
  <c r="X338" i="25" s="1"/>
  <c r="X339" i="25" s="1"/>
  <c r="X340" i="25" s="1"/>
  <c r="X341" i="25" s="1"/>
  <c r="X342" i="25" s="1"/>
  <c r="X343" i="25" s="1"/>
  <c r="X344" i="25" s="1"/>
  <c r="X345" i="25" s="1"/>
  <c r="X346" i="25" s="1"/>
  <c r="X347" i="25" s="1"/>
  <c r="X348" i="25" s="1"/>
  <c r="X349" i="25" s="1"/>
  <c r="X350" i="25" s="1"/>
  <c r="X351" i="25" s="1"/>
  <c r="X352" i="25" s="1"/>
  <c r="X353" i="25" s="1"/>
  <c r="X354" i="25" s="1"/>
  <c r="X355" i="25" s="1"/>
  <c r="X356" i="25" s="1"/>
  <c r="X357" i="25" s="1"/>
  <c r="X358" i="25" s="1"/>
  <c r="X359" i="25" s="1"/>
  <c r="H78" i="26" l="1"/>
  <c r="E79" i="26" s="1"/>
  <c r="S78" i="26"/>
  <c r="H70" i="1"/>
  <c r="E71" i="1" s="1"/>
  <c r="S70" i="1"/>
  <c r="H68" i="9"/>
  <c r="E69" i="9" s="1"/>
  <c r="S68" i="9"/>
  <c r="E330" i="25"/>
  <c r="S330" i="25"/>
  <c r="H330" i="25"/>
  <c r="H79" i="26" l="1"/>
  <c r="E80" i="26" s="1"/>
  <c r="S79" i="26"/>
  <c r="H71" i="1"/>
  <c r="E72" i="1" s="1"/>
  <c r="S71" i="1"/>
  <c r="H69" i="9"/>
  <c r="E70" i="9" s="1"/>
  <c r="S69" i="9"/>
  <c r="E331" i="25"/>
  <c r="S331" i="25"/>
  <c r="X281" i="25"/>
  <c r="X241" i="25"/>
  <c r="X242" i="25" s="1"/>
  <c r="X243" i="25" s="1"/>
  <c r="X244" i="25" s="1"/>
  <c r="X245" i="25" s="1"/>
  <c r="X246" i="25" s="1"/>
  <c r="X247" i="25" s="1"/>
  <c r="X248" i="25" s="1"/>
  <c r="X249" i="25" s="1"/>
  <c r="X250" i="25" s="1"/>
  <c r="X251" i="25" s="1"/>
  <c r="X252" i="25" s="1"/>
  <c r="X253" i="25" s="1"/>
  <c r="X254" i="25" s="1"/>
  <c r="X255" i="25" s="1"/>
  <c r="X256" i="25" s="1"/>
  <c r="X257" i="25" s="1"/>
  <c r="X258" i="25" s="1"/>
  <c r="X259" i="25" s="1"/>
  <c r="X260" i="25" s="1"/>
  <c r="X261" i="25" s="1"/>
  <c r="X262" i="25" s="1"/>
  <c r="X263" i="25" s="1"/>
  <c r="X264" i="25" s="1"/>
  <c r="X265" i="25" s="1"/>
  <c r="X266" i="25" s="1"/>
  <c r="X267" i="25" s="1"/>
  <c r="X268" i="25" s="1"/>
  <c r="X269" i="25" s="1"/>
  <c r="X270" i="25" s="1"/>
  <c r="X271" i="25" s="1"/>
  <c r="X272" i="25" s="1"/>
  <c r="X273" i="25" s="1"/>
  <c r="X274" i="25" s="1"/>
  <c r="X275" i="25" s="1"/>
  <c r="X276" i="25" s="1"/>
  <c r="X277" i="25" s="1"/>
  <c r="X278" i="25" s="1"/>
  <c r="X279" i="25" s="1"/>
  <c r="X280" i="25" s="1"/>
  <c r="X201" i="25"/>
  <c r="X202" i="25" s="1"/>
  <c r="X203" i="25" s="1"/>
  <c r="X204" i="25" s="1"/>
  <c r="X205" i="25" s="1"/>
  <c r="X206" i="25" s="1"/>
  <c r="X207" i="25" s="1"/>
  <c r="X208" i="25" s="1"/>
  <c r="X209" i="25" s="1"/>
  <c r="X210" i="25" s="1"/>
  <c r="X211" i="25" s="1"/>
  <c r="X212" i="25" s="1"/>
  <c r="X213" i="25" s="1"/>
  <c r="X214" i="25" s="1"/>
  <c r="X215" i="25" s="1"/>
  <c r="X216" i="25" s="1"/>
  <c r="X217" i="25" s="1"/>
  <c r="X218" i="25" s="1"/>
  <c r="X219" i="25" s="1"/>
  <c r="X220" i="25" s="1"/>
  <c r="X221" i="25" s="1"/>
  <c r="X222" i="25" s="1"/>
  <c r="X223" i="25" s="1"/>
  <c r="X224" i="25" s="1"/>
  <c r="X225" i="25" s="1"/>
  <c r="X226" i="25" s="1"/>
  <c r="X227" i="25" s="1"/>
  <c r="X228" i="25" s="1"/>
  <c r="X229" i="25" s="1"/>
  <c r="X230" i="25" s="1"/>
  <c r="X231" i="25" s="1"/>
  <c r="X232" i="25" s="1"/>
  <c r="X233" i="25" s="1"/>
  <c r="X234" i="25" s="1"/>
  <c r="X235" i="25" s="1"/>
  <c r="X236" i="25" s="1"/>
  <c r="X237" i="25" s="1"/>
  <c r="X238" i="25" s="1"/>
  <c r="X239" i="25" s="1"/>
  <c r="X240" i="25" s="1"/>
  <c r="X161" i="25"/>
  <c r="X162" i="25" s="1"/>
  <c r="X163" i="25" s="1"/>
  <c r="X164" i="25" s="1"/>
  <c r="X165" i="25" s="1"/>
  <c r="X166" i="25" s="1"/>
  <c r="X167" i="25" s="1"/>
  <c r="X168" i="25" s="1"/>
  <c r="X169" i="25" s="1"/>
  <c r="X170" i="25" s="1"/>
  <c r="X171" i="25" s="1"/>
  <c r="X172" i="25" s="1"/>
  <c r="X173" i="25" s="1"/>
  <c r="X174" i="25" s="1"/>
  <c r="X175" i="25" s="1"/>
  <c r="X176" i="25" s="1"/>
  <c r="X177" i="25" s="1"/>
  <c r="X178" i="25" s="1"/>
  <c r="X179" i="25" s="1"/>
  <c r="X180" i="25" s="1"/>
  <c r="X181" i="25" s="1"/>
  <c r="X182" i="25" s="1"/>
  <c r="X183" i="25" s="1"/>
  <c r="X184" i="25" s="1"/>
  <c r="X185" i="25" s="1"/>
  <c r="X186" i="25" s="1"/>
  <c r="X187" i="25" s="1"/>
  <c r="X188" i="25" s="1"/>
  <c r="X189" i="25" s="1"/>
  <c r="X190" i="25" s="1"/>
  <c r="X191" i="25" s="1"/>
  <c r="X192" i="25" s="1"/>
  <c r="X193" i="25" s="1"/>
  <c r="X194" i="25" s="1"/>
  <c r="X195" i="25" s="1"/>
  <c r="X196" i="25" s="1"/>
  <c r="X197" i="25" s="1"/>
  <c r="X198" i="25" s="1"/>
  <c r="X199" i="25" s="1"/>
  <c r="X200" i="25" s="1"/>
  <c r="X121" i="25"/>
  <c r="X122" i="25" s="1"/>
  <c r="X123" i="25" s="1"/>
  <c r="X124" i="25" s="1"/>
  <c r="X125" i="25" s="1"/>
  <c r="X126" i="25" s="1"/>
  <c r="X127" i="25" s="1"/>
  <c r="X128" i="25" s="1"/>
  <c r="X129" i="25" s="1"/>
  <c r="X130" i="25" s="1"/>
  <c r="X131" i="25" s="1"/>
  <c r="X132" i="25" s="1"/>
  <c r="X133" i="25" s="1"/>
  <c r="X134" i="25" s="1"/>
  <c r="X135" i="25" s="1"/>
  <c r="X136" i="25" s="1"/>
  <c r="X137" i="25" s="1"/>
  <c r="X138" i="25" s="1"/>
  <c r="X139" i="25" s="1"/>
  <c r="X140" i="25" s="1"/>
  <c r="X141" i="25" s="1"/>
  <c r="X142" i="25" s="1"/>
  <c r="X143" i="25" s="1"/>
  <c r="X144" i="25" s="1"/>
  <c r="X145" i="25" s="1"/>
  <c r="X146" i="25" s="1"/>
  <c r="X147" i="25" s="1"/>
  <c r="X148" i="25" s="1"/>
  <c r="X149" i="25" s="1"/>
  <c r="X150" i="25" s="1"/>
  <c r="X151" i="25" s="1"/>
  <c r="X152" i="25" s="1"/>
  <c r="X153" i="25" s="1"/>
  <c r="X154" i="25" s="1"/>
  <c r="X155" i="25" s="1"/>
  <c r="X156" i="25" s="1"/>
  <c r="X157" i="25" s="1"/>
  <c r="X158" i="25" s="1"/>
  <c r="X159" i="25" s="1"/>
  <c r="X160" i="25" s="1"/>
  <c r="X81" i="25"/>
  <c r="X82" i="25" s="1"/>
  <c r="X83" i="25" s="1"/>
  <c r="X84" i="25" s="1"/>
  <c r="X85" i="25" s="1"/>
  <c r="X86" i="25" s="1"/>
  <c r="X87" i="25" s="1"/>
  <c r="X88" i="25" s="1"/>
  <c r="X89" i="25" s="1"/>
  <c r="X90" i="25" s="1"/>
  <c r="X91" i="25" s="1"/>
  <c r="X92" i="25" s="1"/>
  <c r="X93" i="25" s="1"/>
  <c r="X94" i="25" s="1"/>
  <c r="X95" i="25" s="1"/>
  <c r="X96" i="25" s="1"/>
  <c r="X97" i="25" s="1"/>
  <c r="X98" i="25" s="1"/>
  <c r="X99" i="25" s="1"/>
  <c r="X100" i="25" s="1"/>
  <c r="X101" i="25" s="1"/>
  <c r="X102" i="25" s="1"/>
  <c r="X103" i="25" s="1"/>
  <c r="X104" i="25" s="1"/>
  <c r="X105" i="25" s="1"/>
  <c r="X106" i="25" s="1"/>
  <c r="X107" i="25" s="1"/>
  <c r="X108" i="25" s="1"/>
  <c r="X109" i="25" s="1"/>
  <c r="X110" i="25" s="1"/>
  <c r="X111" i="25" s="1"/>
  <c r="X112" i="25" s="1"/>
  <c r="X113" i="25" s="1"/>
  <c r="X114" i="25" s="1"/>
  <c r="X115" i="25" s="1"/>
  <c r="X116" i="25" s="1"/>
  <c r="X117" i="25" s="1"/>
  <c r="X118" i="25" s="1"/>
  <c r="X119" i="25" s="1"/>
  <c r="X120" i="25" s="1"/>
  <c r="X41" i="25"/>
  <c r="X2" i="25"/>
  <c r="X3" i="25" s="1"/>
  <c r="X4" i="25" s="1"/>
  <c r="X5" i="25" s="1"/>
  <c r="X6" i="25" s="1"/>
  <c r="X7" i="25" s="1"/>
  <c r="X8" i="25" s="1"/>
  <c r="X9" i="25" s="1"/>
  <c r="X10" i="25" s="1"/>
  <c r="X11" i="25" s="1"/>
  <c r="X12" i="25" s="1"/>
  <c r="X13" i="25" s="1"/>
  <c r="X14" i="25" s="1"/>
  <c r="X15" i="25" s="1"/>
  <c r="X16" i="25" s="1"/>
  <c r="X17" i="25" s="1"/>
  <c r="X18" i="25" s="1"/>
  <c r="X19" i="25" s="1"/>
  <c r="X20" i="25" s="1"/>
  <c r="X21" i="25" s="1"/>
  <c r="X22" i="25" s="1"/>
  <c r="X23" i="25" s="1"/>
  <c r="X24" i="25" s="1"/>
  <c r="X25" i="25" s="1"/>
  <c r="X26" i="25" s="1"/>
  <c r="X27" i="25" s="1"/>
  <c r="X28" i="25" s="1"/>
  <c r="X29" i="25" s="1"/>
  <c r="X30" i="25" s="1"/>
  <c r="X31" i="25" s="1"/>
  <c r="X32" i="25" s="1"/>
  <c r="X33" i="25" s="1"/>
  <c r="X34" i="25" s="1"/>
  <c r="X35" i="25" s="1"/>
  <c r="X36" i="25" s="1"/>
  <c r="X37" i="25" s="1"/>
  <c r="X38" i="25" s="1"/>
  <c r="X39" i="25" s="1"/>
  <c r="X40" i="25" s="1"/>
  <c r="X282" i="25"/>
  <c r="X283" i="25" s="1"/>
  <c r="X284" i="25" s="1"/>
  <c r="X285" i="25" s="1"/>
  <c r="X286" i="25" s="1"/>
  <c r="X287" i="25" s="1"/>
  <c r="X288" i="25" s="1"/>
  <c r="X289" i="25" s="1"/>
  <c r="X290" i="25" s="1"/>
  <c r="X291" i="25" s="1"/>
  <c r="X292" i="25" s="1"/>
  <c r="X293" i="25" s="1"/>
  <c r="X294" i="25" s="1"/>
  <c r="X295" i="25" s="1"/>
  <c r="X296" i="25" s="1"/>
  <c r="X297" i="25" s="1"/>
  <c r="X298" i="25" s="1"/>
  <c r="X299" i="25" s="1"/>
  <c r="X300" i="25" s="1"/>
  <c r="X301" i="25" s="1"/>
  <c r="X302" i="25" s="1"/>
  <c r="X303" i="25" s="1"/>
  <c r="X304" i="25" s="1"/>
  <c r="X305" i="25" s="1"/>
  <c r="X306" i="25" s="1"/>
  <c r="X307" i="25" s="1"/>
  <c r="X308" i="25" s="1"/>
  <c r="X309" i="25" s="1"/>
  <c r="X310" i="25" s="1"/>
  <c r="X311" i="25" s="1"/>
  <c r="X312" i="25" s="1"/>
  <c r="X313" i="25" s="1"/>
  <c r="X314" i="25" s="1"/>
  <c r="X315" i="25" s="1"/>
  <c r="X316" i="25" s="1"/>
  <c r="X317" i="25" s="1"/>
  <c r="X318" i="25" s="1"/>
  <c r="X319" i="25" s="1"/>
  <c r="X320" i="25" s="1"/>
  <c r="X42" i="25"/>
  <c r="X43" i="25" s="1"/>
  <c r="X44" i="25" s="1"/>
  <c r="X45" i="25" s="1"/>
  <c r="X46" i="25" s="1"/>
  <c r="X47" i="25" s="1"/>
  <c r="X48" i="25" s="1"/>
  <c r="X49" i="25" s="1"/>
  <c r="X50" i="25" s="1"/>
  <c r="X51" i="25" s="1"/>
  <c r="X52" i="25" s="1"/>
  <c r="X53" i="25" s="1"/>
  <c r="X54" i="25" s="1"/>
  <c r="X55" i="25" s="1"/>
  <c r="X56" i="25" s="1"/>
  <c r="X57" i="25" s="1"/>
  <c r="X58" i="25" s="1"/>
  <c r="X59" i="25" s="1"/>
  <c r="X60" i="25" s="1"/>
  <c r="X61" i="25" s="1"/>
  <c r="X62" i="25" s="1"/>
  <c r="X63" i="25" s="1"/>
  <c r="X64" i="25" s="1"/>
  <c r="X65" i="25" s="1"/>
  <c r="X66" i="25" s="1"/>
  <c r="X67" i="25" s="1"/>
  <c r="X68" i="25" s="1"/>
  <c r="X69" i="25" s="1"/>
  <c r="X70" i="25" s="1"/>
  <c r="X71" i="25" s="1"/>
  <c r="X72" i="25" s="1"/>
  <c r="X73" i="25" s="1"/>
  <c r="X74" i="25" s="1"/>
  <c r="X75" i="25" s="1"/>
  <c r="X76" i="25" s="1"/>
  <c r="X77" i="25" s="1"/>
  <c r="X78" i="25" s="1"/>
  <c r="X79" i="25" s="1"/>
  <c r="X80" i="25" s="1"/>
  <c r="B208" i="28"/>
  <c r="F204" i="28"/>
  <c r="B194" i="28"/>
  <c r="Q193" i="28"/>
  <c r="K193" i="28"/>
  <c r="J193" i="28"/>
  <c r="I193" i="28"/>
  <c r="G193" i="28"/>
  <c r="F193" i="28"/>
  <c r="E193" i="28"/>
  <c r="D193" i="28"/>
  <c r="B193" i="28"/>
  <c r="AG192" i="28"/>
  <c r="AE192" i="28"/>
  <c r="O192" i="28" s="1"/>
  <c r="L192" i="28"/>
  <c r="K192" i="28"/>
  <c r="J192" i="28"/>
  <c r="AB192" i="28" s="1"/>
  <c r="I192" i="28"/>
  <c r="Q192" i="28" s="1"/>
  <c r="H192" i="28"/>
  <c r="G192" i="28"/>
  <c r="F192" i="28"/>
  <c r="E192" i="28"/>
  <c r="D192" i="28"/>
  <c r="B192" i="28"/>
  <c r="AG191" i="28"/>
  <c r="AB191" i="28"/>
  <c r="K191" i="28"/>
  <c r="J191" i="28"/>
  <c r="I191" i="28"/>
  <c r="Q191" i="28" s="1"/>
  <c r="G191" i="28"/>
  <c r="F191" i="28"/>
  <c r="E191" i="28"/>
  <c r="D191" i="28"/>
  <c r="B191" i="28"/>
  <c r="K190" i="28"/>
  <c r="J190" i="28"/>
  <c r="AB190" i="28" s="1"/>
  <c r="I190" i="28"/>
  <c r="Q190" i="28" s="1"/>
  <c r="G190" i="28"/>
  <c r="F190" i="28"/>
  <c r="E190" i="28"/>
  <c r="D190" i="28"/>
  <c r="B190" i="28"/>
  <c r="AB189" i="28"/>
  <c r="Q189" i="28"/>
  <c r="K189" i="28"/>
  <c r="J189" i="28"/>
  <c r="I189" i="28"/>
  <c r="G189" i="28"/>
  <c r="F189" i="28"/>
  <c r="E189" i="28"/>
  <c r="AA189" i="28" s="1"/>
  <c r="R189" i="28" s="1"/>
  <c r="D189" i="28"/>
  <c r="B189" i="28"/>
  <c r="K188" i="28"/>
  <c r="J188" i="28"/>
  <c r="I188" i="28"/>
  <c r="Q188" i="28" s="1"/>
  <c r="G188" i="28"/>
  <c r="F188" i="28"/>
  <c r="E188" i="28"/>
  <c r="D188" i="28"/>
  <c r="B188" i="28"/>
  <c r="AB187" i="28"/>
  <c r="Q187" i="28"/>
  <c r="K187" i="28"/>
  <c r="AG187" i="28" s="1"/>
  <c r="J187" i="28"/>
  <c r="I187" i="28"/>
  <c r="G187" i="28"/>
  <c r="F187" i="28"/>
  <c r="E187" i="28"/>
  <c r="D187" i="28"/>
  <c r="B187" i="28"/>
  <c r="AG186" i="28"/>
  <c r="AF186" i="28"/>
  <c r="AB186" i="28"/>
  <c r="L186" i="28"/>
  <c r="K186" i="28"/>
  <c r="J186" i="28"/>
  <c r="I186" i="28"/>
  <c r="Q186" i="28" s="1"/>
  <c r="G186" i="28"/>
  <c r="F186" i="28"/>
  <c r="E186" i="28"/>
  <c r="D186" i="28"/>
  <c r="B186" i="28"/>
  <c r="AA185" i="28"/>
  <c r="R185" i="28" s="1"/>
  <c r="T185" i="28"/>
  <c r="Q185" i="28"/>
  <c r="AF185" i="28" s="1"/>
  <c r="K185" i="28"/>
  <c r="AG185" i="28" s="1"/>
  <c r="J185" i="28"/>
  <c r="I185" i="28"/>
  <c r="G185" i="28"/>
  <c r="F185" i="28"/>
  <c r="E185" i="28"/>
  <c r="D185" i="28"/>
  <c r="H185" i="28" s="1"/>
  <c r="B185" i="28"/>
  <c r="K184" i="28"/>
  <c r="J184" i="28"/>
  <c r="I184" i="28"/>
  <c r="Q184" i="28" s="1"/>
  <c r="H184" i="28"/>
  <c r="G184" i="28"/>
  <c r="AB184" i="28" s="1"/>
  <c r="F184" i="28"/>
  <c r="E184" i="28"/>
  <c r="D184" i="28"/>
  <c r="B184" i="28"/>
  <c r="AE183" i="28"/>
  <c r="O183" i="28" s="1"/>
  <c r="Q183" i="28"/>
  <c r="L183" i="28"/>
  <c r="K183" i="28"/>
  <c r="AG183" i="28" s="1"/>
  <c r="J183" i="28"/>
  <c r="I183" i="28"/>
  <c r="H183" i="28"/>
  <c r="G183" i="28"/>
  <c r="F183" i="28"/>
  <c r="E183" i="28"/>
  <c r="D183" i="28"/>
  <c r="B183" i="28"/>
  <c r="K182" i="28"/>
  <c r="J182" i="28"/>
  <c r="I182" i="28"/>
  <c r="Q182" i="28" s="1"/>
  <c r="H182" i="28"/>
  <c r="G182" i="28"/>
  <c r="F182" i="28"/>
  <c r="Z182" i="28" s="1"/>
  <c r="E182" i="28"/>
  <c r="D182" i="28"/>
  <c r="B182" i="28"/>
  <c r="Q181" i="28"/>
  <c r="O181" i="28"/>
  <c r="L181" i="28"/>
  <c r="K181" i="28"/>
  <c r="AG181" i="28" s="1"/>
  <c r="J181" i="28"/>
  <c r="AB181" i="28" s="1"/>
  <c r="I181" i="28"/>
  <c r="G181" i="28"/>
  <c r="F181" i="28"/>
  <c r="AE181" i="28" s="1"/>
  <c r="E181" i="28"/>
  <c r="H181" i="28" s="1"/>
  <c r="D181" i="28"/>
  <c r="B181" i="28"/>
  <c r="K180" i="28"/>
  <c r="J180" i="28"/>
  <c r="I180" i="28"/>
  <c r="Q180" i="28" s="1"/>
  <c r="G180" i="28"/>
  <c r="F180" i="28"/>
  <c r="AB180" i="28" s="1"/>
  <c r="E180" i="28"/>
  <c r="D180" i="28"/>
  <c r="B180" i="28"/>
  <c r="K179" i="28"/>
  <c r="AG179" i="28" s="1"/>
  <c r="J179" i="28"/>
  <c r="I179" i="28"/>
  <c r="Q179" i="28" s="1"/>
  <c r="H179" i="28"/>
  <c r="G179" i="28"/>
  <c r="F179" i="28"/>
  <c r="E179" i="28"/>
  <c r="D179" i="28"/>
  <c r="B179" i="28"/>
  <c r="A178" i="28"/>
  <c r="F175" i="28"/>
  <c r="F207" i="28" s="1"/>
  <c r="D175" i="28"/>
  <c r="B175" i="28"/>
  <c r="B207" i="28" s="1"/>
  <c r="K174" i="28"/>
  <c r="J174" i="28"/>
  <c r="I174" i="28"/>
  <c r="Q174" i="28" s="1"/>
  <c r="H174" i="28"/>
  <c r="G174" i="28"/>
  <c r="F174" i="28"/>
  <c r="E174" i="28"/>
  <c r="D174" i="28"/>
  <c r="B174" i="28"/>
  <c r="Q173" i="28"/>
  <c r="K173" i="28"/>
  <c r="J173" i="28"/>
  <c r="I173" i="28"/>
  <c r="G173" i="28"/>
  <c r="F173" i="28"/>
  <c r="E173" i="28"/>
  <c r="D173" i="28"/>
  <c r="B173" i="28"/>
  <c r="K172" i="28"/>
  <c r="J172" i="28"/>
  <c r="I172" i="28"/>
  <c r="Q172" i="28" s="1"/>
  <c r="G172" i="28"/>
  <c r="F172" i="28"/>
  <c r="E172" i="28"/>
  <c r="D172" i="28"/>
  <c r="B172" i="28"/>
  <c r="AG171" i="28"/>
  <c r="Z171" i="28"/>
  <c r="M171" i="28" s="1"/>
  <c r="U171" i="28"/>
  <c r="O171" i="28"/>
  <c r="L171" i="28"/>
  <c r="K171" i="28"/>
  <c r="J171" i="28"/>
  <c r="AB171" i="28" s="1"/>
  <c r="I171" i="28"/>
  <c r="Q171" i="28" s="1"/>
  <c r="AF171" i="28" s="1"/>
  <c r="T171" i="28" s="1"/>
  <c r="AH171" i="28" s="1"/>
  <c r="H171" i="28"/>
  <c r="AE171" i="28" s="1"/>
  <c r="G171" i="28"/>
  <c r="F171" i="28"/>
  <c r="E171" i="28"/>
  <c r="D171" i="28"/>
  <c r="B171" i="28"/>
  <c r="AG170" i="28"/>
  <c r="Z170" i="28"/>
  <c r="Q170" i="28"/>
  <c r="K170" i="28"/>
  <c r="J170" i="28"/>
  <c r="I170" i="28"/>
  <c r="G170" i="28"/>
  <c r="F170" i="28"/>
  <c r="E170" i="28"/>
  <c r="H170" i="28" s="1"/>
  <c r="AE170" i="28" s="1"/>
  <c r="D170" i="28"/>
  <c r="B170" i="28"/>
  <c r="Q169" i="28"/>
  <c r="K169" i="28"/>
  <c r="J169" i="28"/>
  <c r="I169" i="28"/>
  <c r="H169" i="28"/>
  <c r="G169" i="28"/>
  <c r="F169" i="28"/>
  <c r="AG169" i="28" s="1"/>
  <c r="E169" i="28"/>
  <c r="D169" i="28"/>
  <c r="B169" i="28"/>
  <c r="Q168" i="28"/>
  <c r="K168" i="28"/>
  <c r="J168" i="28"/>
  <c r="I168" i="28"/>
  <c r="G168" i="28"/>
  <c r="F168" i="28"/>
  <c r="E168" i="28"/>
  <c r="D168" i="28"/>
  <c r="B168" i="28"/>
  <c r="A167" i="28"/>
  <c r="AF163" i="28"/>
  <c r="AA163" i="28"/>
  <c r="T163" i="28"/>
  <c r="R163" i="28"/>
  <c r="Q163" i="28"/>
  <c r="K163" i="28"/>
  <c r="AG163" i="28" s="1"/>
  <c r="J163" i="28"/>
  <c r="I163" i="28"/>
  <c r="G163" i="28"/>
  <c r="F163" i="28"/>
  <c r="E163" i="28"/>
  <c r="D163" i="28"/>
  <c r="B163" i="28"/>
  <c r="AF162" i="28"/>
  <c r="AA162" i="28"/>
  <c r="K162" i="28"/>
  <c r="AG162" i="28" s="1"/>
  <c r="J162" i="28"/>
  <c r="AB162" i="28" s="1"/>
  <c r="I162" i="28"/>
  <c r="Q162" i="28" s="1"/>
  <c r="G162" i="28"/>
  <c r="F162" i="28"/>
  <c r="E162" i="28"/>
  <c r="D162" i="28"/>
  <c r="B162" i="28"/>
  <c r="AB161" i="28"/>
  <c r="AA161" i="28"/>
  <c r="Q161" i="28"/>
  <c r="K161" i="28"/>
  <c r="J161" i="28"/>
  <c r="I161" i="28"/>
  <c r="G161" i="28"/>
  <c r="F161" i="28"/>
  <c r="E161" i="28"/>
  <c r="D161" i="28"/>
  <c r="B161" i="28"/>
  <c r="K160" i="28"/>
  <c r="J160" i="28"/>
  <c r="AB160" i="28" s="1"/>
  <c r="I160" i="28"/>
  <c r="Q160" i="28" s="1"/>
  <c r="G160" i="28"/>
  <c r="F160" i="28"/>
  <c r="E160" i="28"/>
  <c r="H160" i="28" s="1"/>
  <c r="Z160" i="28" s="1"/>
  <c r="M160" i="28" s="1"/>
  <c r="D160" i="28"/>
  <c r="B160" i="28"/>
  <c r="AA159" i="28"/>
  <c r="K159" i="28"/>
  <c r="AG159" i="28" s="1"/>
  <c r="J159" i="28"/>
  <c r="AB159" i="28" s="1"/>
  <c r="I159" i="28"/>
  <c r="Q159" i="28" s="1"/>
  <c r="AF159" i="28" s="1"/>
  <c r="G159" i="28"/>
  <c r="F159" i="28"/>
  <c r="E159" i="28"/>
  <c r="D159" i="28"/>
  <c r="B159" i="28"/>
  <c r="AG158" i="28"/>
  <c r="AA158" i="28"/>
  <c r="R158" i="28" s="1"/>
  <c r="L158" i="28"/>
  <c r="K158" i="28"/>
  <c r="J158" i="28"/>
  <c r="AB158" i="28" s="1"/>
  <c r="I158" i="28"/>
  <c r="Q158" i="28" s="1"/>
  <c r="G158" i="28"/>
  <c r="F158" i="28"/>
  <c r="E158" i="28"/>
  <c r="H158" i="28" s="1"/>
  <c r="Z158" i="28" s="1"/>
  <c r="D158" i="28"/>
  <c r="B158" i="28"/>
  <c r="AG157" i="28"/>
  <c r="AF157" i="28"/>
  <c r="T157" i="28" s="1"/>
  <c r="AE157" i="28"/>
  <c r="O157" i="28" s="1"/>
  <c r="Q157" i="28"/>
  <c r="K157" i="28"/>
  <c r="J157" i="28"/>
  <c r="I157" i="28"/>
  <c r="H157" i="28"/>
  <c r="G157" i="28"/>
  <c r="L157" i="28" s="1"/>
  <c r="F157" i="28"/>
  <c r="E157" i="28"/>
  <c r="D157" i="28"/>
  <c r="B157" i="28"/>
  <c r="AB156" i="28"/>
  <c r="K156" i="28"/>
  <c r="J156" i="28"/>
  <c r="I156" i="28"/>
  <c r="Q156" i="28" s="1"/>
  <c r="G156" i="28"/>
  <c r="F156" i="28"/>
  <c r="AG156" i="28" s="1"/>
  <c r="E156" i="28"/>
  <c r="D156" i="28"/>
  <c r="B156" i="28"/>
  <c r="Q155" i="28"/>
  <c r="L155" i="28"/>
  <c r="K155" i="28"/>
  <c r="J155" i="28"/>
  <c r="I155" i="28"/>
  <c r="G155" i="28"/>
  <c r="F155" i="28"/>
  <c r="E155" i="28"/>
  <c r="H155" i="28" s="1"/>
  <c r="D155" i="28"/>
  <c r="B155" i="28"/>
  <c r="AB154" i="28"/>
  <c r="K154" i="28"/>
  <c r="J154" i="28"/>
  <c r="I154" i="28"/>
  <c r="Q154" i="28" s="1"/>
  <c r="H154" i="28"/>
  <c r="AE154" i="28" s="1"/>
  <c r="G154" i="28"/>
  <c r="F154" i="28"/>
  <c r="E154" i="28"/>
  <c r="AG154" i="28" s="1"/>
  <c r="D154" i="28"/>
  <c r="B154" i="28"/>
  <c r="AG153" i="28"/>
  <c r="AF153" i="28"/>
  <c r="AE153" i="28"/>
  <c r="O153" i="28" s="1"/>
  <c r="P153" i="28" s="1"/>
  <c r="AD153" i="28"/>
  <c r="N153" i="28"/>
  <c r="K153" i="28"/>
  <c r="J153" i="28"/>
  <c r="I153" i="28"/>
  <c r="Q153" i="28" s="1"/>
  <c r="H153" i="28"/>
  <c r="Z153" i="28" s="1"/>
  <c r="M153" i="28" s="1"/>
  <c r="G153" i="28"/>
  <c r="F153" i="28"/>
  <c r="E153" i="28"/>
  <c r="D153" i="28"/>
  <c r="B153" i="28"/>
  <c r="Q152" i="28"/>
  <c r="K152" i="28"/>
  <c r="J152" i="28"/>
  <c r="I152" i="28"/>
  <c r="G152" i="28"/>
  <c r="F152" i="28"/>
  <c r="E152" i="28"/>
  <c r="D152" i="28"/>
  <c r="B152" i="28"/>
  <c r="K151" i="28"/>
  <c r="AG151" i="28" s="1"/>
  <c r="J151" i="28"/>
  <c r="I151" i="28"/>
  <c r="Q151" i="28" s="1"/>
  <c r="G151" i="28"/>
  <c r="F151" i="28"/>
  <c r="E151" i="28"/>
  <c r="D151" i="28"/>
  <c r="B151" i="28"/>
  <c r="Q150" i="28"/>
  <c r="K150" i="28"/>
  <c r="AG150" i="28" s="1"/>
  <c r="J150" i="28"/>
  <c r="I150" i="28"/>
  <c r="G150" i="28"/>
  <c r="F150" i="28"/>
  <c r="E150" i="28"/>
  <c r="AB150" i="28" s="1"/>
  <c r="D150" i="28"/>
  <c r="B150" i="28"/>
  <c r="K149" i="28"/>
  <c r="J149" i="28"/>
  <c r="I149" i="28"/>
  <c r="Q149" i="28" s="1"/>
  <c r="AF149" i="28" s="1"/>
  <c r="T149" i="28" s="1"/>
  <c r="G149" i="28"/>
  <c r="F149" i="28"/>
  <c r="E149" i="28"/>
  <c r="D149" i="28"/>
  <c r="B149" i="28"/>
  <c r="Z148" i="28"/>
  <c r="M148" i="28" s="1"/>
  <c r="Q148" i="28"/>
  <c r="AA148" i="28" s="1"/>
  <c r="R148" i="28" s="1"/>
  <c r="O148" i="28"/>
  <c r="AI148" i="28" s="1"/>
  <c r="K148" i="28"/>
  <c r="AG148" i="28" s="1"/>
  <c r="J148" i="28"/>
  <c r="AB148" i="28" s="1"/>
  <c r="I148" i="28"/>
  <c r="H148" i="28"/>
  <c r="AE148" i="28" s="1"/>
  <c r="G148" i="28"/>
  <c r="F148" i="28"/>
  <c r="E148" i="28"/>
  <c r="D148" i="28"/>
  <c r="B148" i="28"/>
  <c r="AG147" i="28"/>
  <c r="AB147" i="28"/>
  <c r="K147" i="28"/>
  <c r="J147" i="28"/>
  <c r="L147" i="28" s="1"/>
  <c r="I147" i="28"/>
  <c r="Q147" i="28" s="1"/>
  <c r="H147" i="28"/>
  <c r="G147" i="28"/>
  <c r="F147" i="28"/>
  <c r="E147" i="28"/>
  <c r="D147" i="28"/>
  <c r="B147" i="28"/>
  <c r="Q146" i="28"/>
  <c r="K146" i="28"/>
  <c r="J146" i="28"/>
  <c r="I146" i="28"/>
  <c r="H146" i="28"/>
  <c r="G146" i="28"/>
  <c r="F146" i="28"/>
  <c r="E146" i="28"/>
  <c r="D146" i="28"/>
  <c r="B146" i="28"/>
  <c r="Q145" i="28"/>
  <c r="K145" i="28"/>
  <c r="J145" i="28"/>
  <c r="I145" i="28"/>
  <c r="H145" i="28"/>
  <c r="G145" i="28"/>
  <c r="F145" i="28"/>
  <c r="E145" i="28"/>
  <c r="D145" i="28"/>
  <c r="B145" i="28"/>
  <c r="Q144" i="28"/>
  <c r="L144" i="28"/>
  <c r="K144" i="28"/>
  <c r="J144" i="28"/>
  <c r="I144" i="28"/>
  <c r="G144" i="28"/>
  <c r="F144" i="28"/>
  <c r="E144" i="28"/>
  <c r="H144" i="28" s="1"/>
  <c r="D144" i="28"/>
  <c r="B144" i="28"/>
  <c r="AB143" i="28"/>
  <c r="AA143" i="28"/>
  <c r="R143" i="28" s="1"/>
  <c r="Q143" i="28"/>
  <c r="AF143" i="28" s="1"/>
  <c r="K143" i="28"/>
  <c r="AG143" i="28" s="1"/>
  <c r="J143" i="28"/>
  <c r="I143" i="28"/>
  <c r="H143" i="28"/>
  <c r="G143" i="28"/>
  <c r="F143" i="28"/>
  <c r="E143" i="28"/>
  <c r="D143" i="28"/>
  <c r="B143" i="28"/>
  <c r="AG142" i="28"/>
  <c r="Q142" i="28"/>
  <c r="K142" i="28"/>
  <c r="J142" i="28"/>
  <c r="I142" i="28"/>
  <c r="G142" i="28"/>
  <c r="F142" i="28"/>
  <c r="E142" i="28"/>
  <c r="D142" i="28"/>
  <c r="B142" i="28"/>
  <c r="Q141" i="28"/>
  <c r="K141" i="28"/>
  <c r="J141" i="28"/>
  <c r="I141" i="28"/>
  <c r="G141" i="28"/>
  <c r="F141" i="28"/>
  <c r="E141" i="28"/>
  <c r="D141" i="28"/>
  <c r="B141" i="28"/>
  <c r="K140" i="28"/>
  <c r="J140" i="28"/>
  <c r="I140" i="28"/>
  <c r="Q140" i="28" s="1"/>
  <c r="G140" i="28"/>
  <c r="F140" i="28"/>
  <c r="AA140" i="28" s="1"/>
  <c r="E140" i="28"/>
  <c r="D140" i="28"/>
  <c r="B140" i="28"/>
  <c r="AG139" i="28"/>
  <c r="K139" i="28"/>
  <c r="J139" i="28"/>
  <c r="I139" i="28"/>
  <c r="Q139" i="28" s="1"/>
  <c r="G139" i="28"/>
  <c r="AB139" i="28" s="1"/>
  <c r="F139" i="28"/>
  <c r="E139" i="28"/>
  <c r="D139" i="28"/>
  <c r="B139" i="28"/>
  <c r="AB138" i="28"/>
  <c r="Q138" i="28"/>
  <c r="K138" i="28"/>
  <c r="AG138" i="28" s="1"/>
  <c r="J138" i="28"/>
  <c r="I138" i="28"/>
  <c r="H138" i="28"/>
  <c r="G138" i="28"/>
  <c r="F138" i="28"/>
  <c r="E138" i="28"/>
  <c r="D138" i="28"/>
  <c r="B138" i="28"/>
  <c r="Q137" i="28"/>
  <c r="K137" i="28"/>
  <c r="J137" i="28"/>
  <c r="I137" i="28"/>
  <c r="H137" i="28"/>
  <c r="G137" i="28"/>
  <c r="F137" i="28"/>
  <c r="AG137" i="28" s="1"/>
  <c r="E137" i="28"/>
  <c r="D137" i="28"/>
  <c r="B137" i="28"/>
  <c r="AG136" i="28"/>
  <c r="AF136" i="28"/>
  <c r="AA136" i="28"/>
  <c r="Q136" i="28"/>
  <c r="K136" i="28"/>
  <c r="J136" i="28"/>
  <c r="I136" i="28"/>
  <c r="H136" i="28"/>
  <c r="G136" i="28"/>
  <c r="AB136" i="28" s="1"/>
  <c r="F136" i="28"/>
  <c r="E136" i="28"/>
  <c r="D136" i="28"/>
  <c r="B136" i="28"/>
  <c r="AG135" i="28"/>
  <c r="L135" i="28"/>
  <c r="K135" i="28"/>
  <c r="J135" i="28"/>
  <c r="AB135" i="28" s="1"/>
  <c r="I135" i="28"/>
  <c r="Q135" i="28" s="1"/>
  <c r="H135" i="28"/>
  <c r="G135" i="28"/>
  <c r="F135" i="28"/>
  <c r="E135" i="28"/>
  <c r="D135" i="28"/>
  <c r="B135" i="28"/>
  <c r="A134" i="28"/>
  <c r="B164" i="28" s="1"/>
  <c r="B206" i="28" s="1"/>
  <c r="Q130" i="28"/>
  <c r="K130" i="28"/>
  <c r="AG130" i="28" s="1"/>
  <c r="J130" i="28"/>
  <c r="I130" i="28"/>
  <c r="G130" i="28"/>
  <c r="F130" i="28"/>
  <c r="E130" i="28"/>
  <c r="AB130" i="28" s="1"/>
  <c r="D130" i="28"/>
  <c r="B130" i="28"/>
  <c r="AB129" i="28"/>
  <c r="Q129" i="28"/>
  <c r="K129" i="28"/>
  <c r="J129" i="28"/>
  <c r="I129" i="28"/>
  <c r="G129" i="28"/>
  <c r="F129" i="28"/>
  <c r="E129" i="28"/>
  <c r="D129" i="28"/>
  <c r="B129" i="28"/>
  <c r="AA128" i="28"/>
  <c r="K128" i="28"/>
  <c r="J128" i="28"/>
  <c r="AB128" i="28" s="1"/>
  <c r="I128" i="28"/>
  <c r="Q128" i="28" s="1"/>
  <c r="AF128" i="28" s="1"/>
  <c r="G128" i="28"/>
  <c r="F128" i="28"/>
  <c r="F131" i="28" s="1"/>
  <c r="F205" i="28" s="1"/>
  <c r="E128" i="28"/>
  <c r="AG128" i="28" s="1"/>
  <c r="D128" i="28"/>
  <c r="B128" i="28"/>
  <c r="AB127" i="28"/>
  <c r="Q127" i="28"/>
  <c r="K127" i="28"/>
  <c r="AG127" i="28" s="1"/>
  <c r="J127" i="28"/>
  <c r="L127" i="28" s="1"/>
  <c r="I127" i="28"/>
  <c r="H127" i="28"/>
  <c r="G127" i="28"/>
  <c r="F127" i="28"/>
  <c r="E127" i="28"/>
  <c r="D127" i="28"/>
  <c r="B127" i="28"/>
  <c r="AG126" i="28"/>
  <c r="AA126" i="28"/>
  <c r="R126" i="28" s="1"/>
  <c r="T126" i="28"/>
  <c r="K126" i="28"/>
  <c r="J126" i="28"/>
  <c r="I126" i="28"/>
  <c r="Q126" i="28" s="1"/>
  <c r="AF126" i="28" s="1"/>
  <c r="H126" i="28"/>
  <c r="G126" i="28"/>
  <c r="AB126" i="28" s="1"/>
  <c r="F126" i="28"/>
  <c r="E126" i="28"/>
  <c r="D126" i="28"/>
  <c r="B126" i="28"/>
  <c r="K125" i="28"/>
  <c r="AG125" i="28" s="1"/>
  <c r="J125" i="28"/>
  <c r="I125" i="28"/>
  <c r="Q125" i="28" s="1"/>
  <c r="H125" i="28"/>
  <c r="G125" i="28"/>
  <c r="G131" i="28" s="1"/>
  <c r="G205" i="28" s="1"/>
  <c r="F125" i="28"/>
  <c r="E125" i="28"/>
  <c r="D125" i="28"/>
  <c r="B125" i="28"/>
  <c r="A124" i="28"/>
  <c r="B131" i="28" s="1"/>
  <c r="B205" i="28" s="1"/>
  <c r="G121" i="28"/>
  <c r="G204" i="28" s="1"/>
  <c r="AG120" i="28"/>
  <c r="AB120" i="28"/>
  <c r="K120" i="28"/>
  <c r="J120" i="28"/>
  <c r="I120" i="28"/>
  <c r="Q120" i="28" s="1"/>
  <c r="G120" i="28"/>
  <c r="F120" i="28"/>
  <c r="E120" i="28"/>
  <c r="D120" i="28"/>
  <c r="B120" i="28"/>
  <c r="AB119" i="28"/>
  <c r="Z119" i="28"/>
  <c r="M119" i="28" s="1"/>
  <c r="N119" i="28" s="1"/>
  <c r="K119" i="28"/>
  <c r="AG119" i="28" s="1"/>
  <c r="J119" i="28"/>
  <c r="L119" i="28" s="1"/>
  <c r="I119" i="28"/>
  <c r="Q119" i="28" s="1"/>
  <c r="AF119" i="28" s="1"/>
  <c r="G119" i="28"/>
  <c r="F119" i="28"/>
  <c r="E119" i="28"/>
  <c r="H119" i="28" s="1"/>
  <c r="AE119" i="28" s="1"/>
  <c r="O119" i="28" s="1"/>
  <c r="D119" i="28"/>
  <c r="B119" i="28"/>
  <c r="AG118" i="28"/>
  <c r="AB118" i="28"/>
  <c r="AA118" i="28"/>
  <c r="Q118" i="28"/>
  <c r="AF118" i="28" s="1"/>
  <c r="K118" i="28"/>
  <c r="J118" i="28"/>
  <c r="I118" i="28"/>
  <c r="G118" i="28"/>
  <c r="F118" i="28"/>
  <c r="E118" i="28"/>
  <c r="D118" i="28"/>
  <c r="B118" i="28"/>
  <c r="K117" i="28"/>
  <c r="J117" i="28"/>
  <c r="I117" i="28"/>
  <c r="Q117" i="28" s="1"/>
  <c r="G117" i="28"/>
  <c r="F117" i="28"/>
  <c r="AG117" i="28" s="1"/>
  <c r="E117" i="28"/>
  <c r="D117" i="28"/>
  <c r="B117" i="28"/>
  <c r="K116" i="28"/>
  <c r="AG116" i="28" s="1"/>
  <c r="J116" i="28"/>
  <c r="I116" i="28"/>
  <c r="Q116" i="28" s="1"/>
  <c r="G116" i="28"/>
  <c r="F116" i="28"/>
  <c r="E116" i="28"/>
  <c r="D116" i="28"/>
  <c r="B116" i="28"/>
  <c r="Q115" i="28"/>
  <c r="K115" i="28"/>
  <c r="J115" i="28"/>
  <c r="I115" i="28"/>
  <c r="G115" i="28"/>
  <c r="F115" i="28"/>
  <c r="E115" i="28"/>
  <c r="D115" i="28"/>
  <c r="B115" i="28"/>
  <c r="AG114" i="28"/>
  <c r="K114" i="28"/>
  <c r="J114" i="28"/>
  <c r="AB114" i="28" s="1"/>
  <c r="I114" i="28"/>
  <c r="Q114" i="28" s="1"/>
  <c r="G114" i="28"/>
  <c r="F114" i="28"/>
  <c r="E114" i="28"/>
  <c r="D114" i="28"/>
  <c r="B114" i="28"/>
  <c r="AG113" i="28"/>
  <c r="AB113" i="28"/>
  <c r="Q113" i="28"/>
  <c r="K113" i="28"/>
  <c r="J113" i="28"/>
  <c r="I113" i="28"/>
  <c r="H113" i="28"/>
  <c r="G113" i="28"/>
  <c r="F113" i="28"/>
  <c r="E113" i="28"/>
  <c r="D113" i="28"/>
  <c r="L113" i="28" s="1"/>
  <c r="B113" i="28"/>
  <c r="Z112" i="28"/>
  <c r="Q112" i="28"/>
  <c r="AA112" i="28" s="1"/>
  <c r="L112" i="28"/>
  <c r="K112" i="28"/>
  <c r="J112" i="28"/>
  <c r="AB112" i="28" s="1"/>
  <c r="I112" i="28"/>
  <c r="G112" i="28"/>
  <c r="F112" i="28"/>
  <c r="E112" i="28"/>
  <c r="H112" i="28" s="1"/>
  <c r="AE112" i="28" s="1"/>
  <c r="D112" i="28"/>
  <c r="R112" i="28" s="1"/>
  <c r="B112" i="28"/>
  <c r="Q111" i="28"/>
  <c r="K111" i="28"/>
  <c r="AG111" i="28" s="1"/>
  <c r="J111" i="28"/>
  <c r="I111" i="28"/>
  <c r="G111" i="28"/>
  <c r="F111" i="28"/>
  <c r="F121" i="28" s="1"/>
  <c r="E111" i="28"/>
  <c r="D111" i="28"/>
  <c r="B111" i="28"/>
  <c r="A110" i="28"/>
  <c r="B121" i="28" s="1"/>
  <c r="B204" i="28" s="1"/>
  <c r="AG106" i="28"/>
  <c r="K106" i="28"/>
  <c r="J106" i="28"/>
  <c r="I106" i="28"/>
  <c r="Q106" i="28" s="1"/>
  <c r="G106" i="28"/>
  <c r="F106" i="28"/>
  <c r="E106" i="28"/>
  <c r="AB106" i="28" s="1"/>
  <c r="D106" i="28"/>
  <c r="B106" i="28"/>
  <c r="AG105" i="28"/>
  <c r="AB105" i="28"/>
  <c r="K105" i="28"/>
  <c r="J105" i="28"/>
  <c r="I105" i="28"/>
  <c r="Q105" i="28" s="1"/>
  <c r="G105" i="28"/>
  <c r="F105" i="28"/>
  <c r="E105" i="28"/>
  <c r="D105" i="28"/>
  <c r="B105" i="28"/>
  <c r="AG104" i="28"/>
  <c r="AF104" i="28"/>
  <c r="Q104" i="28"/>
  <c r="K104" i="28"/>
  <c r="J104" i="28"/>
  <c r="I104" i="28"/>
  <c r="G104" i="28"/>
  <c r="F104" i="28"/>
  <c r="E104" i="28"/>
  <c r="D104" i="28"/>
  <c r="B104" i="28"/>
  <c r="L103" i="28"/>
  <c r="K103" i="28"/>
  <c r="AG103" i="28" s="1"/>
  <c r="J103" i="28"/>
  <c r="I103" i="28"/>
  <c r="Q103" i="28" s="1"/>
  <c r="H103" i="28"/>
  <c r="G103" i="28"/>
  <c r="F103" i="28"/>
  <c r="E103" i="28"/>
  <c r="D103" i="28"/>
  <c r="B103" i="28"/>
  <c r="AG102" i="28"/>
  <c r="Q102" i="28"/>
  <c r="O102" i="28"/>
  <c r="K102" i="28"/>
  <c r="J102" i="28"/>
  <c r="I102" i="28"/>
  <c r="H102" i="28"/>
  <c r="AE102" i="28" s="1"/>
  <c r="G102" i="28"/>
  <c r="F102" i="28"/>
  <c r="Z102" i="28" s="1"/>
  <c r="M102" i="28" s="1"/>
  <c r="AD102" i="28" s="1"/>
  <c r="E102" i="28"/>
  <c r="D102" i="28"/>
  <c r="B102" i="28"/>
  <c r="AB101" i="28"/>
  <c r="AA101" i="28"/>
  <c r="Q101" i="28"/>
  <c r="AF101" i="28" s="1"/>
  <c r="K101" i="28"/>
  <c r="AG101" i="28" s="1"/>
  <c r="J101" i="28"/>
  <c r="I101" i="28"/>
  <c r="G101" i="28"/>
  <c r="F101" i="28"/>
  <c r="E101" i="28"/>
  <c r="D101" i="28"/>
  <c r="B101" i="28"/>
  <c r="Z100" i="28"/>
  <c r="N100" i="28"/>
  <c r="M100" i="28"/>
  <c r="AD100" i="28" s="1"/>
  <c r="K100" i="28"/>
  <c r="AG100" i="28" s="1"/>
  <c r="J100" i="28"/>
  <c r="I100" i="28"/>
  <c r="Q100" i="28" s="1"/>
  <c r="H100" i="28"/>
  <c r="AE100" i="28" s="1"/>
  <c r="G100" i="28"/>
  <c r="F100" i="28"/>
  <c r="E100" i="28"/>
  <c r="D100" i="28"/>
  <c r="B100" i="28"/>
  <c r="Q99" i="28"/>
  <c r="K99" i="28"/>
  <c r="J99" i="28"/>
  <c r="I99" i="28"/>
  <c r="G99" i="28"/>
  <c r="F99" i="28"/>
  <c r="E99" i="28"/>
  <c r="D99" i="28"/>
  <c r="B99" i="28"/>
  <c r="AA98" i="28"/>
  <c r="R98" i="28" s="1"/>
  <c r="K98" i="28"/>
  <c r="J98" i="28"/>
  <c r="I98" i="28"/>
  <c r="Q98" i="28" s="1"/>
  <c r="G98" i="28"/>
  <c r="F98" i="28"/>
  <c r="E98" i="28"/>
  <c r="D98" i="28"/>
  <c r="B98" i="28"/>
  <c r="AG97" i="28"/>
  <c r="U97" i="28"/>
  <c r="T97" i="28"/>
  <c r="AH97" i="28" s="1"/>
  <c r="K97" i="28"/>
  <c r="J97" i="28"/>
  <c r="I97" i="28"/>
  <c r="Q97" i="28" s="1"/>
  <c r="AF97" i="28" s="1"/>
  <c r="H97" i="28"/>
  <c r="G97" i="28"/>
  <c r="AA97" i="28" s="1"/>
  <c r="R97" i="28" s="1"/>
  <c r="F97" i="28"/>
  <c r="E97" i="28"/>
  <c r="D97" i="28"/>
  <c r="B97" i="28"/>
  <c r="AG96" i="28"/>
  <c r="K96" i="28"/>
  <c r="J96" i="28"/>
  <c r="I96" i="28"/>
  <c r="Q96" i="28" s="1"/>
  <c r="AF96" i="28" s="1"/>
  <c r="H96" i="28"/>
  <c r="G96" i="28"/>
  <c r="F96" i="28"/>
  <c r="E96" i="28"/>
  <c r="D96" i="28"/>
  <c r="B96" i="28"/>
  <c r="K95" i="28"/>
  <c r="J95" i="28"/>
  <c r="I95" i="28"/>
  <c r="Q95" i="28" s="1"/>
  <c r="AF95" i="28" s="1"/>
  <c r="G95" i="28"/>
  <c r="F95" i="28"/>
  <c r="E95" i="28"/>
  <c r="D95" i="28"/>
  <c r="B95" i="28"/>
  <c r="Q94" i="28"/>
  <c r="L94" i="28"/>
  <c r="K94" i="28"/>
  <c r="AG94" i="28" s="1"/>
  <c r="J94" i="28"/>
  <c r="I94" i="28"/>
  <c r="G94" i="28"/>
  <c r="F94" i="28"/>
  <c r="AB94" i="28" s="1"/>
  <c r="E94" i="28"/>
  <c r="D94" i="28"/>
  <c r="B94" i="28"/>
  <c r="AF93" i="28"/>
  <c r="Q93" i="28"/>
  <c r="AA93" i="28" s="1"/>
  <c r="K93" i="28"/>
  <c r="J93" i="28"/>
  <c r="I93" i="28"/>
  <c r="G93" i="28"/>
  <c r="F93" i="28"/>
  <c r="E93" i="28"/>
  <c r="D93" i="28"/>
  <c r="B93" i="28"/>
  <c r="Q92" i="28"/>
  <c r="K92" i="28"/>
  <c r="J92" i="28"/>
  <c r="I92" i="28"/>
  <c r="G92" i="28"/>
  <c r="F92" i="28"/>
  <c r="E92" i="28"/>
  <c r="D92" i="28"/>
  <c r="B92" i="28"/>
  <c r="AE91" i="28"/>
  <c r="O91" i="28" s="1"/>
  <c r="Q91" i="28"/>
  <c r="K91" i="28"/>
  <c r="J91" i="28"/>
  <c r="I91" i="28"/>
  <c r="H91" i="28"/>
  <c r="Z91" i="28" s="1"/>
  <c r="M91" i="28" s="1"/>
  <c r="G91" i="28"/>
  <c r="F91" i="28"/>
  <c r="AG91" i="28" s="1"/>
  <c r="E91" i="28"/>
  <c r="D91" i="28"/>
  <c r="B91" i="28"/>
  <c r="AG90" i="28"/>
  <c r="AF90" i="28"/>
  <c r="K90" i="28"/>
  <c r="J90" i="28"/>
  <c r="I90" i="28"/>
  <c r="Q90" i="28" s="1"/>
  <c r="G90" i="28"/>
  <c r="F90" i="28"/>
  <c r="E90" i="28"/>
  <c r="D90" i="28"/>
  <c r="B90" i="28"/>
  <c r="AG89" i="28"/>
  <c r="K89" i="28"/>
  <c r="J89" i="28"/>
  <c r="I89" i="28"/>
  <c r="Q89" i="28" s="1"/>
  <c r="H89" i="28"/>
  <c r="Z89" i="28" s="1"/>
  <c r="G89" i="28"/>
  <c r="F89" i="28"/>
  <c r="E89" i="28"/>
  <c r="D89" i="28"/>
  <c r="B89" i="28"/>
  <c r="Q88" i="28"/>
  <c r="AF88" i="28" s="1"/>
  <c r="K88" i="28"/>
  <c r="J88" i="28"/>
  <c r="I88" i="28"/>
  <c r="G88" i="28"/>
  <c r="F88" i="28"/>
  <c r="E88" i="28"/>
  <c r="AB88" i="28" s="1"/>
  <c r="D88" i="28"/>
  <c r="B88" i="28"/>
  <c r="AG87" i="28"/>
  <c r="K87" i="28"/>
  <c r="J87" i="28"/>
  <c r="I87" i="28"/>
  <c r="Q87" i="28" s="1"/>
  <c r="H87" i="28"/>
  <c r="G87" i="28"/>
  <c r="F87" i="28"/>
  <c r="E87" i="28"/>
  <c r="D87" i="28"/>
  <c r="B87" i="28"/>
  <c r="AG86" i="28"/>
  <c r="AF86" i="28"/>
  <c r="Q86" i="28"/>
  <c r="AA86" i="28" s="1"/>
  <c r="K86" i="28"/>
  <c r="J86" i="28"/>
  <c r="AB86" i="28" s="1"/>
  <c r="I86" i="28"/>
  <c r="G86" i="28"/>
  <c r="F86" i="28"/>
  <c r="E86" i="28"/>
  <c r="D86" i="28"/>
  <c r="B86" i="28"/>
  <c r="AB85" i="28"/>
  <c r="Z85" i="28"/>
  <c r="Q85" i="28"/>
  <c r="K85" i="28"/>
  <c r="J85" i="28"/>
  <c r="I85" i="28"/>
  <c r="H85" i="28"/>
  <c r="AE85" i="28" s="1"/>
  <c r="O85" i="28" s="1"/>
  <c r="G85" i="28"/>
  <c r="L85" i="28" s="1"/>
  <c r="F85" i="28"/>
  <c r="E85" i="28"/>
  <c r="AG85" i="28" s="1"/>
  <c r="D85" i="28"/>
  <c r="B85" i="28"/>
  <c r="K84" i="28"/>
  <c r="J84" i="28"/>
  <c r="I84" i="28"/>
  <c r="Q84" i="28" s="1"/>
  <c r="AA84" i="28" s="1"/>
  <c r="G84" i="28"/>
  <c r="AB84" i="28" s="1"/>
  <c r="F84" i="28"/>
  <c r="AG84" i="28" s="1"/>
  <c r="E84" i="28"/>
  <c r="D84" i="28"/>
  <c r="B84" i="28"/>
  <c r="AB83" i="28"/>
  <c r="K83" i="28"/>
  <c r="J83" i="28"/>
  <c r="I83" i="28"/>
  <c r="Q83" i="28" s="1"/>
  <c r="H83" i="28"/>
  <c r="G83" i="28"/>
  <c r="F83" i="28"/>
  <c r="E83" i="28"/>
  <c r="AG83" i="28" s="1"/>
  <c r="D83" i="28"/>
  <c r="B83" i="28"/>
  <c r="Q82" i="28"/>
  <c r="K82" i="28"/>
  <c r="AG82" i="28" s="1"/>
  <c r="J82" i="28"/>
  <c r="I82" i="28"/>
  <c r="G82" i="28"/>
  <c r="F82" i="28"/>
  <c r="L82" i="28" s="1"/>
  <c r="E82" i="28"/>
  <c r="D82" i="28"/>
  <c r="B82" i="28"/>
  <c r="K81" i="28"/>
  <c r="J81" i="28"/>
  <c r="I81" i="28"/>
  <c r="Q81" i="28" s="1"/>
  <c r="H81" i="28"/>
  <c r="G81" i="28"/>
  <c r="F81" i="28"/>
  <c r="Z81" i="28" s="1"/>
  <c r="E81" i="28"/>
  <c r="D81" i="28"/>
  <c r="B81" i="28"/>
  <c r="AB80" i="28"/>
  <c r="K80" i="28"/>
  <c r="J80" i="28"/>
  <c r="I80" i="28"/>
  <c r="Q80" i="28" s="1"/>
  <c r="G80" i="28"/>
  <c r="F80" i="28"/>
  <c r="E80" i="28"/>
  <c r="D80" i="28"/>
  <c r="B80" i="28"/>
  <c r="K79" i="28"/>
  <c r="AG79" i="28" s="1"/>
  <c r="J79" i="28"/>
  <c r="I79" i="28"/>
  <c r="Q79" i="28" s="1"/>
  <c r="G79" i="28"/>
  <c r="F79" i="28"/>
  <c r="E79" i="28"/>
  <c r="D79" i="28"/>
  <c r="B79" i="28"/>
  <c r="AF78" i="28"/>
  <c r="T78" i="28" s="1"/>
  <c r="AH78" i="28" s="1"/>
  <c r="AA78" i="28"/>
  <c r="R78" i="28" s="1"/>
  <c r="L78" i="28"/>
  <c r="K78" i="28"/>
  <c r="AG78" i="28" s="1"/>
  <c r="J78" i="28"/>
  <c r="I78" i="28"/>
  <c r="Q78" i="28" s="1"/>
  <c r="H78" i="28"/>
  <c r="AE78" i="28" s="1"/>
  <c r="O78" i="28" s="1"/>
  <c r="G78" i="28"/>
  <c r="F78" i="28"/>
  <c r="E78" i="28"/>
  <c r="D78" i="28"/>
  <c r="B78" i="28"/>
  <c r="AG77" i="28"/>
  <c r="Q77" i="28"/>
  <c r="K77" i="28"/>
  <c r="J77" i="28"/>
  <c r="I77" i="28"/>
  <c r="G77" i="28"/>
  <c r="F77" i="28"/>
  <c r="E77" i="28"/>
  <c r="L77" i="28" s="1"/>
  <c r="D77" i="28"/>
  <c r="B77" i="28"/>
  <c r="A76" i="28"/>
  <c r="B107" i="28" s="1"/>
  <c r="B203" i="28" s="1"/>
  <c r="AF72" i="28"/>
  <c r="T72" i="28" s="1"/>
  <c r="AH72" i="28" s="1"/>
  <c r="AE72" i="28"/>
  <c r="O72" i="28" s="1"/>
  <c r="U72" i="28"/>
  <c r="R72" i="28"/>
  <c r="L72" i="28"/>
  <c r="K72" i="28"/>
  <c r="J72" i="28"/>
  <c r="I72" i="28"/>
  <c r="Q72" i="28" s="1"/>
  <c r="AA72" i="28" s="1"/>
  <c r="H72" i="28"/>
  <c r="Z72" i="28" s="1"/>
  <c r="G72" i="28"/>
  <c r="F72" i="28"/>
  <c r="E72" i="28"/>
  <c r="AG72" i="28" s="1"/>
  <c r="D72" i="28"/>
  <c r="B72" i="28"/>
  <c r="K71" i="28"/>
  <c r="AG71" i="28" s="1"/>
  <c r="J71" i="28"/>
  <c r="AB71" i="28" s="1"/>
  <c r="I71" i="28"/>
  <c r="Q71" i="28" s="1"/>
  <c r="AF71" i="28" s="1"/>
  <c r="H71" i="28"/>
  <c r="G71" i="28"/>
  <c r="AA71" i="28" s="1"/>
  <c r="F71" i="28"/>
  <c r="E71" i="28"/>
  <c r="D71" i="28"/>
  <c r="L71" i="28" s="1"/>
  <c r="B71" i="28"/>
  <c r="AG70" i="28"/>
  <c r="O70" i="28"/>
  <c r="AI70" i="28" s="1"/>
  <c r="K70" i="28"/>
  <c r="J70" i="28"/>
  <c r="I70" i="28"/>
  <c r="Q70" i="28" s="1"/>
  <c r="H70" i="28"/>
  <c r="AE70" i="28" s="1"/>
  <c r="G70" i="28"/>
  <c r="F70" i="28"/>
  <c r="E70" i="28"/>
  <c r="D70" i="28"/>
  <c r="B70" i="28"/>
  <c r="Q69" i="28"/>
  <c r="K69" i="28"/>
  <c r="J69" i="28"/>
  <c r="I69" i="28"/>
  <c r="G69" i="28"/>
  <c r="F69" i="28"/>
  <c r="E69" i="28"/>
  <c r="AG69" i="28" s="1"/>
  <c r="D69" i="28"/>
  <c r="B69" i="28"/>
  <c r="AB68" i="28"/>
  <c r="T68" i="28"/>
  <c r="U68" i="28" s="1"/>
  <c r="Q68" i="28"/>
  <c r="AF68" i="28" s="1"/>
  <c r="K68" i="28"/>
  <c r="AG68" i="28" s="1"/>
  <c r="J68" i="28"/>
  <c r="I68" i="28"/>
  <c r="H68" i="28"/>
  <c r="G68" i="28"/>
  <c r="F68" i="28"/>
  <c r="E68" i="28"/>
  <c r="AA68" i="28" s="1"/>
  <c r="R68" i="28" s="1"/>
  <c r="D68" i="28"/>
  <c r="B68" i="28"/>
  <c r="AG67" i="28"/>
  <c r="Q67" i="28"/>
  <c r="AA67" i="28" s="1"/>
  <c r="L67" i="28"/>
  <c r="K67" i="28"/>
  <c r="J67" i="28"/>
  <c r="I67" i="28"/>
  <c r="H67" i="28"/>
  <c r="G67" i="28"/>
  <c r="AB67" i="28" s="1"/>
  <c r="F67" i="28"/>
  <c r="E67" i="28"/>
  <c r="D67" i="28"/>
  <c r="B67" i="28"/>
  <c r="AG66" i="28"/>
  <c r="K66" i="28"/>
  <c r="J66" i="28"/>
  <c r="AB66" i="28" s="1"/>
  <c r="I66" i="28"/>
  <c r="Q66" i="28" s="1"/>
  <c r="AF66" i="28" s="1"/>
  <c r="G66" i="28"/>
  <c r="F66" i="28"/>
  <c r="E66" i="28"/>
  <c r="D66" i="28"/>
  <c r="B66" i="28"/>
  <c r="Q65" i="28"/>
  <c r="AF65" i="28" s="1"/>
  <c r="L65" i="28"/>
  <c r="K65" i="28"/>
  <c r="J65" i="28"/>
  <c r="AB65" i="28" s="1"/>
  <c r="I65" i="28"/>
  <c r="G65" i="28"/>
  <c r="F65" i="28"/>
  <c r="E65" i="28"/>
  <c r="D65" i="28"/>
  <c r="B65" i="28"/>
  <c r="AB64" i="28"/>
  <c r="Q64" i="28"/>
  <c r="K64" i="28"/>
  <c r="AG64" i="28" s="1"/>
  <c r="J64" i="28"/>
  <c r="I64" i="28"/>
  <c r="H64" i="28"/>
  <c r="G64" i="28"/>
  <c r="F64" i="28"/>
  <c r="E64" i="28"/>
  <c r="D64" i="28"/>
  <c r="B64" i="28"/>
  <c r="AG63" i="28"/>
  <c r="K63" i="28"/>
  <c r="J63" i="28"/>
  <c r="I63" i="28"/>
  <c r="Q63" i="28" s="1"/>
  <c r="H63" i="28"/>
  <c r="G63" i="28"/>
  <c r="F63" i="28"/>
  <c r="AB63" i="28" s="1"/>
  <c r="E63" i="28"/>
  <c r="D63" i="28"/>
  <c r="B63" i="28"/>
  <c r="AG62" i="28"/>
  <c r="K62" i="28"/>
  <c r="J62" i="28"/>
  <c r="AB62" i="28" s="1"/>
  <c r="I62" i="28"/>
  <c r="Q62" i="28" s="1"/>
  <c r="G62" i="28"/>
  <c r="F62" i="28"/>
  <c r="E62" i="28"/>
  <c r="D62" i="28"/>
  <c r="B62" i="28"/>
  <c r="AB61" i="28"/>
  <c r="K61" i="28"/>
  <c r="J61" i="28"/>
  <c r="I61" i="28"/>
  <c r="Q61" i="28" s="1"/>
  <c r="AA61" i="28" s="1"/>
  <c r="H61" i="28"/>
  <c r="G61" i="28"/>
  <c r="F61" i="28"/>
  <c r="E61" i="28"/>
  <c r="D61" i="28"/>
  <c r="B61" i="28"/>
  <c r="AE60" i="28"/>
  <c r="O60" i="28" s="1"/>
  <c r="P60" i="28" s="1"/>
  <c r="Z60" i="28"/>
  <c r="M60" i="28" s="1"/>
  <c r="K60" i="28"/>
  <c r="AG60" i="28" s="1"/>
  <c r="J60" i="28"/>
  <c r="I60" i="28"/>
  <c r="Q60" i="28" s="1"/>
  <c r="H60" i="28"/>
  <c r="G60" i="28"/>
  <c r="L60" i="28" s="1"/>
  <c r="F60" i="28"/>
  <c r="E60" i="28"/>
  <c r="D60" i="28"/>
  <c r="B60" i="28"/>
  <c r="AG59" i="28"/>
  <c r="K59" i="28"/>
  <c r="J59" i="28"/>
  <c r="I59" i="28"/>
  <c r="Q59" i="28" s="1"/>
  <c r="G59" i="28"/>
  <c r="AB59" i="28" s="1"/>
  <c r="F59" i="28"/>
  <c r="E59" i="28"/>
  <c r="D59" i="28"/>
  <c r="B59" i="28"/>
  <c r="AA58" i="28"/>
  <c r="R58" i="28" s="1"/>
  <c r="T58" i="28"/>
  <c r="U58" i="28" s="1"/>
  <c r="K58" i="28"/>
  <c r="AG58" i="28" s="1"/>
  <c r="J58" i="28"/>
  <c r="I58" i="28"/>
  <c r="Q58" i="28" s="1"/>
  <c r="AF58" i="28" s="1"/>
  <c r="H58" i="28"/>
  <c r="AE58" i="28" s="1"/>
  <c r="O58" i="28" s="1"/>
  <c r="G58" i="28"/>
  <c r="F58" i="28"/>
  <c r="E58" i="28"/>
  <c r="D58" i="28"/>
  <c r="B58" i="28"/>
  <c r="K57" i="28"/>
  <c r="J57" i="28"/>
  <c r="I57" i="28"/>
  <c r="Q57" i="28" s="1"/>
  <c r="G57" i="28"/>
  <c r="F57" i="28"/>
  <c r="E57" i="28"/>
  <c r="H57" i="28" s="1"/>
  <c r="D57" i="28"/>
  <c r="B57" i="28"/>
  <c r="AB56" i="28"/>
  <c r="K56" i="28"/>
  <c r="J56" i="28"/>
  <c r="I56" i="28"/>
  <c r="Q56" i="28" s="1"/>
  <c r="G56" i="28"/>
  <c r="F56" i="28"/>
  <c r="E56" i="28"/>
  <c r="H56" i="28" s="1"/>
  <c r="D56" i="28"/>
  <c r="B56" i="28"/>
  <c r="AF55" i="28"/>
  <c r="T55" i="28" s="1"/>
  <c r="AE55" i="28"/>
  <c r="O55" i="28" s="1"/>
  <c r="Z55" i="28"/>
  <c r="M55" i="28" s="1"/>
  <c r="N55" i="28" s="1"/>
  <c r="Q55" i="28"/>
  <c r="K55" i="28"/>
  <c r="J55" i="28"/>
  <c r="I55" i="28"/>
  <c r="H55" i="28"/>
  <c r="G55" i="28"/>
  <c r="L55" i="28" s="1"/>
  <c r="F55" i="28"/>
  <c r="E55" i="28"/>
  <c r="AG55" i="28" s="1"/>
  <c r="D55" i="28"/>
  <c r="B55" i="28"/>
  <c r="AG54" i="28"/>
  <c r="Q54" i="28"/>
  <c r="K54" i="28"/>
  <c r="J54" i="28"/>
  <c r="I54" i="28"/>
  <c r="G54" i="28"/>
  <c r="F54" i="28"/>
  <c r="E54" i="28"/>
  <c r="AF54" i="28" s="1"/>
  <c r="D54" i="28"/>
  <c r="B54" i="28"/>
  <c r="Q53" i="28"/>
  <c r="AF53" i="28" s="1"/>
  <c r="T53" i="28" s="1"/>
  <c r="K53" i="28"/>
  <c r="J53" i="28"/>
  <c r="I53" i="28"/>
  <c r="H53" i="28"/>
  <c r="G53" i="28"/>
  <c r="F53" i="28"/>
  <c r="AB53" i="28" s="1"/>
  <c r="E53" i="28"/>
  <c r="D53" i="28"/>
  <c r="B53" i="28"/>
  <c r="K52" i="28"/>
  <c r="J52" i="28"/>
  <c r="AB52" i="28" s="1"/>
  <c r="I52" i="28"/>
  <c r="Q52" i="28" s="1"/>
  <c r="AF52" i="28" s="1"/>
  <c r="T52" i="28" s="1"/>
  <c r="G52" i="28"/>
  <c r="F52" i="28"/>
  <c r="E52" i="28"/>
  <c r="H52" i="28" s="1"/>
  <c r="D52" i="28"/>
  <c r="B52" i="28"/>
  <c r="AF51" i="28"/>
  <c r="L51" i="28"/>
  <c r="K51" i="28"/>
  <c r="AG51" i="28" s="1"/>
  <c r="J51" i="28"/>
  <c r="I51" i="28"/>
  <c r="Q51" i="28" s="1"/>
  <c r="AA51" i="28" s="1"/>
  <c r="R51" i="28" s="1"/>
  <c r="G51" i="28"/>
  <c r="F51" i="28"/>
  <c r="AB51" i="28" s="1"/>
  <c r="E51" i="28"/>
  <c r="D51" i="28"/>
  <c r="B51" i="28"/>
  <c r="AB50" i="28"/>
  <c r="Q50" i="28"/>
  <c r="AF50" i="28" s="1"/>
  <c r="K50" i="28"/>
  <c r="AG50" i="28" s="1"/>
  <c r="J50" i="28"/>
  <c r="L50" i="28" s="1"/>
  <c r="I50" i="28"/>
  <c r="G50" i="28"/>
  <c r="F50" i="28"/>
  <c r="E50" i="28"/>
  <c r="D50" i="28"/>
  <c r="B50" i="28"/>
  <c r="Q49" i="28"/>
  <c r="AA49" i="28" s="1"/>
  <c r="K49" i="28"/>
  <c r="J49" i="28"/>
  <c r="AB49" i="28" s="1"/>
  <c r="I49" i="28"/>
  <c r="G49" i="28"/>
  <c r="F49" i="28"/>
  <c r="L49" i="28" s="1"/>
  <c r="E49" i="28"/>
  <c r="D49" i="28"/>
  <c r="B49" i="28"/>
  <c r="AB48" i="28"/>
  <c r="AA48" i="28"/>
  <c r="T48" i="28"/>
  <c r="AH48" i="28" s="1"/>
  <c r="K48" i="28"/>
  <c r="AG48" i="28" s="1"/>
  <c r="J48" i="28"/>
  <c r="I48" i="28"/>
  <c r="Q48" i="28" s="1"/>
  <c r="AF48" i="28" s="1"/>
  <c r="G48" i="28"/>
  <c r="F48" i="28"/>
  <c r="E48" i="28"/>
  <c r="D48" i="28"/>
  <c r="L48" i="28" s="1"/>
  <c r="B48" i="28"/>
  <c r="AE47" i="28"/>
  <c r="Q47" i="28"/>
  <c r="AF47" i="28" s="1"/>
  <c r="T47" i="28" s="1"/>
  <c r="K47" i="28"/>
  <c r="J47" i="28"/>
  <c r="I47" i="28"/>
  <c r="H47" i="28"/>
  <c r="Z47" i="28" s="1"/>
  <c r="M47" i="28" s="1"/>
  <c r="G47" i="28"/>
  <c r="F47" i="28"/>
  <c r="E47" i="28"/>
  <c r="AG47" i="28" s="1"/>
  <c r="D47" i="28"/>
  <c r="B47" i="28"/>
  <c r="AB46" i="28"/>
  <c r="K46" i="28"/>
  <c r="AG46" i="28" s="1"/>
  <c r="J46" i="28"/>
  <c r="I46" i="28"/>
  <c r="Q46" i="28" s="1"/>
  <c r="G46" i="28"/>
  <c r="F46" i="28"/>
  <c r="E46" i="28"/>
  <c r="D46" i="28"/>
  <c r="B46" i="28"/>
  <c r="A45" i="28"/>
  <c r="B73" i="28" s="1"/>
  <c r="B202" i="28" s="1"/>
  <c r="Q41" i="28"/>
  <c r="K41" i="28"/>
  <c r="J41" i="28"/>
  <c r="I41" i="28"/>
  <c r="G41" i="28"/>
  <c r="F41" i="28"/>
  <c r="E41" i="28"/>
  <c r="AG41" i="28" s="1"/>
  <c r="D41" i="28"/>
  <c r="B41" i="28"/>
  <c r="K40" i="28"/>
  <c r="AG40" i="28" s="1"/>
  <c r="J40" i="28"/>
  <c r="AB40" i="28" s="1"/>
  <c r="I40" i="28"/>
  <c r="Q40" i="28" s="1"/>
  <c r="AF40" i="28" s="1"/>
  <c r="T40" i="28" s="1"/>
  <c r="G40" i="28"/>
  <c r="F40" i="28"/>
  <c r="E40" i="28"/>
  <c r="H40" i="28" s="1"/>
  <c r="D40" i="28"/>
  <c r="B40" i="28"/>
  <c r="AG39" i="28"/>
  <c r="AB39" i="28"/>
  <c r="Q39" i="28"/>
  <c r="K39" i="28"/>
  <c r="J39" i="28"/>
  <c r="I39" i="28"/>
  <c r="G39" i="28"/>
  <c r="F39" i="28"/>
  <c r="E39" i="28"/>
  <c r="D39" i="28"/>
  <c r="H39" i="28" s="1"/>
  <c r="Z39" i="28" s="1"/>
  <c r="B39" i="28"/>
  <c r="K38" i="28"/>
  <c r="J38" i="28"/>
  <c r="AB38" i="28" s="1"/>
  <c r="I38" i="28"/>
  <c r="Q38" i="28" s="1"/>
  <c r="G38" i="28"/>
  <c r="F38" i="28"/>
  <c r="E38" i="28"/>
  <c r="AG38" i="28" s="1"/>
  <c r="D38" i="28"/>
  <c r="B38" i="28"/>
  <c r="AF37" i="28"/>
  <c r="T37" i="28" s="1"/>
  <c r="Q37" i="28"/>
  <c r="AA37" i="28" s="1"/>
  <c r="R37" i="28" s="1"/>
  <c r="K37" i="28"/>
  <c r="J37" i="28"/>
  <c r="AB37" i="28" s="1"/>
  <c r="I37" i="28"/>
  <c r="G37" i="28"/>
  <c r="F37" i="28"/>
  <c r="E37" i="28"/>
  <c r="H37" i="28" s="1"/>
  <c r="D37" i="28"/>
  <c r="B37" i="28"/>
  <c r="K36" i="28"/>
  <c r="J36" i="28"/>
  <c r="AB36" i="28" s="1"/>
  <c r="I36" i="28"/>
  <c r="Q36" i="28" s="1"/>
  <c r="H36" i="28"/>
  <c r="AE36" i="28" s="1"/>
  <c r="G36" i="28"/>
  <c r="F36" i="28"/>
  <c r="E36" i="28"/>
  <c r="AG36" i="28" s="1"/>
  <c r="D36" i="28"/>
  <c r="L36" i="28" s="1"/>
  <c r="B36" i="28"/>
  <c r="Q35" i="28"/>
  <c r="K35" i="28"/>
  <c r="AG35" i="28" s="1"/>
  <c r="J35" i="28"/>
  <c r="I35" i="28"/>
  <c r="G35" i="28"/>
  <c r="F35" i="28"/>
  <c r="E35" i="28"/>
  <c r="L35" i="28" s="1"/>
  <c r="D35" i="28"/>
  <c r="B35" i="28"/>
  <c r="AA34" i="28"/>
  <c r="K34" i="28"/>
  <c r="J34" i="28"/>
  <c r="I34" i="28"/>
  <c r="Q34" i="28" s="1"/>
  <c r="AF34" i="28" s="1"/>
  <c r="G34" i="28"/>
  <c r="F34" i="28"/>
  <c r="AG34" i="28" s="1"/>
  <c r="E34" i="28"/>
  <c r="D34" i="28"/>
  <c r="B34" i="28"/>
  <c r="AG33" i="28"/>
  <c r="AF33" i="28"/>
  <c r="Q33" i="28"/>
  <c r="AA33" i="28" s="1"/>
  <c r="R33" i="28" s="1"/>
  <c r="K33" i="28"/>
  <c r="J33" i="28"/>
  <c r="I33" i="28"/>
  <c r="H33" i="28"/>
  <c r="AE33" i="28" s="1"/>
  <c r="O33" i="28" s="1"/>
  <c r="G33" i="28"/>
  <c r="AB33" i="28" s="1"/>
  <c r="F33" i="28"/>
  <c r="E33" i="28"/>
  <c r="D33" i="28"/>
  <c r="T33" i="28" s="1"/>
  <c r="B33" i="28"/>
  <c r="Q32" i="28"/>
  <c r="AF32" i="28" s="1"/>
  <c r="K32" i="28"/>
  <c r="AG32" i="28" s="1"/>
  <c r="J32" i="28"/>
  <c r="AB32" i="28" s="1"/>
  <c r="I32" i="28"/>
  <c r="G32" i="28"/>
  <c r="F32" i="28"/>
  <c r="E32" i="28"/>
  <c r="D32" i="28"/>
  <c r="B32" i="28"/>
  <c r="AG31" i="28"/>
  <c r="Q31" i="28"/>
  <c r="AF31" i="28" s="1"/>
  <c r="T31" i="28" s="1"/>
  <c r="K31" i="28"/>
  <c r="J31" i="28"/>
  <c r="I31" i="28"/>
  <c r="H31" i="28"/>
  <c r="AE31" i="28" s="1"/>
  <c r="O31" i="28" s="1"/>
  <c r="G31" i="28"/>
  <c r="Z31" i="28" s="1"/>
  <c r="M31" i="28" s="1"/>
  <c r="F31" i="28"/>
  <c r="E31" i="28"/>
  <c r="D31" i="28"/>
  <c r="B31" i="28"/>
  <c r="AG30" i="28"/>
  <c r="K30" i="28"/>
  <c r="J30" i="28"/>
  <c r="I30" i="28"/>
  <c r="Q30" i="28" s="1"/>
  <c r="H30" i="28"/>
  <c r="AE30" i="28" s="1"/>
  <c r="G30" i="28"/>
  <c r="F30" i="28"/>
  <c r="AB30" i="28" s="1"/>
  <c r="E30" i="28"/>
  <c r="D30" i="28"/>
  <c r="B30" i="28"/>
  <c r="K29" i="28"/>
  <c r="AG29" i="28" s="1"/>
  <c r="J29" i="28"/>
  <c r="I29" i="28"/>
  <c r="Q29" i="28" s="1"/>
  <c r="G29" i="28"/>
  <c r="F29" i="28"/>
  <c r="E29" i="28"/>
  <c r="AB29" i="28" s="1"/>
  <c r="D29" i="28"/>
  <c r="B29" i="28"/>
  <c r="AG28" i="28"/>
  <c r="Z28" i="28"/>
  <c r="M28" i="28" s="1"/>
  <c r="L28" i="28"/>
  <c r="K28" i="28"/>
  <c r="J28" i="28"/>
  <c r="I28" i="28"/>
  <c r="Q28" i="28" s="1"/>
  <c r="H28" i="28"/>
  <c r="AE28" i="28" s="1"/>
  <c r="G28" i="28"/>
  <c r="F28" i="28"/>
  <c r="AB28" i="28" s="1"/>
  <c r="E28" i="28"/>
  <c r="D28" i="28"/>
  <c r="O28" i="28" s="1"/>
  <c r="B28" i="28"/>
  <c r="K27" i="28"/>
  <c r="J27" i="28"/>
  <c r="AB27" i="28" s="1"/>
  <c r="I27" i="28"/>
  <c r="Q27" i="28" s="1"/>
  <c r="H27" i="28"/>
  <c r="AE27" i="28" s="1"/>
  <c r="O27" i="28" s="1"/>
  <c r="G27" i="28"/>
  <c r="F27" i="28"/>
  <c r="E27" i="28"/>
  <c r="AG27" i="28" s="1"/>
  <c r="D27" i="28"/>
  <c r="L27" i="28" s="1"/>
  <c r="B27" i="28"/>
  <c r="Z26" i="28"/>
  <c r="Q26" i="28"/>
  <c r="AF26" i="28" s="1"/>
  <c r="K26" i="28"/>
  <c r="J26" i="28"/>
  <c r="AB26" i="28" s="1"/>
  <c r="I26" i="28"/>
  <c r="G26" i="28"/>
  <c r="F26" i="28"/>
  <c r="E26" i="28"/>
  <c r="D26" i="28"/>
  <c r="H26" i="28" s="1"/>
  <c r="AE26" i="28" s="1"/>
  <c r="O26" i="28" s="1"/>
  <c r="B26" i="28"/>
  <c r="AB25" i="28"/>
  <c r="AA25" i="28"/>
  <c r="L25" i="28"/>
  <c r="K25" i="28"/>
  <c r="AG25" i="28" s="1"/>
  <c r="J25" i="28"/>
  <c r="I25" i="28"/>
  <c r="Q25" i="28" s="1"/>
  <c r="AF25" i="28" s="1"/>
  <c r="T25" i="28" s="1"/>
  <c r="H25" i="28"/>
  <c r="Z25" i="28" s="1"/>
  <c r="M25" i="28" s="1"/>
  <c r="G25" i="28"/>
  <c r="F25" i="28"/>
  <c r="E25" i="28"/>
  <c r="D25" i="28"/>
  <c r="B25" i="28"/>
  <c r="K24" i="28"/>
  <c r="J24" i="28"/>
  <c r="AB24" i="28" s="1"/>
  <c r="I24" i="28"/>
  <c r="Q24" i="28" s="1"/>
  <c r="H24" i="28"/>
  <c r="AE24" i="28" s="1"/>
  <c r="O24" i="28" s="1"/>
  <c r="G24" i="28"/>
  <c r="F24" i="28"/>
  <c r="E24" i="28"/>
  <c r="AG24" i="28" s="1"/>
  <c r="D24" i="28"/>
  <c r="L24" i="28" s="1"/>
  <c r="B24" i="28"/>
  <c r="AB23" i="28"/>
  <c r="Q23" i="28"/>
  <c r="AF23" i="28" s="1"/>
  <c r="T23" i="28" s="1"/>
  <c r="K23" i="28"/>
  <c r="J23" i="28"/>
  <c r="I23" i="28"/>
  <c r="G23" i="28"/>
  <c r="F23" i="28"/>
  <c r="E23" i="28"/>
  <c r="L23" i="28" s="1"/>
  <c r="D23" i="28"/>
  <c r="B23" i="28"/>
  <c r="AG22" i="28"/>
  <c r="AE22" i="28"/>
  <c r="O22" i="28" s="1"/>
  <c r="Z22" i="28"/>
  <c r="M22" i="28" s="1"/>
  <c r="L22" i="28"/>
  <c r="K22" i="28"/>
  <c r="J22" i="28"/>
  <c r="AB22" i="28" s="1"/>
  <c r="I22" i="28"/>
  <c r="Q22" i="28" s="1"/>
  <c r="H22" i="28"/>
  <c r="G22" i="28"/>
  <c r="F22" i="28"/>
  <c r="E22" i="28"/>
  <c r="D22" i="28"/>
  <c r="B22" i="28"/>
  <c r="K21" i="28"/>
  <c r="AG21" i="28" s="1"/>
  <c r="J21" i="28"/>
  <c r="AB21" i="28" s="1"/>
  <c r="I21" i="28"/>
  <c r="Q21" i="28" s="1"/>
  <c r="G21" i="28"/>
  <c r="F21" i="28"/>
  <c r="E21" i="28"/>
  <c r="D21" i="28"/>
  <c r="B21" i="28"/>
  <c r="Q20" i="28"/>
  <c r="AA20" i="28" s="1"/>
  <c r="R20" i="28" s="1"/>
  <c r="K20" i="28"/>
  <c r="J20" i="28"/>
  <c r="I20" i="28"/>
  <c r="G20" i="28"/>
  <c r="F20" i="28"/>
  <c r="AG20" i="28" s="1"/>
  <c r="E20" i="28"/>
  <c r="AB20" i="28" s="1"/>
  <c r="D20" i="28"/>
  <c r="B20" i="28"/>
  <c r="AB19" i="28"/>
  <c r="K19" i="28"/>
  <c r="J19" i="28"/>
  <c r="I19" i="28"/>
  <c r="Q19" i="28" s="1"/>
  <c r="G19" i="28"/>
  <c r="F19" i="28"/>
  <c r="E19" i="28"/>
  <c r="AG19" i="28" s="1"/>
  <c r="D19" i="28"/>
  <c r="L19" i="28" s="1"/>
  <c r="B19" i="28"/>
  <c r="Q18" i="28"/>
  <c r="AF18" i="28" s="1"/>
  <c r="K18" i="28"/>
  <c r="AG18" i="28" s="1"/>
  <c r="J18" i="28"/>
  <c r="AB18" i="28" s="1"/>
  <c r="I18" i="28"/>
  <c r="G18" i="28"/>
  <c r="F18" i="28"/>
  <c r="E18" i="28"/>
  <c r="H18" i="28" s="1"/>
  <c r="D18" i="28"/>
  <c r="B18" i="28"/>
  <c r="AB17" i="28"/>
  <c r="Q17" i="28"/>
  <c r="AF17" i="28" s="1"/>
  <c r="K17" i="28"/>
  <c r="J17" i="28"/>
  <c r="I17" i="28"/>
  <c r="G17" i="28"/>
  <c r="F17" i="28"/>
  <c r="E17" i="28"/>
  <c r="D17" i="28"/>
  <c r="B17" i="28"/>
  <c r="K16" i="28"/>
  <c r="AG16" i="28" s="1"/>
  <c r="J16" i="28"/>
  <c r="I16" i="28"/>
  <c r="Q16" i="28" s="1"/>
  <c r="G16" i="28"/>
  <c r="F16" i="28"/>
  <c r="E16" i="28"/>
  <c r="AB16" i="28" s="1"/>
  <c r="D16" i="28"/>
  <c r="B16" i="28"/>
  <c r="L15" i="28"/>
  <c r="K15" i="28"/>
  <c r="AG15" i="28" s="1"/>
  <c r="J15" i="28"/>
  <c r="AB15" i="28" s="1"/>
  <c r="I15" i="28"/>
  <c r="Q15" i="28" s="1"/>
  <c r="G15" i="28"/>
  <c r="F15" i="28"/>
  <c r="E15" i="28"/>
  <c r="D15" i="28"/>
  <c r="B15" i="28"/>
  <c r="AG14" i="28"/>
  <c r="K14" i="28"/>
  <c r="J14" i="28"/>
  <c r="I14" i="28"/>
  <c r="Q14" i="28" s="1"/>
  <c r="AF14" i="28" s="1"/>
  <c r="T14" i="28" s="1"/>
  <c r="G14" i="28"/>
  <c r="F14" i="28"/>
  <c r="E14" i="28"/>
  <c r="AB14" i="28" s="1"/>
  <c r="D14" i="28"/>
  <c r="B14" i="28"/>
  <c r="Q13" i="28"/>
  <c r="AA13" i="28" s="1"/>
  <c r="K13" i="28"/>
  <c r="J13" i="28"/>
  <c r="I13" i="28"/>
  <c r="G13" i="28"/>
  <c r="F13" i="28"/>
  <c r="AB13" i="28" s="1"/>
  <c r="E13" i="28"/>
  <c r="D13" i="28"/>
  <c r="B13" i="28"/>
  <c r="AG12" i="28"/>
  <c r="AB12" i="28"/>
  <c r="Q12" i="28"/>
  <c r="AF12" i="28" s="1"/>
  <c r="K12" i="28"/>
  <c r="J12" i="28"/>
  <c r="I12" i="28"/>
  <c r="G12" i="28"/>
  <c r="F12" i="28"/>
  <c r="E12" i="28"/>
  <c r="D12" i="28"/>
  <c r="L12" i="28" s="1"/>
  <c r="B12" i="28"/>
  <c r="AG11" i="28"/>
  <c r="AB11" i="28"/>
  <c r="L11" i="28"/>
  <c r="K11" i="28"/>
  <c r="J11" i="28"/>
  <c r="I11" i="28"/>
  <c r="Q11" i="28" s="1"/>
  <c r="G11" i="28"/>
  <c r="F11" i="28"/>
  <c r="E11" i="28"/>
  <c r="D11" i="28"/>
  <c r="B11" i="28"/>
  <c r="Z10" i="28"/>
  <c r="M10" i="28"/>
  <c r="AD10" i="28" s="1"/>
  <c r="L10" i="28"/>
  <c r="K10" i="28"/>
  <c r="AG10" i="28" s="1"/>
  <c r="J10" i="28"/>
  <c r="AB10" i="28" s="1"/>
  <c r="I10" i="28"/>
  <c r="Q10" i="28" s="1"/>
  <c r="H10" i="28"/>
  <c r="AE10" i="28" s="1"/>
  <c r="O10" i="28" s="1"/>
  <c r="G10" i="28"/>
  <c r="F10" i="28"/>
  <c r="E10" i="28"/>
  <c r="D10" i="28"/>
  <c r="B10" i="28"/>
  <c r="AF9" i="28"/>
  <c r="AE9" i="28"/>
  <c r="O9" i="28" s="1"/>
  <c r="T9" i="28"/>
  <c r="AH9" i="28" s="1"/>
  <c r="Q9" i="28"/>
  <c r="AA9" i="28" s="1"/>
  <c r="R9" i="28" s="1"/>
  <c r="K9" i="28"/>
  <c r="AG9" i="28" s="1"/>
  <c r="J9" i="28"/>
  <c r="L9" i="28" s="1"/>
  <c r="I9" i="28"/>
  <c r="H9" i="28"/>
  <c r="G9" i="28"/>
  <c r="Z9" i="28" s="1"/>
  <c r="F9" i="28"/>
  <c r="E9" i="28"/>
  <c r="D9" i="28"/>
  <c r="M9" i="28" s="1"/>
  <c r="B9" i="28"/>
  <c r="AG8" i="28"/>
  <c r="K8" i="28"/>
  <c r="J8" i="28"/>
  <c r="AB8" i="28" s="1"/>
  <c r="I8" i="28"/>
  <c r="Q8" i="28" s="1"/>
  <c r="H8" i="28"/>
  <c r="AE8" i="28" s="1"/>
  <c r="G8" i="28"/>
  <c r="F8" i="28"/>
  <c r="E8" i="28"/>
  <c r="D8" i="28"/>
  <c r="B8" i="28"/>
  <c r="K7" i="28"/>
  <c r="J7" i="28"/>
  <c r="L7" i="28" s="1"/>
  <c r="I7" i="28"/>
  <c r="Q7" i="28" s="1"/>
  <c r="G7" i="28"/>
  <c r="F7" i="28"/>
  <c r="E7" i="28"/>
  <c r="AG7" i="28" s="1"/>
  <c r="D7" i="28"/>
  <c r="B7" i="28"/>
  <c r="AG6" i="28"/>
  <c r="AF6" i="28"/>
  <c r="AE6" i="28"/>
  <c r="O6" i="28" s="1"/>
  <c r="Q6" i="28"/>
  <c r="AA6" i="28" s="1"/>
  <c r="K6" i="28"/>
  <c r="J6" i="28"/>
  <c r="I6" i="28"/>
  <c r="H6" i="28"/>
  <c r="Z6" i="28" s="1"/>
  <c r="G6" i="28"/>
  <c r="G42" i="28" s="1"/>
  <c r="G201" i="28" s="1"/>
  <c r="F6" i="28"/>
  <c r="AB6" i="28" s="1"/>
  <c r="E6" i="28"/>
  <c r="D6" i="28"/>
  <c r="T6" i="28" s="1"/>
  <c r="B6" i="28"/>
  <c r="A5" i="28"/>
  <c r="D307" i="25"/>
  <c r="D308" i="25"/>
  <c r="D313" i="25"/>
  <c r="D270" i="25"/>
  <c r="D271" i="25"/>
  <c r="D229" i="25"/>
  <c r="D231" i="25"/>
  <c r="D232" i="25"/>
  <c r="D189" i="25"/>
  <c r="D190" i="25"/>
  <c r="D146" i="25"/>
  <c r="D148" i="25"/>
  <c r="D153" i="25"/>
  <c r="D107" i="25"/>
  <c r="D109" i="25"/>
  <c r="D112" i="25"/>
  <c r="D66" i="25"/>
  <c r="D67" i="25"/>
  <c r="D71" i="25"/>
  <c r="D72" i="25"/>
  <c r="K58" i="26"/>
  <c r="K331" i="25" s="1"/>
  <c r="K57" i="26"/>
  <c r="K330" i="25" s="1"/>
  <c r="K79" i="26"/>
  <c r="K352" i="25" s="1"/>
  <c r="K77" i="26"/>
  <c r="K350" i="25" s="1"/>
  <c r="K75" i="26"/>
  <c r="K348" i="25" s="1"/>
  <c r="J73" i="26"/>
  <c r="J346" i="25" s="1"/>
  <c r="K73" i="26"/>
  <c r="K346" i="25" s="1"/>
  <c r="J72" i="26"/>
  <c r="J345" i="25" s="1"/>
  <c r="J71" i="26"/>
  <c r="J344" i="25" s="1"/>
  <c r="J70" i="26"/>
  <c r="J343" i="25" s="1"/>
  <c r="K70" i="26"/>
  <c r="K343" i="25" s="1"/>
  <c r="J69" i="26"/>
  <c r="J342" i="25" s="1"/>
  <c r="J68" i="26"/>
  <c r="J341" i="25" s="1"/>
  <c r="J67" i="26"/>
  <c r="J340" i="25" s="1"/>
  <c r="K67" i="26"/>
  <c r="K340" i="25" s="1"/>
  <c r="K66" i="26"/>
  <c r="K339" i="25" s="1"/>
  <c r="J66" i="26"/>
  <c r="J339" i="25" s="1"/>
  <c r="K65" i="26"/>
  <c r="K338" i="25" s="1"/>
  <c r="J65" i="26"/>
  <c r="J338" i="25" s="1"/>
  <c r="K64" i="26"/>
  <c r="K337" i="25" s="1"/>
  <c r="J64" i="26"/>
  <c r="J337" i="25" s="1"/>
  <c r="K63" i="26"/>
  <c r="K336" i="25" s="1"/>
  <c r="J63" i="26"/>
  <c r="J336" i="25" s="1"/>
  <c r="K62" i="26"/>
  <c r="K335" i="25" s="1"/>
  <c r="J62" i="26"/>
  <c r="J335" i="25" s="1"/>
  <c r="K61" i="26"/>
  <c r="K334" i="25" s="1"/>
  <c r="J61" i="26"/>
  <c r="J334" i="25" s="1"/>
  <c r="K60" i="26"/>
  <c r="K333" i="25" s="1"/>
  <c r="J60" i="26"/>
  <c r="J333" i="25" s="1"/>
  <c r="K59" i="26"/>
  <c r="K332" i="25" s="1"/>
  <c r="J59" i="26"/>
  <c r="J332" i="25" s="1"/>
  <c r="J58" i="26"/>
  <c r="J331" i="25" s="1"/>
  <c r="J57" i="26"/>
  <c r="J330" i="25" s="1"/>
  <c r="J56" i="26"/>
  <c r="J329" i="25" s="1"/>
  <c r="J55" i="26"/>
  <c r="J328" i="25" s="1"/>
  <c r="J54" i="26"/>
  <c r="J327" i="25" s="1"/>
  <c r="S326" i="25"/>
  <c r="J53" i="26"/>
  <c r="J326" i="25" s="1"/>
  <c r="S325" i="25"/>
  <c r="K52" i="26"/>
  <c r="J52" i="26"/>
  <c r="J325" i="25" s="1"/>
  <c r="S324" i="25"/>
  <c r="K51" i="26"/>
  <c r="J51" i="26"/>
  <c r="J324" i="25" s="1"/>
  <c r="S323" i="25"/>
  <c r="K50" i="26"/>
  <c r="J50" i="26"/>
  <c r="J323" i="25" s="1"/>
  <c r="S322" i="25"/>
  <c r="L49" i="26"/>
  <c r="K49" i="26"/>
  <c r="J49" i="26"/>
  <c r="J322" i="25" s="1"/>
  <c r="S321" i="25"/>
  <c r="K48" i="26"/>
  <c r="J48" i="26"/>
  <c r="J321" i="25" s="1"/>
  <c r="A48" i="26"/>
  <c r="U42" i="26"/>
  <c r="U44" i="26" s="1"/>
  <c r="U45" i="26" s="1"/>
  <c r="Q42" i="26"/>
  <c r="Q44" i="26" s="1"/>
  <c r="Q45" i="26" s="1"/>
  <c r="M42" i="26"/>
  <c r="M44" i="26" s="1"/>
  <c r="M45" i="26" s="1"/>
  <c r="D41" i="26"/>
  <c r="G40" i="26"/>
  <c r="G35" i="26"/>
  <c r="A35" i="26"/>
  <c r="A36" i="26" s="1"/>
  <c r="G34" i="26"/>
  <c r="B33" i="26"/>
  <c r="W2" i="25"/>
  <c r="W3" i="25" s="1"/>
  <c r="W4" i="25" s="1"/>
  <c r="W5" i="25" s="1"/>
  <c r="W6" i="25" s="1"/>
  <c r="W7" i="25" s="1"/>
  <c r="W8" i="25" s="1"/>
  <c r="W9" i="25" s="1"/>
  <c r="W10" i="25" s="1"/>
  <c r="W11" i="25" s="1"/>
  <c r="W12" i="25" s="1"/>
  <c r="W13" i="25" s="1"/>
  <c r="W14" i="25" s="1"/>
  <c r="W15" i="25" s="1"/>
  <c r="W16" i="25" s="1"/>
  <c r="W17" i="25" s="1"/>
  <c r="W18" i="25" s="1"/>
  <c r="W19" i="25" s="1"/>
  <c r="W20" i="25" s="1"/>
  <c r="W21" i="25" s="1"/>
  <c r="W22" i="25" s="1"/>
  <c r="W23" i="25" s="1"/>
  <c r="W24" i="25" s="1"/>
  <c r="W25" i="25" s="1"/>
  <c r="W26" i="25" s="1"/>
  <c r="W27" i="25" s="1"/>
  <c r="W28" i="25" s="1"/>
  <c r="W29" i="25" s="1"/>
  <c r="W30" i="25" s="1"/>
  <c r="W31" i="25" s="1"/>
  <c r="W32" i="25" s="1"/>
  <c r="W33" i="25" s="1"/>
  <c r="W34" i="25" s="1"/>
  <c r="W35" i="25" s="1"/>
  <c r="W36" i="25" s="1"/>
  <c r="W37" i="25" s="1"/>
  <c r="W38" i="25" s="1"/>
  <c r="W39" i="25" s="1"/>
  <c r="W40" i="25" s="1"/>
  <c r="V281" i="25"/>
  <c r="V282" i="25" s="1"/>
  <c r="V283" i="25" s="1"/>
  <c r="V284" i="25" s="1"/>
  <c r="V285" i="25" s="1"/>
  <c r="V286" i="25" s="1"/>
  <c r="V287" i="25" s="1"/>
  <c r="V288" i="25" s="1"/>
  <c r="V289" i="25" s="1"/>
  <c r="V290" i="25" s="1"/>
  <c r="V291" i="25" s="1"/>
  <c r="V292" i="25" s="1"/>
  <c r="V293" i="25" s="1"/>
  <c r="V294" i="25" s="1"/>
  <c r="V295" i="25" s="1"/>
  <c r="V296" i="25" s="1"/>
  <c r="V297" i="25" s="1"/>
  <c r="V298" i="25" s="1"/>
  <c r="V299" i="25" s="1"/>
  <c r="V300" i="25" s="1"/>
  <c r="V301" i="25" s="1"/>
  <c r="V302" i="25" s="1"/>
  <c r="V303" i="25" s="1"/>
  <c r="V304" i="25" s="1"/>
  <c r="V305" i="25" s="1"/>
  <c r="V306" i="25" s="1"/>
  <c r="V307" i="25" s="1"/>
  <c r="V308" i="25" s="1"/>
  <c r="V309" i="25" s="1"/>
  <c r="V310" i="25" s="1"/>
  <c r="V311" i="25" s="1"/>
  <c r="V312" i="25" s="1"/>
  <c r="V313" i="25" s="1"/>
  <c r="V314" i="25" s="1"/>
  <c r="V315" i="25" s="1"/>
  <c r="V316" i="25" s="1"/>
  <c r="V317" i="25" s="1"/>
  <c r="V318" i="25" s="1"/>
  <c r="V319" i="25" s="1"/>
  <c r="V320" i="25" s="1"/>
  <c r="W281" i="25"/>
  <c r="W161" i="25"/>
  <c r="W162" i="25" s="1"/>
  <c r="W163" i="25" s="1"/>
  <c r="W164" i="25" s="1"/>
  <c r="W165" i="25" s="1"/>
  <c r="W166" i="25" s="1"/>
  <c r="W167" i="25" s="1"/>
  <c r="W168" i="25" s="1"/>
  <c r="W169" i="25" s="1"/>
  <c r="W170" i="25" s="1"/>
  <c r="W171" i="25" s="1"/>
  <c r="W172" i="25" s="1"/>
  <c r="W173" i="25" s="1"/>
  <c r="W174" i="25" s="1"/>
  <c r="W175" i="25" s="1"/>
  <c r="W176" i="25" s="1"/>
  <c r="W177" i="25" s="1"/>
  <c r="W178" i="25" s="1"/>
  <c r="W179" i="25" s="1"/>
  <c r="W180" i="25" s="1"/>
  <c r="W181" i="25" s="1"/>
  <c r="W182" i="25" s="1"/>
  <c r="W183" i="25" s="1"/>
  <c r="W184" i="25" s="1"/>
  <c r="W185" i="25" s="1"/>
  <c r="W186" i="25" s="1"/>
  <c r="W187" i="25" s="1"/>
  <c r="W188" i="25" s="1"/>
  <c r="W189" i="25" s="1"/>
  <c r="W190" i="25" s="1"/>
  <c r="W191" i="25" s="1"/>
  <c r="W192" i="25" s="1"/>
  <c r="W193" i="25" s="1"/>
  <c r="W194" i="25" s="1"/>
  <c r="W195" i="25" s="1"/>
  <c r="W196" i="25" s="1"/>
  <c r="W197" i="25" s="1"/>
  <c r="W198" i="25" s="1"/>
  <c r="W199" i="25" s="1"/>
  <c r="W200" i="25" s="1"/>
  <c r="W81" i="25"/>
  <c r="W82" i="25" s="1"/>
  <c r="W83" i="25" s="1"/>
  <c r="W84" i="25" s="1"/>
  <c r="W85" i="25" s="1"/>
  <c r="W86" i="25" s="1"/>
  <c r="W87" i="25" s="1"/>
  <c r="W88" i="25" s="1"/>
  <c r="W89" i="25" s="1"/>
  <c r="W90" i="25" s="1"/>
  <c r="W91" i="25" s="1"/>
  <c r="W92" i="25" s="1"/>
  <c r="W93" i="25" s="1"/>
  <c r="W94" i="25" s="1"/>
  <c r="W95" i="25" s="1"/>
  <c r="W96" i="25" s="1"/>
  <c r="W97" i="25" s="1"/>
  <c r="W98" i="25" s="1"/>
  <c r="W99" i="25" s="1"/>
  <c r="W100" i="25" s="1"/>
  <c r="W101" i="25" s="1"/>
  <c r="W102" i="25" s="1"/>
  <c r="W103" i="25" s="1"/>
  <c r="W104" i="25" s="1"/>
  <c r="W105" i="25" s="1"/>
  <c r="W106" i="25" s="1"/>
  <c r="W107" i="25" s="1"/>
  <c r="W108" i="25" s="1"/>
  <c r="W109" i="25" s="1"/>
  <c r="W110" i="25" s="1"/>
  <c r="W111" i="25" s="1"/>
  <c r="W112" i="25" s="1"/>
  <c r="W113" i="25" s="1"/>
  <c r="W114" i="25" s="1"/>
  <c r="W115" i="25" s="1"/>
  <c r="W116" i="25" s="1"/>
  <c r="W117" i="25" s="1"/>
  <c r="W118" i="25" s="1"/>
  <c r="W119" i="25" s="1"/>
  <c r="W120" i="25" s="1"/>
  <c r="W41" i="25"/>
  <c r="W42" i="25" s="1"/>
  <c r="W43" i="25" s="1"/>
  <c r="W44" i="25" s="1"/>
  <c r="W45" i="25" s="1"/>
  <c r="W46" i="25" s="1"/>
  <c r="W47" i="25" s="1"/>
  <c r="W48" i="25" s="1"/>
  <c r="W49" i="25" s="1"/>
  <c r="W50" i="25" s="1"/>
  <c r="W51" i="25" s="1"/>
  <c r="W52" i="25" s="1"/>
  <c r="W53" i="25" s="1"/>
  <c r="W54" i="25" s="1"/>
  <c r="W55" i="25" s="1"/>
  <c r="W56" i="25" s="1"/>
  <c r="W57" i="25" s="1"/>
  <c r="W58" i="25" s="1"/>
  <c r="W59" i="25" s="1"/>
  <c r="W60" i="25" s="1"/>
  <c r="W61" i="25" s="1"/>
  <c r="W62" i="25" s="1"/>
  <c r="W63" i="25" s="1"/>
  <c r="W64" i="25" s="1"/>
  <c r="W65" i="25" s="1"/>
  <c r="W66" i="25" s="1"/>
  <c r="W67" i="25" s="1"/>
  <c r="W68" i="25" s="1"/>
  <c r="W69" i="25" s="1"/>
  <c r="W70" i="25" s="1"/>
  <c r="W71" i="25" s="1"/>
  <c r="W72" i="25" s="1"/>
  <c r="W73" i="25" s="1"/>
  <c r="W74" i="25" s="1"/>
  <c r="W75" i="25" s="1"/>
  <c r="W76" i="25" s="1"/>
  <c r="W77" i="25" s="1"/>
  <c r="W78" i="25" s="1"/>
  <c r="W79" i="25" s="1"/>
  <c r="W80" i="25" s="1"/>
  <c r="W282" i="25"/>
  <c r="W283" i="25" s="1"/>
  <c r="W284" i="25" s="1"/>
  <c r="W285" i="25" s="1"/>
  <c r="W286" i="25" s="1"/>
  <c r="W287" i="25" s="1"/>
  <c r="W288" i="25" s="1"/>
  <c r="W289" i="25" s="1"/>
  <c r="W290" i="25" s="1"/>
  <c r="W291" i="25" s="1"/>
  <c r="W292" i="25" s="1"/>
  <c r="W293" i="25" s="1"/>
  <c r="W294" i="25" s="1"/>
  <c r="W295" i="25" s="1"/>
  <c r="W296" i="25" s="1"/>
  <c r="W297" i="25" s="1"/>
  <c r="W298" i="25" s="1"/>
  <c r="W299" i="25" s="1"/>
  <c r="W300" i="25" s="1"/>
  <c r="W301" i="25" s="1"/>
  <c r="W302" i="25" s="1"/>
  <c r="W303" i="25" s="1"/>
  <c r="W304" i="25" s="1"/>
  <c r="W305" i="25" s="1"/>
  <c r="W306" i="25" s="1"/>
  <c r="W307" i="25" s="1"/>
  <c r="W308" i="25" s="1"/>
  <c r="W309" i="25" s="1"/>
  <c r="W310" i="25" s="1"/>
  <c r="W311" i="25" s="1"/>
  <c r="W312" i="25" s="1"/>
  <c r="W313" i="25" s="1"/>
  <c r="W314" i="25" s="1"/>
  <c r="W315" i="25" s="1"/>
  <c r="W316" i="25" s="1"/>
  <c r="W317" i="25" s="1"/>
  <c r="W318" i="25" s="1"/>
  <c r="W319" i="25" s="1"/>
  <c r="W320" i="25" s="1"/>
  <c r="B282" i="25"/>
  <c r="C282" i="25"/>
  <c r="D282" i="25"/>
  <c r="E282" i="25"/>
  <c r="F282" i="25"/>
  <c r="G282" i="25"/>
  <c r="H282" i="25"/>
  <c r="I282" i="25"/>
  <c r="B283" i="25"/>
  <c r="C283" i="25"/>
  <c r="D283" i="25"/>
  <c r="E283" i="25"/>
  <c r="F283" i="25"/>
  <c r="G283" i="25"/>
  <c r="H283" i="25"/>
  <c r="I283" i="25"/>
  <c r="B284" i="25"/>
  <c r="C284" i="25"/>
  <c r="D284" i="25"/>
  <c r="E284" i="25"/>
  <c r="F284" i="25"/>
  <c r="G284" i="25"/>
  <c r="H284" i="25"/>
  <c r="I284" i="25"/>
  <c r="B285" i="25"/>
  <c r="C285" i="25"/>
  <c r="D285" i="25"/>
  <c r="E285" i="25"/>
  <c r="F285" i="25"/>
  <c r="G285" i="25"/>
  <c r="H285" i="25"/>
  <c r="I285" i="25"/>
  <c r="B286" i="25"/>
  <c r="C286" i="25"/>
  <c r="D286" i="25"/>
  <c r="E286" i="25"/>
  <c r="F286" i="25"/>
  <c r="G286" i="25"/>
  <c r="H286" i="25"/>
  <c r="I286" i="25"/>
  <c r="B287" i="25"/>
  <c r="C287" i="25"/>
  <c r="D287" i="25"/>
  <c r="E287" i="25"/>
  <c r="F287" i="25"/>
  <c r="G287" i="25"/>
  <c r="H287" i="25"/>
  <c r="I287" i="25"/>
  <c r="B288" i="25"/>
  <c r="C288" i="25"/>
  <c r="D288" i="25"/>
  <c r="E288" i="25"/>
  <c r="F288" i="25"/>
  <c r="G288" i="25"/>
  <c r="H288" i="25"/>
  <c r="I288" i="25"/>
  <c r="B289" i="25"/>
  <c r="C289" i="25"/>
  <c r="D289" i="25"/>
  <c r="E289" i="25"/>
  <c r="F289" i="25"/>
  <c r="G289" i="25"/>
  <c r="H289" i="25"/>
  <c r="I289" i="25"/>
  <c r="B290" i="25"/>
  <c r="C290" i="25"/>
  <c r="D290" i="25"/>
  <c r="E290" i="25"/>
  <c r="F290" i="25"/>
  <c r="G290" i="25"/>
  <c r="H290" i="25"/>
  <c r="I290" i="25"/>
  <c r="B291" i="25"/>
  <c r="C291" i="25"/>
  <c r="D291" i="25"/>
  <c r="E291" i="25"/>
  <c r="F291" i="25"/>
  <c r="G291" i="25"/>
  <c r="H291" i="25"/>
  <c r="I291" i="25"/>
  <c r="B292" i="25"/>
  <c r="C292" i="25"/>
  <c r="D292" i="25"/>
  <c r="E292" i="25"/>
  <c r="F292" i="25"/>
  <c r="G292" i="25"/>
  <c r="H292" i="25"/>
  <c r="I292" i="25"/>
  <c r="B293" i="25"/>
  <c r="C293" i="25"/>
  <c r="D293" i="25"/>
  <c r="E293" i="25"/>
  <c r="F293" i="25"/>
  <c r="G293" i="25"/>
  <c r="H293" i="25"/>
  <c r="I293" i="25"/>
  <c r="B294" i="25"/>
  <c r="C294" i="25"/>
  <c r="D294" i="25"/>
  <c r="F294" i="25"/>
  <c r="G294" i="25"/>
  <c r="H294" i="25"/>
  <c r="I294" i="25"/>
  <c r="B295" i="25"/>
  <c r="C295" i="25"/>
  <c r="D295" i="25"/>
  <c r="E295" i="25"/>
  <c r="F295" i="25"/>
  <c r="G295" i="25"/>
  <c r="H295" i="25"/>
  <c r="I295" i="25"/>
  <c r="B296" i="25"/>
  <c r="C296" i="25"/>
  <c r="D296" i="25"/>
  <c r="E296" i="25"/>
  <c r="F296" i="25"/>
  <c r="G296" i="25"/>
  <c r="H296" i="25"/>
  <c r="I296" i="25"/>
  <c r="B297" i="25"/>
  <c r="C297" i="25"/>
  <c r="D297" i="25"/>
  <c r="E297" i="25"/>
  <c r="F297" i="25"/>
  <c r="G297" i="25"/>
  <c r="H297" i="25"/>
  <c r="I297" i="25"/>
  <c r="B298" i="25"/>
  <c r="C298" i="25"/>
  <c r="D298" i="25"/>
  <c r="E298" i="25"/>
  <c r="F298" i="25"/>
  <c r="G298" i="25"/>
  <c r="H298" i="25"/>
  <c r="I298" i="25"/>
  <c r="B299" i="25"/>
  <c r="C299" i="25"/>
  <c r="D299" i="25"/>
  <c r="E299" i="25"/>
  <c r="F299" i="25"/>
  <c r="G299" i="25"/>
  <c r="I299" i="25"/>
  <c r="B300" i="25"/>
  <c r="C300" i="25"/>
  <c r="D300" i="25"/>
  <c r="F300" i="25"/>
  <c r="G300" i="25"/>
  <c r="I300" i="25"/>
  <c r="B301" i="25"/>
  <c r="C301" i="25"/>
  <c r="D301" i="25"/>
  <c r="F301" i="25"/>
  <c r="G301" i="25"/>
  <c r="I301" i="25"/>
  <c r="B302" i="25"/>
  <c r="C302" i="25"/>
  <c r="D302" i="25"/>
  <c r="F302" i="25"/>
  <c r="G302" i="25"/>
  <c r="I302" i="25"/>
  <c r="B303" i="25"/>
  <c r="C303" i="25"/>
  <c r="D303" i="25"/>
  <c r="F303" i="25"/>
  <c r="G303" i="25"/>
  <c r="I303" i="25"/>
  <c r="B304" i="25"/>
  <c r="C304" i="25"/>
  <c r="D304" i="25"/>
  <c r="F304" i="25"/>
  <c r="G304" i="25"/>
  <c r="I304" i="25"/>
  <c r="B305" i="25"/>
  <c r="C305" i="25"/>
  <c r="D305" i="25"/>
  <c r="F305" i="25"/>
  <c r="G305" i="25"/>
  <c r="I305" i="25"/>
  <c r="B306" i="25"/>
  <c r="C306" i="25"/>
  <c r="D306" i="25"/>
  <c r="F306" i="25"/>
  <c r="G306" i="25"/>
  <c r="I306" i="25"/>
  <c r="B307" i="25"/>
  <c r="C307" i="25"/>
  <c r="F307" i="25"/>
  <c r="G307" i="25"/>
  <c r="I307" i="25"/>
  <c r="J307" i="25"/>
  <c r="B308" i="25"/>
  <c r="C308" i="25"/>
  <c r="F308" i="25"/>
  <c r="G308" i="25"/>
  <c r="I308" i="25"/>
  <c r="J308" i="25"/>
  <c r="B309" i="25"/>
  <c r="C309" i="25"/>
  <c r="D309" i="25"/>
  <c r="F309" i="25"/>
  <c r="G309" i="25"/>
  <c r="I309" i="25"/>
  <c r="J309" i="25"/>
  <c r="B310" i="25"/>
  <c r="C310" i="25"/>
  <c r="D310" i="25"/>
  <c r="F310" i="25"/>
  <c r="G310" i="25"/>
  <c r="I310" i="25"/>
  <c r="J310" i="25"/>
  <c r="B311" i="25"/>
  <c r="C311" i="25"/>
  <c r="D311" i="25"/>
  <c r="F311" i="25"/>
  <c r="G311" i="25"/>
  <c r="I311" i="25"/>
  <c r="J311" i="25"/>
  <c r="B312" i="25"/>
  <c r="D312" i="25"/>
  <c r="F312" i="25"/>
  <c r="G312" i="25"/>
  <c r="I312" i="25"/>
  <c r="J312" i="25"/>
  <c r="B313" i="25"/>
  <c r="F313" i="25"/>
  <c r="G313" i="25"/>
  <c r="I313" i="25"/>
  <c r="J313" i="25"/>
  <c r="B314" i="25"/>
  <c r="D314" i="25"/>
  <c r="F314" i="25"/>
  <c r="G314" i="25"/>
  <c r="I314" i="25"/>
  <c r="J314" i="25"/>
  <c r="B315" i="25"/>
  <c r="D315" i="25"/>
  <c r="F315" i="25"/>
  <c r="G315" i="25"/>
  <c r="I315" i="25"/>
  <c r="J315" i="25"/>
  <c r="B316" i="25"/>
  <c r="D316" i="25"/>
  <c r="F316" i="25"/>
  <c r="G316" i="25"/>
  <c r="I316" i="25"/>
  <c r="J316" i="25"/>
  <c r="B317" i="25"/>
  <c r="D317" i="25"/>
  <c r="F317" i="25"/>
  <c r="G317" i="25"/>
  <c r="I317" i="25"/>
  <c r="J317" i="25"/>
  <c r="B318" i="25"/>
  <c r="D318" i="25"/>
  <c r="F318" i="25"/>
  <c r="G318" i="25"/>
  <c r="I318" i="25"/>
  <c r="J318" i="25"/>
  <c r="B319" i="25"/>
  <c r="D319" i="25"/>
  <c r="E319" i="25"/>
  <c r="F319" i="25"/>
  <c r="G319" i="25"/>
  <c r="H319" i="25"/>
  <c r="I319" i="25"/>
  <c r="J319" i="25"/>
  <c r="B320" i="25"/>
  <c r="D320" i="25"/>
  <c r="E320" i="25"/>
  <c r="F320" i="25"/>
  <c r="G320" i="25"/>
  <c r="H320" i="25"/>
  <c r="I320" i="25"/>
  <c r="J320" i="25"/>
  <c r="B281" i="25"/>
  <c r="C281" i="25"/>
  <c r="D281" i="25"/>
  <c r="E281" i="25"/>
  <c r="F281" i="25"/>
  <c r="G281" i="25"/>
  <c r="H281" i="25"/>
  <c r="I281" i="25"/>
  <c r="B242" i="25"/>
  <c r="C242" i="25"/>
  <c r="D242" i="25"/>
  <c r="E242" i="25"/>
  <c r="F242" i="25"/>
  <c r="G242" i="25"/>
  <c r="H242" i="25"/>
  <c r="I242" i="25"/>
  <c r="B243" i="25"/>
  <c r="C243" i="25"/>
  <c r="D243" i="25"/>
  <c r="E243" i="25"/>
  <c r="F243" i="25"/>
  <c r="G243" i="25"/>
  <c r="H243" i="25"/>
  <c r="I243" i="25"/>
  <c r="B244" i="25"/>
  <c r="C244" i="25"/>
  <c r="D244" i="25"/>
  <c r="E244" i="25"/>
  <c r="F244" i="25"/>
  <c r="G244" i="25"/>
  <c r="H244" i="25"/>
  <c r="I244" i="25"/>
  <c r="B245" i="25"/>
  <c r="C245" i="25"/>
  <c r="D245" i="25"/>
  <c r="E245" i="25"/>
  <c r="F245" i="25"/>
  <c r="G245" i="25"/>
  <c r="H245" i="25"/>
  <c r="I245" i="25"/>
  <c r="B246" i="25"/>
  <c r="C246" i="25"/>
  <c r="D246" i="25"/>
  <c r="E246" i="25"/>
  <c r="F246" i="25"/>
  <c r="G246" i="25"/>
  <c r="H246" i="25"/>
  <c r="I246" i="25"/>
  <c r="B247" i="25"/>
  <c r="C247" i="25"/>
  <c r="D247" i="25"/>
  <c r="E247" i="25"/>
  <c r="F247" i="25"/>
  <c r="G247" i="25"/>
  <c r="H247" i="25"/>
  <c r="I247" i="25"/>
  <c r="B248" i="25"/>
  <c r="C248" i="25"/>
  <c r="D248" i="25"/>
  <c r="E248" i="25"/>
  <c r="F248" i="25"/>
  <c r="G248" i="25"/>
  <c r="H248" i="25"/>
  <c r="I248" i="25"/>
  <c r="B249" i="25"/>
  <c r="C249" i="25"/>
  <c r="D249" i="25"/>
  <c r="E249" i="25"/>
  <c r="F249" i="25"/>
  <c r="G249" i="25"/>
  <c r="H249" i="25"/>
  <c r="I249" i="25"/>
  <c r="B250" i="25"/>
  <c r="C250" i="25"/>
  <c r="D250" i="25"/>
  <c r="E250" i="25"/>
  <c r="F250" i="25"/>
  <c r="G250" i="25"/>
  <c r="H250" i="25"/>
  <c r="I250" i="25"/>
  <c r="B251" i="25"/>
  <c r="C251" i="25"/>
  <c r="D251" i="25"/>
  <c r="E251" i="25"/>
  <c r="F251" i="25"/>
  <c r="G251" i="25"/>
  <c r="H251" i="25"/>
  <c r="I251" i="25"/>
  <c r="B252" i="25"/>
  <c r="C252" i="25"/>
  <c r="D252" i="25"/>
  <c r="E252" i="25"/>
  <c r="F252" i="25"/>
  <c r="G252" i="25"/>
  <c r="H252" i="25"/>
  <c r="I252" i="25"/>
  <c r="B253" i="25"/>
  <c r="C253" i="25"/>
  <c r="D253" i="25"/>
  <c r="E253" i="25"/>
  <c r="F253" i="25"/>
  <c r="G253" i="25"/>
  <c r="H253" i="25"/>
  <c r="I253" i="25"/>
  <c r="B254" i="25"/>
  <c r="C254" i="25"/>
  <c r="D254" i="25"/>
  <c r="F254" i="25"/>
  <c r="G254" i="25"/>
  <c r="H254" i="25"/>
  <c r="I254" i="25"/>
  <c r="B255" i="25"/>
  <c r="C255" i="25"/>
  <c r="D255" i="25"/>
  <c r="E255" i="25"/>
  <c r="F255" i="25"/>
  <c r="G255" i="25"/>
  <c r="H255" i="25"/>
  <c r="I255" i="25"/>
  <c r="B256" i="25"/>
  <c r="C256" i="25"/>
  <c r="D256" i="25"/>
  <c r="E256" i="25"/>
  <c r="F256" i="25"/>
  <c r="G256" i="25"/>
  <c r="H256" i="25"/>
  <c r="I256" i="25"/>
  <c r="B257" i="25"/>
  <c r="C257" i="25"/>
  <c r="D257" i="25"/>
  <c r="E257" i="25"/>
  <c r="F257" i="25"/>
  <c r="G257" i="25"/>
  <c r="H257" i="25"/>
  <c r="I257" i="25"/>
  <c r="B258" i="25"/>
  <c r="C258" i="25"/>
  <c r="D258" i="25"/>
  <c r="E258" i="25"/>
  <c r="F258" i="25"/>
  <c r="G258" i="25"/>
  <c r="H258" i="25"/>
  <c r="I258" i="25"/>
  <c r="B259" i="25"/>
  <c r="C259" i="25"/>
  <c r="D259" i="25"/>
  <c r="E259" i="25"/>
  <c r="F259" i="25"/>
  <c r="G259" i="25"/>
  <c r="I259" i="25"/>
  <c r="B260" i="25"/>
  <c r="C260" i="25"/>
  <c r="D260" i="25"/>
  <c r="F260" i="25"/>
  <c r="G260" i="25"/>
  <c r="I260" i="25"/>
  <c r="B261" i="25"/>
  <c r="C261" i="25"/>
  <c r="D261" i="25"/>
  <c r="F261" i="25"/>
  <c r="G261" i="25"/>
  <c r="I261" i="25"/>
  <c r="B262" i="25"/>
  <c r="C262" i="25"/>
  <c r="D262" i="25"/>
  <c r="F262" i="25"/>
  <c r="G262" i="25"/>
  <c r="I262" i="25"/>
  <c r="B263" i="25"/>
  <c r="C263" i="25"/>
  <c r="D263" i="25"/>
  <c r="F263" i="25"/>
  <c r="G263" i="25"/>
  <c r="I263" i="25"/>
  <c r="B264" i="25"/>
  <c r="C264" i="25"/>
  <c r="D264" i="25"/>
  <c r="F264" i="25"/>
  <c r="G264" i="25"/>
  <c r="I264" i="25"/>
  <c r="B265" i="25"/>
  <c r="C265" i="25"/>
  <c r="D265" i="25"/>
  <c r="F265" i="25"/>
  <c r="G265" i="25"/>
  <c r="I265" i="25"/>
  <c r="B266" i="25"/>
  <c r="C266" i="25"/>
  <c r="D266" i="25"/>
  <c r="F266" i="25"/>
  <c r="G266" i="25"/>
  <c r="I266" i="25"/>
  <c r="B267" i="25"/>
  <c r="C267" i="25"/>
  <c r="D267" i="25"/>
  <c r="F267" i="25"/>
  <c r="G267" i="25"/>
  <c r="I267" i="25"/>
  <c r="J267" i="25"/>
  <c r="B268" i="25"/>
  <c r="C268" i="25"/>
  <c r="D268" i="25"/>
  <c r="F268" i="25"/>
  <c r="G268" i="25"/>
  <c r="I268" i="25"/>
  <c r="J268" i="25"/>
  <c r="B269" i="25"/>
  <c r="C269" i="25"/>
  <c r="D269" i="25"/>
  <c r="F269" i="25"/>
  <c r="G269" i="25"/>
  <c r="I269" i="25"/>
  <c r="J269" i="25"/>
  <c r="B270" i="25"/>
  <c r="C270" i="25"/>
  <c r="F270" i="25"/>
  <c r="G270" i="25"/>
  <c r="I270" i="25"/>
  <c r="J270" i="25"/>
  <c r="B271" i="25"/>
  <c r="C271" i="25"/>
  <c r="F271" i="25"/>
  <c r="G271" i="25"/>
  <c r="I271" i="25"/>
  <c r="J271" i="25"/>
  <c r="B272" i="25"/>
  <c r="D272" i="25"/>
  <c r="F272" i="25"/>
  <c r="G272" i="25"/>
  <c r="I272" i="25"/>
  <c r="J272" i="25"/>
  <c r="B273" i="25"/>
  <c r="D273" i="25"/>
  <c r="F273" i="25"/>
  <c r="G273" i="25"/>
  <c r="I273" i="25"/>
  <c r="J273" i="25"/>
  <c r="B274" i="25"/>
  <c r="D274" i="25"/>
  <c r="F274" i="25"/>
  <c r="G274" i="25"/>
  <c r="I274" i="25"/>
  <c r="J274" i="25"/>
  <c r="B275" i="25"/>
  <c r="D275" i="25"/>
  <c r="F275" i="25"/>
  <c r="G275" i="25"/>
  <c r="I275" i="25"/>
  <c r="J275" i="25"/>
  <c r="B276" i="25"/>
  <c r="D276" i="25"/>
  <c r="F276" i="25"/>
  <c r="G276" i="25"/>
  <c r="I276" i="25"/>
  <c r="J276" i="25"/>
  <c r="B277" i="25"/>
  <c r="D277" i="25"/>
  <c r="F277" i="25"/>
  <c r="G277" i="25"/>
  <c r="I277" i="25"/>
  <c r="J277" i="25"/>
  <c r="B278" i="25"/>
  <c r="D278" i="25"/>
  <c r="F278" i="25"/>
  <c r="G278" i="25"/>
  <c r="I278" i="25"/>
  <c r="J278" i="25"/>
  <c r="B279" i="25"/>
  <c r="D279" i="25"/>
  <c r="E279" i="25"/>
  <c r="F279" i="25"/>
  <c r="G279" i="25"/>
  <c r="H279" i="25"/>
  <c r="I279" i="25"/>
  <c r="J279" i="25"/>
  <c r="B280" i="25"/>
  <c r="D280" i="25"/>
  <c r="E280" i="25"/>
  <c r="F280" i="25"/>
  <c r="G280" i="25"/>
  <c r="H280" i="25"/>
  <c r="I280" i="25"/>
  <c r="J280" i="25"/>
  <c r="B241" i="25"/>
  <c r="C241" i="25"/>
  <c r="D241" i="25"/>
  <c r="E241" i="25"/>
  <c r="F241" i="25"/>
  <c r="G241" i="25"/>
  <c r="H241" i="25"/>
  <c r="I241" i="25"/>
  <c r="B202" i="25"/>
  <c r="C202" i="25"/>
  <c r="D202" i="25"/>
  <c r="E202" i="25"/>
  <c r="F202" i="25"/>
  <c r="G202" i="25"/>
  <c r="H202" i="25"/>
  <c r="I202" i="25"/>
  <c r="B203" i="25"/>
  <c r="C203" i="25"/>
  <c r="D203" i="25"/>
  <c r="E203" i="25"/>
  <c r="F203" i="25"/>
  <c r="G203" i="25"/>
  <c r="H203" i="25"/>
  <c r="I203" i="25"/>
  <c r="B204" i="25"/>
  <c r="C204" i="25"/>
  <c r="D204" i="25"/>
  <c r="E204" i="25"/>
  <c r="F204" i="25"/>
  <c r="G204" i="25"/>
  <c r="H204" i="25"/>
  <c r="I204" i="25"/>
  <c r="B205" i="25"/>
  <c r="C205" i="25"/>
  <c r="D205" i="25"/>
  <c r="E205" i="25"/>
  <c r="F205" i="25"/>
  <c r="G205" i="25"/>
  <c r="H205" i="25"/>
  <c r="I205" i="25"/>
  <c r="B206" i="25"/>
  <c r="C206" i="25"/>
  <c r="D206" i="25"/>
  <c r="E206" i="25"/>
  <c r="F206" i="25"/>
  <c r="G206" i="25"/>
  <c r="H206" i="25"/>
  <c r="I206" i="25"/>
  <c r="B207" i="25"/>
  <c r="C207" i="25"/>
  <c r="D207" i="25"/>
  <c r="E207" i="25"/>
  <c r="F207" i="25"/>
  <c r="G207" i="25"/>
  <c r="H207" i="25"/>
  <c r="I207" i="25"/>
  <c r="B208" i="25"/>
  <c r="C208" i="25"/>
  <c r="D208" i="25"/>
  <c r="E208" i="25"/>
  <c r="F208" i="25"/>
  <c r="G208" i="25"/>
  <c r="H208" i="25"/>
  <c r="I208" i="25"/>
  <c r="B209" i="25"/>
  <c r="C209" i="25"/>
  <c r="D209" i="25"/>
  <c r="E209" i="25"/>
  <c r="F209" i="25"/>
  <c r="G209" i="25"/>
  <c r="H209" i="25"/>
  <c r="I209" i="25"/>
  <c r="B210" i="25"/>
  <c r="C210" i="25"/>
  <c r="D210" i="25"/>
  <c r="E210" i="25"/>
  <c r="F210" i="25"/>
  <c r="G210" i="25"/>
  <c r="H210" i="25"/>
  <c r="I210" i="25"/>
  <c r="B211" i="25"/>
  <c r="C211" i="25"/>
  <c r="D211" i="25"/>
  <c r="E211" i="25"/>
  <c r="F211" i="25"/>
  <c r="G211" i="25"/>
  <c r="H211" i="25"/>
  <c r="I211" i="25"/>
  <c r="B212" i="25"/>
  <c r="C212" i="25"/>
  <c r="D212" i="25"/>
  <c r="E212" i="25"/>
  <c r="F212" i="25"/>
  <c r="G212" i="25"/>
  <c r="H212" i="25"/>
  <c r="I212" i="25"/>
  <c r="B213" i="25"/>
  <c r="C213" i="25"/>
  <c r="D213" i="25"/>
  <c r="E213" i="25"/>
  <c r="F213" i="25"/>
  <c r="G213" i="25"/>
  <c r="H213" i="25"/>
  <c r="I213" i="25"/>
  <c r="B214" i="25"/>
  <c r="C214" i="25"/>
  <c r="D214" i="25"/>
  <c r="F214" i="25"/>
  <c r="G214" i="25"/>
  <c r="H214" i="25"/>
  <c r="I214" i="25"/>
  <c r="B215" i="25"/>
  <c r="C215" i="25"/>
  <c r="D215" i="25"/>
  <c r="E215" i="25"/>
  <c r="F215" i="25"/>
  <c r="G215" i="25"/>
  <c r="H215" i="25"/>
  <c r="I215" i="25"/>
  <c r="B216" i="25"/>
  <c r="C216" i="25"/>
  <c r="D216" i="25"/>
  <c r="E216" i="25"/>
  <c r="F216" i="25"/>
  <c r="G216" i="25"/>
  <c r="H216" i="25"/>
  <c r="I216" i="25"/>
  <c r="B217" i="25"/>
  <c r="C217" i="25"/>
  <c r="D217" i="25"/>
  <c r="E217" i="25"/>
  <c r="F217" i="25"/>
  <c r="G217" i="25"/>
  <c r="H217" i="25"/>
  <c r="I217" i="25"/>
  <c r="B218" i="25"/>
  <c r="C218" i="25"/>
  <c r="D218" i="25"/>
  <c r="E218" i="25"/>
  <c r="F218" i="25"/>
  <c r="G218" i="25"/>
  <c r="H218" i="25"/>
  <c r="I218" i="25"/>
  <c r="B219" i="25"/>
  <c r="C219" i="25"/>
  <c r="D219" i="25"/>
  <c r="E219" i="25"/>
  <c r="F219" i="25"/>
  <c r="G219" i="25"/>
  <c r="I219" i="25"/>
  <c r="B220" i="25"/>
  <c r="C220" i="25"/>
  <c r="D220" i="25"/>
  <c r="F220" i="25"/>
  <c r="G220" i="25"/>
  <c r="I220" i="25"/>
  <c r="B221" i="25"/>
  <c r="C221" i="25"/>
  <c r="D221" i="25"/>
  <c r="F221" i="25"/>
  <c r="G221" i="25"/>
  <c r="I221" i="25"/>
  <c r="B222" i="25"/>
  <c r="C222" i="25"/>
  <c r="D222" i="25"/>
  <c r="F222" i="25"/>
  <c r="G222" i="25"/>
  <c r="I222" i="25"/>
  <c r="B223" i="25"/>
  <c r="C223" i="25"/>
  <c r="D223" i="25"/>
  <c r="F223" i="25"/>
  <c r="G223" i="25"/>
  <c r="I223" i="25"/>
  <c r="B224" i="25"/>
  <c r="C224" i="25"/>
  <c r="D224" i="25"/>
  <c r="F224" i="25"/>
  <c r="G224" i="25"/>
  <c r="I224" i="25"/>
  <c r="B225" i="25"/>
  <c r="C225" i="25"/>
  <c r="D225" i="25"/>
  <c r="F225" i="25"/>
  <c r="G225" i="25"/>
  <c r="I225" i="25"/>
  <c r="B226" i="25"/>
  <c r="C226" i="25"/>
  <c r="D226" i="25"/>
  <c r="F226" i="25"/>
  <c r="G226" i="25"/>
  <c r="I226" i="25"/>
  <c r="B227" i="25"/>
  <c r="C227" i="25"/>
  <c r="D227" i="25"/>
  <c r="F227" i="25"/>
  <c r="G227" i="25"/>
  <c r="I227" i="25"/>
  <c r="J227" i="25"/>
  <c r="B228" i="25"/>
  <c r="C228" i="25"/>
  <c r="D228" i="25"/>
  <c r="F228" i="25"/>
  <c r="G228" i="25"/>
  <c r="I228" i="25"/>
  <c r="J228" i="25"/>
  <c r="B229" i="25"/>
  <c r="C229" i="25"/>
  <c r="F229" i="25"/>
  <c r="G229" i="25"/>
  <c r="I229" i="25"/>
  <c r="J229" i="25"/>
  <c r="B230" i="25"/>
  <c r="C230" i="25"/>
  <c r="D230" i="25"/>
  <c r="F230" i="25"/>
  <c r="G230" i="25"/>
  <c r="I230" i="25"/>
  <c r="J230" i="25"/>
  <c r="B231" i="25"/>
  <c r="C231" i="25"/>
  <c r="F231" i="25"/>
  <c r="G231" i="25"/>
  <c r="I231" i="25"/>
  <c r="J231" i="25"/>
  <c r="B232" i="25"/>
  <c r="F232" i="25"/>
  <c r="G232" i="25"/>
  <c r="I232" i="25"/>
  <c r="J232" i="25"/>
  <c r="B233" i="25"/>
  <c r="D233" i="25"/>
  <c r="F233" i="25"/>
  <c r="G233" i="25"/>
  <c r="I233" i="25"/>
  <c r="J233" i="25"/>
  <c r="B234" i="25"/>
  <c r="D234" i="25"/>
  <c r="F234" i="25"/>
  <c r="G234" i="25"/>
  <c r="I234" i="25"/>
  <c r="J234" i="25"/>
  <c r="B235" i="25"/>
  <c r="D235" i="25"/>
  <c r="F235" i="25"/>
  <c r="G235" i="25"/>
  <c r="I235" i="25"/>
  <c r="J235" i="25"/>
  <c r="B236" i="25"/>
  <c r="D236" i="25"/>
  <c r="F236" i="25"/>
  <c r="G236" i="25"/>
  <c r="I236" i="25"/>
  <c r="J236" i="25"/>
  <c r="B237" i="25"/>
  <c r="D237" i="25"/>
  <c r="F237" i="25"/>
  <c r="G237" i="25"/>
  <c r="I237" i="25"/>
  <c r="J237" i="25"/>
  <c r="B238" i="25"/>
  <c r="D238" i="25"/>
  <c r="F238" i="25"/>
  <c r="G238" i="25"/>
  <c r="I238" i="25"/>
  <c r="J238" i="25"/>
  <c r="B239" i="25"/>
  <c r="D239" i="25"/>
  <c r="E239" i="25"/>
  <c r="F239" i="25"/>
  <c r="G239" i="25"/>
  <c r="H239" i="25"/>
  <c r="I239" i="25"/>
  <c r="J239" i="25"/>
  <c r="B240" i="25"/>
  <c r="D240" i="25"/>
  <c r="E240" i="25"/>
  <c r="F240" i="25"/>
  <c r="G240" i="25"/>
  <c r="H240" i="25"/>
  <c r="I240" i="25"/>
  <c r="J240" i="25"/>
  <c r="B201" i="25"/>
  <c r="C201" i="25"/>
  <c r="D201" i="25"/>
  <c r="E201" i="25"/>
  <c r="F201" i="25"/>
  <c r="G201" i="25"/>
  <c r="H201" i="25"/>
  <c r="I201" i="25"/>
  <c r="B200" i="25"/>
  <c r="D200" i="25"/>
  <c r="E200" i="25"/>
  <c r="F200" i="25"/>
  <c r="G200" i="25"/>
  <c r="H200" i="25"/>
  <c r="I200" i="25"/>
  <c r="J200" i="25"/>
  <c r="B162" i="25"/>
  <c r="C162" i="25"/>
  <c r="D162" i="25"/>
  <c r="E162" i="25"/>
  <c r="F162" i="25"/>
  <c r="G162" i="25"/>
  <c r="H162" i="25"/>
  <c r="I162" i="25"/>
  <c r="B163" i="25"/>
  <c r="C163" i="25"/>
  <c r="D163" i="25"/>
  <c r="E163" i="25"/>
  <c r="F163" i="25"/>
  <c r="G163" i="25"/>
  <c r="H163" i="25"/>
  <c r="I163" i="25"/>
  <c r="B164" i="25"/>
  <c r="C164" i="25"/>
  <c r="D164" i="25"/>
  <c r="E164" i="25"/>
  <c r="F164" i="25"/>
  <c r="G164" i="25"/>
  <c r="H164" i="25"/>
  <c r="I164" i="25"/>
  <c r="B165" i="25"/>
  <c r="C165" i="25"/>
  <c r="D165" i="25"/>
  <c r="E165" i="25"/>
  <c r="F165" i="25"/>
  <c r="G165" i="25"/>
  <c r="H165" i="25"/>
  <c r="I165" i="25"/>
  <c r="B166" i="25"/>
  <c r="C166" i="25"/>
  <c r="D166" i="25"/>
  <c r="E166" i="25"/>
  <c r="F166" i="25"/>
  <c r="G166" i="25"/>
  <c r="H166" i="25"/>
  <c r="I166" i="25"/>
  <c r="B167" i="25"/>
  <c r="C167" i="25"/>
  <c r="D167" i="25"/>
  <c r="E167" i="25"/>
  <c r="F167" i="25"/>
  <c r="G167" i="25"/>
  <c r="H167" i="25"/>
  <c r="I167" i="25"/>
  <c r="B168" i="25"/>
  <c r="C168" i="25"/>
  <c r="D168" i="25"/>
  <c r="E168" i="25"/>
  <c r="F168" i="25"/>
  <c r="G168" i="25"/>
  <c r="H168" i="25"/>
  <c r="I168" i="25"/>
  <c r="B169" i="25"/>
  <c r="C169" i="25"/>
  <c r="D169" i="25"/>
  <c r="E169" i="25"/>
  <c r="F169" i="25"/>
  <c r="G169" i="25"/>
  <c r="H169" i="25"/>
  <c r="I169" i="25"/>
  <c r="B170" i="25"/>
  <c r="C170" i="25"/>
  <c r="D170" i="25"/>
  <c r="E170" i="25"/>
  <c r="F170" i="25"/>
  <c r="G170" i="25"/>
  <c r="H170" i="25"/>
  <c r="I170" i="25"/>
  <c r="B171" i="25"/>
  <c r="C171" i="25"/>
  <c r="D171" i="25"/>
  <c r="E171" i="25"/>
  <c r="F171" i="25"/>
  <c r="G171" i="25"/>
  <c r="H171" i="25"/>
  <c r="I171" i="25"/>
  <c r="B172" i="25"/>
  <c r="C172" i="25"/>
  <c r="D172" i="25"/>
  <c r="E172" i="25"/>
  <c r="F172" i="25"/>
  <c r="G172" i="25"/>
  <c r="H172" i="25"/>
  <c r="I172" i="25"/>
  <c r="B173" i="25"/>
  <c r="C173" i="25"/>
  <c r="D173" i="25"/>
  <c r="E173" i="25"/>
  <c r="F173" i="25"/>
  <c r="G173" i="25"/>
  <c r="H173" i="25"/>
  <c r="I173" i="25"/>
  <c r="B174" i="25"/>
  <c r="C174" i="25"/>
  <c r="D174" i="25"/>
  <c r="F174" i="25"/>
  <c r="G174" i="25"/>
  <c r="H174" i="25"/>
  <c r="I174" i="25"/>
  <c r="B175" i="25"/>
  <c r="C175" i="25"/>
  <c r="D175" i="25"/>
  <c r="E175" i="25"/>
  <c r="F175" i="25"/>
  <c r="G175" i="25"/>
  <c r="H175" i="25"/>
  <c r="I175" i="25"/>
  <c r="B176" i="25"/>
  <c r="C176" i="25"/>
  <c r="D176" i="25"/>
  <c r="F176" i="25"/>
  <c r="G176" i="25"/>
  <c r="H176" i="25"/>
  <c r="I176" i="25"/>
  <c r="B177" i="25"/>
  <c r="C177" i="25"/>
  <c r="D177" i="25"/>
  <c r="F177" i="25"/>
  <c r="G177" i="25"/>
  <c r="H177" i="25"/>
  <c r="I177" i="25"/>
  <c r="B178" i="25"/>
  <c r="C178" i="25"/>
  <c r="D178" i="25"/>
  <c r="F178" i="25"/>
  <c r="G178" i="25"/>
  <c r="H178" i="25"/>
  <c r="I178" i="25"/>
  <c r="B179" i="25"/>
  <c r="C179" i="25"/>
  <c r="D179" i="25"/>
  <c r="F179" i="25"/>
  <c r="G179" i="25"/>
  <c r="I179" i="25"/>
  <c r="B180" i="25"/>
  <c r="C180" i="25"/>
  <c r="D180" i="25"/>
  <c r="F180" i="25"/>
  <c r="G180" i="25"/>
  <c r="I180" i="25"/>
  <c r="B181" i="25"/>
  <c r="C181" i="25"/>
  <c r="D181" i="25"/>
  <c r="F181" i="25"/>
  <c r="G181" i="25"/>
  <c r="I181" i="25"/>
  <c r="B182" i="25"/>
  <c r="C182" i="25"/>
  <c r="D182" i="25"/>
  <c r="F182" i="25"/>
  <c r="G182" i="25"/>
  <c r="I182" i="25"/>
  <c r="B183" i="25"/>
  <c r="C183" i="25"/>
  <c r="D183" i="25"/>
  <c r="F183" i="25"/>
  <c r="G183" i="25"/>
  <c r="I183" i="25"/>
  <c r="B184" i="25"/>
  <c r="C184" i="25"/>
  <c r="D184" i="25"/>
  <c r="F184" i="25"/>
  <c r="G184" i="25"/>
  <c r="I184" i="25"/>
  <c r="B185" i="25"/>
  <c r="C185" i="25"/>
  <c r="D185" i="25"/>
  <c r="F185" i="25"/>
  <c r="G185" i="25"/>
  <c r="I185" i="25"/>
  <c r="B186" i="25"/>
  <c r="C186" i="25"/>
  <c r="D186" i="25"/>
  <c r="F186" i="25"/>
  <c r="G186" i="25"/>
  <c r="I186" i="25"/>
  <c r="B187" i="25"/>
  <c r="C187" i="25"/>
  <c r="D187" i="25"/>
  <c r="F187" i="25"/>
  <c r="G187" i="25"/>
  <c r="I187" i="25"/>
  <c r="J187" i="25"/>
  <c r="B188" i="25"/>
  <c r="C188" i="25"/>
  <c r="D188" i="25"/>
  <c r="F188" i="25"/>
  <c r="G188" i="25"/>
  <c r="I188" i="25"/>
  <c r="J188" i="25"/>
  <c r="B189" i="25"/>
  <c r="C189" i="25"/>
  <c r="F189" i="25"/>
  <c r="G189" i="25"/>
  <c r="I189" i="25"/>
  <c r="J189" i="25"/>
  <c r="B190" i="25"/>
  <c r="C190" i="25"/>
  <c r="F190" i="25"/>
  <c r="G190" i="25"/>
  <c r="I190" i="25"/>
  <c r="J190" i="25"/>
  <c r="B191" i="25"/>
  <c r="C191" i="25"/>
  <c r="D191" i="25"/>
  <c r="F191" i="25"/>
  <c r="G191" i="25"/>
  <c r="I191" i="25"/>
  <c r="J191" i="25"/>
  <c r="B192" i="25"/>
  <c r="D192" i="25"/>
  <c r="F192" i="25"/>
  <c r="G192" i="25"/>
  <c r="I192" i="25"/>
  <c r="J192" i="25"/>
  <c r="B193" i="25"/>
  <c r="D193" i="25"/>
  <c r="F193" i="25"/>
  <c r="G193" i="25"/>
  <c r="I193" i="25"/>
  <c r="J193" i="25"/>
  <c r="B194" i="25"/>
  <c r="D194" i="25"/>
  <c r="F194" i="25"/>
  <c r="G194" i="25"/>
  <c r="I194" i="25"/>
  <c r="J194" i="25"/>
  <c r="B195" i="25"/>
  <c r="D195" i="25"/>
  <c r="F195" i="25"/>
  <c r="G195" i="25"/>
  <c r="I195" i="25"/>
  <c r="J195" i="25"/>
  <c r="B196" i="25"/>
  <c r="D196" i="25"/>
  <c r="F196" i="25"/>
  <c r="G196" i="25"/>
  <c r="I196" i="25"/>
  <c r="J196" i="25"/>
  <c r="B197" i="25"/>
  <c r="D197" i="25"/>
  <c r="F197" i="25"/>
  <c r="G197" i="25"/>
  <c r="I197" i="25"/>
  <c r="J197" i="25"/>
  <c r="B198" i="25"/>
  <c r="D198" i="25"/>
  <c r="E198" i="25"/>
  <c r="F198" i="25"/>
  <c r="G198" i="25"/>
  <c r="H198" i="25"/>
  <c r="I198" i="25"/>
  <c r="J198" i="25"/>
  <c r="B199" i="25"/>
  <c r="D199" i="25"/>
  <c r="E199" i="25"/>
  <c r="F199" i="25"/>
  <c r="G199" i="25"/>
  <c r="H199" i="25"/>
  <c r="I199" i="25"/>
  <c r="J199" i="25"/>
  <c r="B161" i="25"/>
  <c r="C161" i="25"/>
  <c r="D161" i="25"/>
  <c r="E161" i="25"/>
  <c r="F161" i="25"/>
  <c r="G161" i="25"/>
  <c r="H161" i="25"/>
  <c r="I161" i="25"/>
  <c r="U49" i="8"/>
  <c r="U50" i="8" s="1"/>
  <c r="U51" i="8" s="1"/>
  <c r="U52" i="8" s="1"/>
  <c r="U53" i="8" s="1"/>
  <c r="U54" i="8" s="1"/>
  <c r="U55" i="8" s="1"/>
  <c r="U56" i="8" s="1"/>
  <c r="U57" i="8" s="1"/>
  <c r="U58" i="8" s="1"/>
  <c r="U59" i="8" s="1"/>
  <c r="U60" i="8" s="1"/>
  <c r="U61" i="8" s="1"/>
  <c r="U62" i="8" s="1"/>
  <c r="U63" i="8" s="1"/>
  <c r="U64" i="8" s="1"/>
  <c r="U65" i="8" s="1"/>
  <c r="U66" i="8" s="1"/>
  <c r="U67" i="8" s="1"/>
  <c r="U68" i="8" s="1"/>
  <c r="U69" i="8" s="1"/>
  <c r="U70" i="8" s="1"/>
  <c r="U71" i="8" s="1"/>
  <c r="U72" i="8" s="1"/>
  <c r="U73" i="8" s="1"/>
  <c r="U74" i="8" s="1"/>
  <c r="U75" i="8" s="1"/>
  <c r="U76" i="8" s="1"/>
  <c r="U77" i="8" s="1"/>
  <c r="U78" i="8" s="1"/>
  <c r="U79" i="8" s="1"/>
  <c r="U80" i="8" s="1"/>
  <c r="U81" i="8" s="1"/>
  <c r="U82" i="8" s="1"/>
  <c r="U83" i="8" s="1"/>
  <c r="U84" i="8" s="1"/>
  <c r="U85" i="8" s="1"/>
  <c r="U86" i="8" s="1"/>
  <c r="U87" i="8" s="1"/>
  <c r="U88" i="8" s="1"/>
  <c r="U89" i="8" s="1"/>
  <c r="U90" i="8" s="1"/>
  <c r="U91" i="8" s="1"/>
  <c r="U92" i="8" s="1"/>
  <c r="U93" i="8" s="1"/>
  <c r="U94" i="8" s="1"/>
  <c r="U95" i="8" s="1"/>
  <c r="U96" i="8" s="1"/>
  <c r="U97" i="8" s="1"/>
  <c r="U98" i="8" s="1"/>
  <c r="U99" i="8" s="1"/>
  <c r="U100" i="8" s="1"/>
  <c r="U101" i="8" s="1"/>
  <c r="U102" i="8" s="1"/>
  <c r="U103" i="8" s="1"/>
  <c r="U104" i="8" s="1"/>
  <c r="U105" i="8" s="1"/>
  <c r="U106" i="8" s="1"/>
  <c r="U107" i="8" s="1"/>
  <c r="U108" i="8" s="1"/>
  <c r="U109" i="8" s="1"/>
  <c r="U110" i="8" s="1"/>
  <c r="U111" i="8" s="1"/>
  <c r="U112" i="8" s="1"/>
  <c r="U49" i="9"/>
  <c r="U50" i="9" s="1"/>
  <c r="U51" i="9" s="1"/>
  <c r="U52" i="9" s="1"/>
  <c r="U53" i="9" s="1"/>
  <c r="U54" i="9" s="1"/>
  <c r="U55" i="9" s="1"/>
  <c r="U56" i="9" s="1"/>
  <c r="U57" i="9" s="1"/>
  <c r="U58" i="9" s="1"/>
  <c r="U59" i="9" s="1"/>
  <c r="U60" i="9" s="1"/>
  <c r="U61" i="9" s="1"/>
  <c r="U62" i="9" s="1"/>
  <c r="U63" i="9" s="1"/>
  <c r="U64" i="9" s="1"/>
  <c r="U65" i="9" s="1"/>
  <c r="U66" i="9" s="1"/>
  <c r="U67" i="9" s="1"/>
  <c r="U68" i="9" s="1"/>
  <c r="U69" i="9" s="1"/>
  <c r="U70" i="9" s="1"/>
  <c r="U71" i="9" s="1"/>
  <c r="U72" i="9" s="1"/>
  <c r="U73" i="9" s="1"/>
  <c r="U74" i="9" s="1"/>
  <c r="U75" i="9" s="1"/>
  <c r="U76" i="9" s="1"/>
  <c r="U77" i="9" s="1"/>
  <c r="U78" i="9" s="1"/>
  <c r="U79" i="9" s="1"/>
  <c r="U80" i="9" s="1"/>
  <c r="U81" i="9" s="1"/>
  <c r="U82" i="9" s="1"/>
  <c r="U83" i="9" s="1"/>
  <c r="U84" i="9" s="1"/>
  <c r="U85" i="9" s="1"/>
  <c r="U86" i="9" s="1"/>
  <c r="U87" i="9" s="1"/>
  <c r="U88" i="9" s="1"/>
  <c r="U89" i="9" s="1"/>
  <c r="U90" i="9" s="1"/>
  <c r="U91" i="9" s="1"/>
  <c r="U92" i="9" s="1"/>
  <c r="U93" i="9" s="1"/>
  <c r="U94" i="9" s="1"/>
  <c r="U95" i="9" s="1"/>
  <c r="U96" i="9" s="1"/>
  <c r="U97" i="9" s="1"/>
  <c r="U98" i="9" s="1"/>
  <c r="U99" i="9" s="1"/>
  <c r="U100" i="9" s="1"/>
  <c r="U101" i="9" s="1"/>
  <c r="U102" i="9" s="1"/>
  <c r="U103" i="9" s="1"/>
  <c r="U104" i="9" s="1"/>
  <c r="U105" i="9" s="1"/>
  <c r="U106" i="9" s="1"/>
  <c r="U107" i="9" s="1"/>
  <c r="U108" i="9" s="1"/>
  <c r="U109" i="9" s="1"/>
  <c r="U110" i="9" s="1"/>
  <c r="U111" i="9" s="1"/>
  <c r="U112" i="9" s="1"/>
  <c r="U49" i="10"/>
  <c r="U50" i="10" s="1"/>
  <c r="U51" i="10" s="1"/>
  <c r="U52" i="10" s="1"/>
  <c r="U53" i="10" s="1"/>
  <c r="U54" i="10" s="1"/>
  <c r="U55" i="10" s="1"/>
  <c r="U56" i="10" s="1"/>
  <c r="U57" i="10" s="1"/>
  <c r="U58" i="10" s="1"/>
  <c r="U59" i="10" s="1"/>
  <c r="U60" i="10" s="1"/>
  <c r="U61" i="10" s="1"/>
  <c r="U62" i="10" s="1"/>
  <c r="U63" i="10" s="1"/>
  <c r="U64" i="10" s="1"/>
  <c r="U65" i="10" s="1"/>
  <c r="U66" i="10" s="1"/>
  <c r="U67" i="10" s="1"/>
  <c r="U68" i="10" s="1"/>
  <c r="U69" i="10" s="1"/>
  <c r="U70" i="10" s="1"/>
  <c r="U71" i="10" s="1"/>
  <c r="U72" i="10" s="1"/>
  <c r="U73" i="10" s="1"/>
  <c r="U74" i="10" s="1"/>
  <c r="U75" i="10" s="1"/>
  <c r="U76" i="10" s="1"/>
  <c r="U77" i="10" s="1"/>
  <c r="U78" i="10" s="1"/>
  <c r="U79" i="10" s="1"/>
  <c r="U80" i="10" s="1"/>
  <c r="U81" i="10" s="1"/>
  <c r="U82" i="10" s="1"/>
  <c r="U83" i="10" s="1"/>
  <c r="U84" i="10" s="1"/>
  <c r="U85" i="10" s="1"/>
  <c r="U86" i="10" s="1"/>
  <c r="U87" i="10" s="1"/>
  <c r="U88" i="10" s="1"/>
  <c r="U89" i="10" s="1"/>
  <c r="U90" i="10" s="1"/>
  <c r="U91" i="10" s="1"/>
  <c r="U92" i="10" s="1"/>
  <c r="U93" i="10" s="1"/>
  <c r="U94" i="10" s="1"/>
  <c r="U95" i="10" s="1"/>
  <c r="U96" i="10" s="1"/>
  <c r="U97" i="10" s="1"/>
  <c r="U98" i="10" s="1"/>
  <c r="U99" i="10" s="1"/>
  <c r="U100" i="10" s="1"/>
  <c r="U101" i="10" s="1"/>
  <c r="U102" i="10" s="1"/>
  <c r="U103" i="10" s="1"/>
  <c r="U104" i="10" s="1"/>
  <c r="U105" i="10" s="1"/>
  <c r="U106" i="10" s="1"/>
  <c r="U107" i="10" s="1"/>
  <c r="U108" i="10" s="1"/>
  <c r="U109" i="10" s="1"/>
  <c r="U110" i="10" s="1"/>
  <c r="U111" i="10" s="1"/>
  <c r="U112" i="10" s="1"/>
  <c r="U49" i="13"/>
  <c r="U50" i="13"/>
  <c r="U51" i="13"/>
  <c r="U52" i="13" s="1"/>
  <c r="U53" i="13" s="1"/>
  <c r="U54" i="13" s="1"/>
  <c r="U55" i="13" s="1"/>
  <c r="U56" i="13" s="1"/>
  <c r="U57" i="13" s="1"/>
  <c r="U58" i="13" s="1"/>
  <c r="U59" i="13" s="1"/>
  <c r="U60" i="13" s="1"/>
  <c r="U61" i="13" s="1"/>
  <c r="U62" i="13" s="1"/>
  <c r="U63" i="13" s="1"/>
  <c r="U64" i="13" s="1"/>
  <c r="U65" i="13" s="1"/>
  <c r="U66" i="13" s="1"/>
  <c r="U67" i="13" s="1"/>
  <c r="U68" i="13" s="1"/>
  <c r="U69" i="13" s="1"/>
  <c r="U70" i="13" s="1"/>
  <c r="U71" i="13" s="1"/>
  <c r="U72" i="13" s="1"/>
  <c r="U73" i="13" s="1"/>
  <c r="U74" i="13" s="1"/>
  <c r="U75" i="13" s="1"/>
  <c r="U76" i="13" s="1"/>
  <c r="U77" i="13" s="1"/>
  <c r="U78" i="13" s="1"/>
  <c r="U79" i="13" s="1"/>
  <c r="U80" i="13" s="1"/>
  <c r="U81" i="13" s="1"/>
  <c r="U82" i="13" s="1"/>
  <c r="U83" i="13" s="1"/>
  <c r="U84" i="13" s="1"/>
  <c r="U85" i="13" s="1"/>
  <c r="U86" i="13" s="1"/>
  <c r="U87" i="13" s="1"/>
  <c r="U88" i="13" s="1"/>
  <c r="U89" i="13" s="1"/>
  <c r="U90" i="13" s="1"/>
  <c r="U91" i="13" s="1"/>
  <c r="U92" i="13" s="1"/>
  <c r="U93" i="13" s="1"/>
  <c r="U94" i="13" s="1"/>
  <c r="U95" i="13" s="1"/>
  <c r="U96" i="13" s="1"/>
  <c r="U97" i="13" s="1"/>
  <c r="U98" i="13" s="1"/>
  <c r="U99" i="13" s="1"/>
  <c r="U100" i="13" s="1"/>
  <c r="U101" i="13" s="1"/>
  <c r="U102" i="13" s="1"/>
  <c r="U103" i="13" s="1"/>
  <c r="U104" i="13" s="1"/>
  <c r="U105" i="13" s="1"/>
  <c r="U106" i="13" s="1"/>
  <c r="U107" i="13" s="1"/>
  <c r="U108" i="13" s="1"/>
  <c r="U109" i="13" s="1"/>
  <c r="U110" i="13" s="1"/>
  <c r="U111" i="13" s="1"/>
  <c r="U112" i="13" s="1"/>
  <c r="U49" i="6"/>
  <c r="U50" i="6" s="1"/>
  <c r="U51" i="6" s="1"/>
  <c r="U52" i="6" s="1"/>
  <c r="U53" i="6" s="1"/>
  <c r="U54" i="6" s="1"/>
  <c r="U55" i="6" s="1"/>
  <c r="U56" i="6" s="1"/>
  <c r="U57" i="6" s="1"/>
  <c r="U58" i="6" s="1"/>
  <c r="U59" i="6" s="1"/>
  <c r="U60" i="6" s="1"/>
  <c r="U61" i="6" s="1"/>
  <c r="U62" i="6" s="1"/>
  <c r="U63" i="6" s="1"/>
  <c r="U64" i="6" s="1"/>
  <c r="U65" i="6" s="1"/>
  <c r="U66" i="6" s="1"/>
  <c r="U67" i="6" s="1"/>
  <c r="U68" i="6" s="1"/>
  <c r="U69" i="6" s="1"/>
  <c r="U70" i="6" s="1"/>
  <c r="U71" i="6" s="1"/>
  <c r="U72" i="6" s="1"/>
  <c r="U73" i="6" s="1"/>
  <c r="U74" i="6" s="1"/>
  <c r="U75" i="6" s="1"/>
  <c r="U76" i="6" s="1"/>
  <c r="U77" i="6" s="1"/>
  <c r="U78" i="6" s="1"/>
  <c r="U79" i="6" s="1"/>
  <c r="U80" i="6" s="1"/>
  <c r="U81" i="6" s="1"/>
  <c r="U82" i="6" s="1"/>
  <c r="U83" i="6" s="1"/>
  <c r="U84" i="6" s="1"/>
  <c r="U85" i="6" s="1"/>
  <c r="U86" i="6" s="1"/>
  <c r="U87" i="6" s="1"/>
  <c r="U88" i="6" s="1"/>
  <c r="U89" i="6" s="1"/>
  <c r="U90" i="6" s="1"/>
  <c r="U91" i="6" s="1"/>
  <c r="U92" i="6" s="1"/>
  <c r="U93" i="6" s="1"/>
  <c r="U94" i="6" s="1"/>
  <c r="U95" i="6" s="1"/>
  <c r="U96" i="6" s="1"/>
  <c r="U97" i="6" s="1"/>
  <c r="U98" i="6" s="1"/>
  <c r="U99" i="6" s="1"/>
  <c r="U100" i="6" s="1"/>
  <c r="U101" i="6" s="1"/>
  <c r="U102" i="6" s="1"/>
  <c r="U103" i="6" s="1"/>
  <c r="U104" i="6" s="1"/>
  <c r="U105" i="6" s="1"/>
  <c r="U106" i="6" s="1"/>
  <c r="U107" i="6" s="1"/>
  <c r="U108" i="6" s="1"/>
  <c r="U109" i="6" s="1"/>
  <c r="U110" i="6" s="1"/>
  <c r="U111" i="6" s="1"/>
  <c r="U112" i="6" s="1"/>
  <c r="U50" i="15"/>
  <c r="U51" i="15" s="1"/>
  <c r="U52" i="15" s="1"/>
  <c r="U53" i="15" s="1"/>
  <c r="U54" i="15" s="1"/>
  <c r="U55" i="15" s="1"/>
  <c r="U56" i="15" s="1"/>
  <c r="U57" i="15" s="1"/>
  <c r="U58" i="15" s="1"/>
  <c r="U59" i="15" s="1"/>
  <c r="U60" i="15" s="1"/>
  <c r="U61" i="15" s="1"/>
  <c r="U62" i="15" s="1"/>
  <c r="U63" i="15" s="1"/>
  <c r="U64" i="15" s="1"/>
  <c r="U65" i="15" s="1"/>
  <c r="U66" i="15" s="1"/>
  <c r="U67" i="15" s="1"/>
  <c r="U68" i="15" s="1"/>
  <c r="U69" i="15" s="1"/>
  <c r="U70" i="15" s="1"/>
  <c r="U71" i="15" s="1"/>
  <c r="U72" i="15" s="1"/>
  <c r="U73" i="15" s="1"/>
  <c r="U74" i="15" s="1"/>
  <c r="U75" i="15" s="1"/>
  <c r="U76" i="15" s="1"/>
  <c r="U77" i="15" s="1"/>
  <c r="U78" i="15" s="1"/>
  <c r="U79" i="15" s="1"/>
  <c r="U80" i="15" s="1"/>
  <c r="U81" i="15" s="1"/>
  <c r="U82" i="15" s="1"/>
  <c r="U83" i="15" s="1"/>
  <c r="U84" i="15" s="1"/>
  <c r="U85" i="15" s="1"/>
  <c r="U86" i="15" s="1"/>
  <c r="U87" i="15" s="1"/>
  <c r="U88" i="15" s="1"/>
  <c r="U89" i="15" s="1"/>
  <c r="U90" i="15" s="1"/>
  <c r="U91" i="15" s="1"/>
  <c r="U92" i="15" s="1"/>
  <c r="U93" i="15" s="1"/>
  <c r="U94" i="15" s="1"/>
  <c r="U95" i="15" s="1"/>
  <c r="U96" i="15" s="1"/>
  <c r="U97" i="15" s="1"/>
  <c r="U98" i="15" s="1"/>
  <c r="U99" i="15" s="1"/>
  <c r="U100" i="15" s="1"/>
  <c r="U101" i="15" s="1"/>
  <c r="U102" i="15" s="1"/>
  <c r="U103" i="15" s="1"/>
  <c r="U104" i="15" s="1"/>
  <c r="U105" i="15" s="1"/>
  <c r="U106" i="15" s="1"/>
  <c r="U107" i="15" s="1"/>
  <c r="U108" i="15" s="1"/>
  <c r="U109" i="15" s="1"/>
  <c r="U110" i="15" s="1"/>
  <c r="U111" i="15" s="1"/>
  <c r="U112" i="15" s="1"/>
  <c r="U49" i="15"/>
  <c r="U49" i="4"/>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U95" i="4" s="1"/>
  <c r="U96" i="4" s="1"/>
  <c r="U97" i="4" s="1"/>
  <c r="U98" i="4" s="1"/>
  <c r="U99" i="4" s="1"/>
  <c r="U100" i="4" s="1"/>
  <c r="U101" i="4" s="1"/>
  <c r="U102" i="4" s="1"/>
  <c r="U103" i="4" s="1"/>
  <c r="U104" i="4" s="1"/>
  <c r="U105" i="4" s="1"/>
  <c r="U106" i="4" s="1"/>
  <c r="U107" i="4" s="1"/>
  <c r="U108" i="4" s="1"/>
  <c r="U109" i="4" s="1"/>
  <c r="U110" i="4" s="1"/>
  <c r="U111" i="4" s="1"/>
  <c r="U112" i="4" s="1"/>
  <c r="U50" i="1"/>
  <c r="U51" i="1" s="1"/>
  <c r="U52" i="1" s="1"/>
  <c r="U53" i="1" s="1"/>
  <c r="U54" i="1" s="1"/>
  <c r="U55" i="1" s="1"/>
  <c r="U56" i="1" s="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49" i="1"/>
  <c r="B122" i="25"/>
  <c r="C122" i="25"/>
  <c r="D122" i="25"/>
  <c r="E122" i="25"/>
  <c r="F122" i="25"/>
  <c r="G122" i="25"/>
  <c r="H122" i="25"/>
  <c r="I122" i="25"/>
  <c r="B123" i="25"/>
  <c r="C123" i="25"/>
  <c r="D123" i="25"/>
  <c r="E123" i="25"/>
  <c r="F123" i="25"/>
  <c r="G123" i="25"/>
  <c r="H123" i="25"/>
  <c r="I123" i="25"/>
  <c r="B124" i="25"/>
  <c r="C124" i="25"/>
  <c r="D124" i="25"/>
  <c r="E124" i="25"/>
  <c r="F124" i="25"/>
  <c r="G124" i="25"/>
  <c r="H124" i="25"/>
  <c r="I124" i="25"/>
  <c r="B125" i="25"/>
  <c r="C125" i="25"/>
  <c r="D125" i="25"/>
  <c r="E125" i="25"/>
  <c r="F125" i="25"/>
  <c r="G125" i="25"/>
  <c r="H125" i="25"/>
  <c r="I125" i="25"/>
  <c r="B126" i="25"/>
  <c r="C126" i="25"/>
  <c r="D126" i="25"/>
  <c r="E126" i="25"/>
  <c r="F126" i="25"/>
  <c r="G126" i="25"/>
  <c r="H126" i="25"/>
  <c r="I126" i="25"/>
  <c r="B127" i="25"/>
  <c r="C127" i="25"/>
  <c r="D127" i="25"/>
  <c r="E127" i="25"/>
  <c r="F127" i="25"/>
  <c r="G127" i="25"/>
  <c r="H127" i="25"/>
  <c r="I127" i="25"/>
  <c r="B128" i="25"/>
  <c r="C128" i="25"/>
  <c r="D128" i="25"/>
  <c r="E128" i="25"/>
  <c r="F128" i="25"/>
  <c r="G128" i="25"/>
  <c r="H128" i="25"/>
  <c r="I128" i="25"/>
  <c r="B129" i="25"/>
  <c r="C129" i="25"/>
  <c r="D129" i="25"/>
  <c r="E129" i="25"/>
  <c r="F129" i="25"/>
  <c r="G129" i="25"/>
  <c r="H129" i="25"/>
  <c r="I129" i="25"/>
  <c r="B130" i="25"/>
  <c r="C130" i="25"/>
  <c r="D130" i="25"/>
  <c r="E130" i="25"/>
  <c r="F130" i="25"/>
  <c r="G130" i="25"/>
  <c r="H130" i="25"/>
  <c r="I130" i="25"/>
  <c r="B131" i="25"/>
  <c r="C131" i="25"/>
  <c r="D131" i="25"/>
  <c r="E131" i="25"/>
  <c r="F131" i="25"/>
  <c r="G131" i="25"/>
  <c r="H131" i="25"/>
  <c r="I131" i="25"/>
  <c r="B132" i="25"/>
  <c r="C132" i="25"/>
  <c r="D132" i="25"/>
  <c r="E132" i="25"/>
  <c r="F132" i="25"/>
  <c r="G132" i="25"/>
  <c r="H132" i="25"/>
  <c r="I132" i="25"/>
  <c r="B133" i="25"/>
  <c r="C133" i="25"/>
  <c r="D133" i="25"/>
  <c r="E133" i="25"/>
  <c r="F133" i="25"/>
  <c r="G133" i="25"/>
  <c r="H133" i="25"/>
  <c r="I133" i="25"/>
  <c r="B134" i="25"/>
  <c r="C134" i="25"/>
  <c r="D134" i="25"/>
  <c r="F134" i="25"/>
  <c r="G134" i="25"/>
  <c r="H134" i="25"/>
  <c r="I134" i="25"/>
  <c r="B135" i="25"/>
  <c r="C135" i="25"/>
  <c r="D135" i="25"/>
  <c r="F135" i="25"/>
  <c r="G135" i="25"/>
  <c r="H135" i="25"/>
  <c r="I135" i="25"/>
  <c r="B136" i="25"/>
  <c r="C136" i="25"/>
  <c r="D136" i="25"/>
  <c r="F136" i="25"/>
  <c r="G136" i="25"/>
  <c r="I136" i="25"/>
  <c r="B137" i="25"/>
  <c r="C137" i="25"/>
  <c r="D137" i="25"/>
  <c r="F137" i="25"/>
  <c r="G137" i="25"/>
  <c r="H137" i="25"/>
  <c r="I137" i="25"/>
  <c r="B138" i="25"/>
  <c r="C138" i="25"/>
  <c r="D138" i="25"/>
  <c r="F138" i="25"/>
  <c r="G138" i="25"/>
  <c r="H138" i="25"/>
  <c r="I138" i="25"/>
  <c r="B139" i="25"/>
  <c r="C139" i="25"/>
  <c r="D139" i="25"/>
  <c r="F139" i="25"/>
  <c r="G139" i="25"/>
  <c r="I139" i="25"/>
  <c r="B140" i="25"/>
  <c r="D140" i="25"/>
  <c r="F140" i="25"/>
  <c r="G140" i="25"/>
  <c r="I140" i="25"/>
  <c r="B141" i="25"/>
  <c r="D141" i="25"/>
  <c r="F141" i="25"/>
  <c r="G141" i="25"/>
  <c r="I141" i="25"/>
  <c r="B142" i="25"/>
  <c r="D142" i="25"/>
  <c r="F142" i="25"/>
  <c r="G142" i="25"/>
  <c r="I142" i="25"/>
  <c r="B143" i="25"/>
  <c r="D143" i="25"/>
  <c r="F143" i="25"/>
  <c r="G143" i="25"/>
  <c r="I143" i="25"/>
  <c r="B144" i="25"/>
  <c r="D144" i="25"/>
  <c r="F144" i="25"/>
  <c r="G144" i="25"/>
  <c r="I144" i="25"/>
  <c r="B145" i="25"/>
  <c r="D145" i="25"/>
  <c r="F145" i="25"/>
  <c r="G145" i="25"/>
  <c r="I145" i="25"/>
  <c r="B146" i="25"/>
  <c r="F146" i="25"/>
  <c r="G146" i="25"/>
  <c r="I146" i="25"/>
  <c r="B147" i="25"/>
  <c r="C147" i="25"/>
  <c r="D147" i="25"/>
  <c r="F147" i="25"/>
  <c r="G147" i="25"/>
  <c r="I147" i="25"/>
  <c r="J147" i="25"/>
  <c r="B148" i="25"/>
  <c r="C148" i="25"/>
  <c r="F148" i="25"/>
  <c r="G148" i="25"/>
  <c r="I148" i="25"/>
  <c r="J148" i="25"/>
  <c r="B149" i="25"/>
  <c r="C149" i="25"/>
  <c r="D149" i="25"/>
  <c r="F149" i="25"/>
  <c r="G149" i="25"/>
  <c r="I149" i="25"/>
  <c r="J149" i="25"/>
  <c r="B150" i="25"/>
  <c r="C150" i="25"/>
  <c r="D150" i="25"/>
  <c r="F150" i="25"/>
  <c r="G150" i="25"/>
  <c r="I150" i="25"/>
  <c r="J150" i="25"/>
  <c r="B151" i="25"/>
  <c r="C151" i="25"/>
  <c r="D151" i="25"/>
  <c r="F151" i="25"/>
  <c r="G151" i="25"/>
  <c r="I151" i="25"/>
  <c r="J151" i="25"/>
  <c r="B152" i="25"/>
  <c r="C152" i="25"/>
  <c r="D152" i="25"/>
  <c r="F152" i="25"/>
  <c r="G152" i="25"/>
  <c r="I152" i="25"/>
  <c r="J152" i="25"/>
  <c r="B153" i="25"/>
  <c r="F153" i="25"/>
  <c r="G153" i="25"/>
  <c r="I153" i="25"/>
  <c r="J153" i="25"/>
  <c r="B154" i="25"/>
  <c r="D154" i="25"/>
  <c r="F154" i="25"/>
  <c r="G154" i="25"/>
  <c r="I154" i="25"/>
  <c r="J154" i="25"/>
  <c r="B155" i="25"/>
  <c r="D155" i="25"/>
  <c r="F155" i="25"/>
  <c r="G155" i="25"/>
  <c r="I155" i="25"/>
  <c r="J155" i="25"/>
  <c r="B156" i="25"/>
  <c r="D156" i="25"/>
  <c r="F156" i="25"/>
  <c r="G156" i="25"/>
  <c r="I156" i="25"/>
  <c r="J156" i="25"/>
  <c r="B157" i="25"/>
  <c r="D157" i="25"/>
  <c r="F157" i="25"/>
  <c r="G157" i="25"/>
  <c r="I157" i="25"/>
  <c r="J157" i="25"/>
  <c r="B158" i="25"/>
  <c r="D158" i="25"/>
  <c r="F158" i="25"/>
  <c r="G158" i="25"/>
  <c r="I158" i="25"/>
  <c r="J158" i="25"/>
  <c r="B159" i="25"/>
  <c r="D159" i="25"/>
  <c r="E159" i="25"/>
  <c r="F159" i="25"/>
  <c r="G159" i="25"/>
  <c r="H159" i="25"/>
  <c r="I159" i="25"/>
  <c r="J159" i="25"/>
  <c r="B160" i="25"/>
  <c r="D160" i="25"/>
  <c r="E160" i="25"/>
  <c r="F160" i="25"/>
  <c r="G160" i="25"/>
  <c r="H160" i="25"/>
  <c r="I160" i="25"/>
  <c r="J160" i="25"/>
  <c r="B121" i="25"/>
  <c r="C121" i="25"/>
  <c r="D121" i="25"/>
  <c r="E121" i="25"/>
  <c r="F121" i="25"/>
  <c r="G121" i="25"/>
  <c r="H121" i="25"/>
  <c r="I121" i="25"/>
  <c r="B82" i="25"/>
  <c r="C82" i="25"/>
  <c r="D82" i="25"/>
  <c r="E82" i="25"/>
  <c r="F82" i="25"/>
  <c r="G82" i="25"/>
  <c r="H82" i="25"/>
  <c r="I82" i="25"/>
  <c r="B83" i="25"/>
  <c r="C83" i="25"/>
  <c r="D83" i="25"/>
  <c r="E83" i="25"/>
  <c r="F83" i="25"/>
  <c r="G83" i="25"/>
  <c r="H83" i="25"/>
  <c r="I83" i="25"/>
  <c r="B84" i="25"/>
  <c r="C84" i="25"/>
  <c r="D84" i="25"/>
  <c r="E84" i="25"/>
  <c r="F84" i="25"/>
  <c r="G84" i="25"/>
  <c r="H84" i="25"/>
  <c r="I84" i="25"/>
  <c r="B85" i="25"/>
  <c r="C85" i="25"/>
  <c r="D85" i="25"/>
  <c r="E85" i="25"/>
  <c r="F85" i="25"/>
  <c r="G85" i="25"/>
  <c r="H85" i="25"/>
  <c r="I85" i="25"/>
  <c r="B86" i="25"/>
  <c r="C86" i="25"/>
  <c r="D86" i="25"/>
  <c r="E86" i="25"/>
  <c r="F86" i="25"/>
  <c r="G86" i="25"/>
  <c r="H86" i="25"/>
  <c r="I86" i="25"/>
  <c r="B87" i="25"/>
  <c r="C87" i="25"/>
  <c r="D87" i="25"/>
  <c r="E87" i="25"/>
  <c r="F87" i="25"/>
  <c r="G87" i="25"/>
  <c r="H87" i="25"/>
  <c r="I87" i="25"/>
  <c r="B88" i="25"/>
  <c r="C88" i="25"/>
  <c r="D88" i="25"/>
  <c r="E88" i="25"/>
  <c r="F88" i="25"/>
  <c r="G88" i="25"/>
  <c r="H88" i="25"/>
  <c r="I88" i="25"/>
  <c r="B89" i="25"/>
  <c r="C89" i="25"/>
  <c r="D89" i="25"/>
  <c r="E89" i="25"/>
  <c r="F89" i="25"/>
  <c r="G89" i="25"/>
  <c r="H89" i="25"/>
  <c r="I89" i="25"/>
  <c r="B90" i="25"/>
  <c r="C90" i="25"/>
  <c r="D90" i="25"/>
  <c r="E90" i="25"/>
  <c r="F90" i="25"/>
  <c r="G90" i="25"/>
  <c r="H90" i="25"/>
  <c r="I90" i="25"/>
  <c r="B91" i="25"/>
  <c r="C91" i="25"/>
  <c r="D91" i="25"/>
  <c r="E91" i="25"/>
  <c r="F91" i="25"/>
  <c r="G91" i="25"/>
  <c r="H91" i="25"/>
  <c r="I91" i="25"/>
  <c r="B92" i="25"/>
  <c r="C92" i="25"/>
  <c r="D92" i="25"/>
  <c r="E92" i="25"/>
  <c r="F92" i="25"/>
  <c r="G92" i="25"/>
  <c r="H92" i="25"/>
  <c r="I92" i="25"/>
  <c r="B93" i="25"/>
  <c r="C93" i="25"/>
  <c r="D93" i="25"/>
  <c r="E93" i="25"/>
  <c r="F93" i="25"/>
  <c r="G93" i="25"/>
  <c r="H93" i="25"/>
  <c r="I93" i="25"/>
  <c r="B94" i="25"/>
  <c r="C94" i="25"/>
  <c r="D94" i="25"/>
  <c r="F94" i="25"/>
  <c r="G94" i="25"/>
  <c r="H94" i="25"/>
  <c r="I94" i="25"/>
  <c r="B95" i="25"/>
  <c r="C95" i="25"/>
  <c r="D95" i="25"/>
  <c r="E95" i="25"/>
  <c r="F95" i="25"/>
  <c r="G95" i="25"/>
  <c r="H95" i="25"/>
  <c r="I95" i="25"/>
  <c r="B96" i="25"/>
  <c r="C96" i="25"/>
  <c r="D96" i="25"/>
  <c r="E96" i="25"/>
  <c r="F96" i="25"/>
  <c r="G96" i="25"/>
  <c r="H96" i="25"/>
  <c r="I96" i="25"/>
  <c r="B97" i="25"/>
  <c r="C97" i="25"/>
  <c r="D97" i="25"/>
  <c r="E97" i="25"/>
  <c r="F97" i="25"/>
  <c r="G97" i="25"/>
  <c r="H97" i="25"/>
  <c r="I97" i="25"/>
  <c r="B98" i="25"/>
  <c r="C98" i="25"/>
  <c r="D98" i="25"/>
  <c r="E98" i="25"/>
  <c r="F98" i="25"/>
  <c r="G98" i="25"/>
  <c r="H98" i="25"/>
  <c r="I98" i="25"/>
  <c r="B99" i="25"/>
  <c r="C99" i="25"/>
  <c r="D99" i="25"/>
  <c r="E99" i="25"/>
  <c r="F99" i="25"/>
  <c r="G99" i="25"/>
  <c r="I99" i="25"/>
  <c r="B100" i="25"/>
  <c r="C100" i="25"/>
  <c r="D100" i="25"/>
  <c r="F100" i="25"/>
  <c r="G100" i="25"/>
  <c r="I100" i="25"/>
  <c r="B101" i="25"/>
  <c r="C101" i="25"/>
  <c r="D101" i="25"/>
  <c r="F101" i="25"/>
  <c r="G101" i="25"/>
  <c r="I101" i="25"/>
  <c r="B102" i="25"/>
  <c r="C102" i="25"/>
  <c r="D102" i="25"/>
  <c r="F102" i="25"/>
  <c r="G102" i="25"/>
  <c r="I102" i="25"/>
  <c r="B103" i="25"/>
  <c r="C103" i="25"/>
  <c r="D103" i="25"/>
  <c r="F103" i="25"/>
  <c r="G103" i="25"/>
  <c r="I103" i="25"/>
  <c r="B104" i="25"/>
  <c r="C104" i="25"/>
  <c r="D104" i="25"/>
  <c r="F104" i="25"/>
  <c r="G104" i="25"/>
  <c r="I104" i="25"/>
  <c r="B105" i="25"/>
  <c r="C105" i="25"/>
  <c r="D105" i="25"/>
  <c r="F105" i="25"/>
  <c r="G105" i="25"/>
  <c r="I105" i="25"/>
  <c r="B106" i="25"/>
  <c r="C106" i="25"/>
  <c r="D106" i="25"/>
  <c r="F106" i="25"/>
  <c r="G106" i="25"/>
  <c r="I106" i="25"/>
  <c r="B107" i="25"/>
  <c r="C107" i="25"/>
  <c r="F107" i="25"/>
  <c r="G107" i="25"/>
  <c r="I107" i="25"/>
  <c r="J107" i="25"/>
  <c r="B108" i="25"/>
  <c r="C108" i="25"/>
  <c r="D108" i="25"/>
  <c r="F108" i="25"/>
  <c r="G108" i="25"/>
  <c r="I108" i="25"/>
  <c r="J108" i="25"/>
  <c r="B109" i="25"/>
  <c r="C109" i="25"/>
  <c r="F109" i="25"/>
  <c r="G109" i="25"/>
  <c r="I109" i="25"/>
  <c r="J109" i="25"/>
  <c r="B110" i="25"/>
  <c r="C110" i="25"/>
  <c r="D110" i="25"/>
  <c r="F110" i="25"/>
  <c r="G110" i="25"/>
  <c r="I110" i="25"/>
  <c r="J110" i="25"/>
  <c r="B111" i="25"/>
  <c r="C111" i="25"/>
  <c r="D111" i="25"/>
  <c r="F111" i="25"/>
  <c r="G111" i="25"/>
  <c r="I111" i="25"/>
  <c r="J111" i="25"/>
  <c r="B112" i="25"/>
  <c r="C112" i="25"/>
  <c r="F112" i="25"/>
  <c r="G112" i="25"/>
  <c r="I112" i="25"/>
  <c r="J112" i="25"/>
  <c r="B113" i="25"/>
  <c r="D113" i="25"/>
  <c r="F113" i="25"/>
  <c r="G113" i="25"/>
  <c r="I113" i="25"/>
  <c r="J113" i="25"/>
  <c r="B114" i="25"/>
  <c r="D114" i="25"/>
  <c r="F114" i="25"/>
  <c r="G114" i="25"/>
  <c r="I114" i="25"/>
  <c r="J114" i="25"/>
  <c r="B115" i="25"/>
  <c r="D115" i="25"/>
  <c r="F115" i="25"/>
  <c r="G115" i="25"/>
  <c r="I115" i="25"/>
  <c r="J115" i="25"/>
  <c r="B116" i="25"/>
  <c r="D116" i="25"/>
  <c r="F116" i="25"/>
  <c r="G116" i="25"/>
  <c r="I116" i="25"/>
  <c r="J116" i="25"/>
  <c r="B117" i="25"/>
  <c r="D117" i="25"/>
  <c r="F117" i="25"/>
  <c r="G117" i="25"/>
  <c r="I117" i="25"/>
  <c r="J117" i="25"/>
  <c r="B118" i="25"/>
  <c r="D118" i="25"/>
  <c r="F118" i="25"/>
  <c r="G118" i="25"/>
  <c r="I118" i="25"/>
  <c r="J118" i="25"/>
  <c r="B119" i="25"/>
  <c r="D119" i="25"/>
  <c r="E119" i="25"/>
  <c r="F119" i="25"/>
  <c r="G119" i="25"/>
  <c r="H119" i="25"/>
  <c r="I119" i="25"/>
  <c r="J119" i="25"/>
  <c r="B120" i="25"/>
  <c r="D120" i="25"/>
  <c r="E120" i="25"/>
  <c r="F120" i="25"/>
  <c r="G120" i="25"/>
  <c r="H120" i="25"/>
  <c r="I120" i="25"/>
  <c r="J120" i="25"/>
  <c r="B81" i="25"/>
  <c r="C81" i="25"/>
  <c r="D81" i="25"/>
  <c r="E81" i="25"/>
  <c r="F81" i="25"/>
  <c r="G81" i="25"/>
  <c r="H81" i="25"/>
  <c r="I81" i="25"/>
  <c r="B42" i="25"/>
  <c r="C42" i="25"/>
  <c r="D42" i="25"/>
  <c r="E42" i="25"/>
  <c r="F42" i="25"/>
  <c r="G42" i="25"/>
  <c r="H42" i="25"/>
  <c r="I42" i="25"/>
  <c r="B43" i="25"/>
  <c r="C43" i="25"/>
  <c r="D43" i="25"/>
  <c r="E43" i="25"/>
  <c r="F43" i="25"/>
  <c r="G43" i="25"/>
  <c r="H43" i="25"/>
  <c r="I43" i="25"/>
  <c r="B44" i="25"/>
  <c r="C44" i="25"/>
  <c r="D44" i="25"/>
  <c r="E44" i="25"/>
  <c r="F44" i="25"/>
  <c r="G44" i="25"/>
  <c r="H44" i="25"/>
  <c r="I44" i="25"/>
  <c r="B45" i="25"/>
  <c r="C45" i="25"/>
  <c r="D45" i="25"/>
  <c r="E45" i="25"/>
  <c r="F45" i="25"/>
  <c r="G45" i="25"/>
  <c r="H45" i="25"/>
  <c r="I45" i="25"/>
  <c r="B46" i="25"/>
  <c r="C46" i="25"/>
  <c r="D46" i="25"/>
  <c r="E46" i="25"/>
  <c r="F46" i="25"/>
  <c r="G46" i="25"/>
  <c r="H46" i="25"/>
  <c r="I46" i="25"/>
  <c r="B47" i="25"/>
  <c r="C47" i="25"/>
  <c r="D47" i="25"/>
  <c r="E47" i="25"/>
  <c r="F47" i="25"/>
  <c r="G47" i="25"/>
  <c r="H47" i="25"/>
  <c r="I47" i="25"/>
  <c r="B48" i="25"/>
  <c r="C48" i="25"/>
  <c r="D48" i="25"/>
  <c r="E48" i="25"/>
  <c r="F48" i="25"/>
  <c r="G48" i="25"/>
  <c r="H48" i="25"/>
  <c r="I48" i="25"/>
  <c r="B49" i="25"/>
  <c r="C49" i="25"/>
  <c r="D49" i="25"/>
  <c r="E49" i="25"/>
  <c r="F49" i="25"/>
  <c r="G49" i="25"/>
  <c r="H49" i="25"/>
  <c r="I49" i="25"/>
  <c r="B50" i="25"/>
  <c r="C50" i="25"/>
  <c r="D50" i="25"/>
  <c r="E50" i="25"/>
  <c r="F50" i="25"/>
  <c r="G50" i="25"/>
  <c r="H50" i="25"/>
  <c r="I50" i="25"/>
  <c r="B51" i="25"/>
  <c r="C51" i="25"/>
  <c r="D51" i="25"/>
  <c r="E51" i="25"/>
  <c r="F51" i="25"/>
  <c r="G51" i="25"/>
  <c r="H51" i="25"/>
  <c r="I51" i="25"/>
  <c r="B52" i="25"/>
  <c r="C52" i="25"/>
  <c r="D52" i="25"/>
  <c r="E52" i="25"/>
  <c r="F52" i="25"/>
  <c r="G52" i="25"/>
  <c r="H52" i="25"/>
  <c r="I52" i="25"/>
  <c r="B53" i="25"/>
  <c r="C53" i="25"/>
  <c r="D53" i="25"/>
  <c r="E53" i="25"/>
  <c r="F53" i="25"/>
  <c r="G53" i="25"/>
  <c r="H53" i="25"/>
  <c r="I53" i="25"/>
  <c r="B54" i="25"/>
  <c r="C54" i="25"/>
  <c r="D54" i="25"/>
  <c r="F54" i="25"/>
  <c r="G54" i="25"/>
  <c r="H54" i="25"/>
  <c r="I54" i="25"/>
  <c r="B55" i="25"/>
  <c r="C55" i="25"/>
  <c r="D55" i="25"/>
  <c r="E55" i="25"/>
  <c r="F55" i="25"/>
  <c r="G55" i="25"/>
  <c r="H55" i="25"/>
  <c r="I55" i="25"/>
  <c r="B56" i="25"/>
  <c r="C56" i="25"/>
  <c r="D56" i="25"/>
  <c r="E56" i="25"/>
  <c r="F56" i="25"/>
  <c r="G56" i="25"/>
  <c r="H56" i="25"/>
  <c r="I56" i="25"/>
  <c r="B57" i="25"/>
  <c r="C57" i="25"/>
  <c r="D57" i="25"/>
  <c r="E57" i="25"/>
  <c r="F57" i="25"/>
  <c r="G57" i="25"/>
  <c r="H57" i="25"/>
  <c r="I57" i="25"/>
  <c r="B58" i="25"/>
  <c r="C58" i="25"/>
  <c r="D58" i="25"/>
  <c r="E58" i="25"/>
  <c r="F58" i="25"/>
  <c r="G58" i="25"/>
  <c r="H58" i="25"/>
  <c r="I58" i="25"/>
  <c r="B59" i="25"/>
  <c r="C59" i="25"/>
  <c r="D59" i="25"/>
  <c r="E59" i="25"/>
  <c r="F59" i="25"/>
  <c r="G59" i="25"/>
  <c r="I59" i="25"/>
  <c r="B60" i="25"/>
  <c r="C60" i="25"/>
  <c r="D60" i="25"/>
  <c r="F60" i="25"/>
  <c r="G60" i="25"/>
  <c r="I60" i="25"/>
  <c r="B61" i="25"/>
  <c r="C61" i="25"/>
  <c r="D61" i="25"/>
  <c r="F61" i="25"/>
  <c r="G61" i="25"/>
  <c r="I61" i="25"/>
  <c r="B62" i="25"/>
  <c r="C62" i="25"/>
  <c r="D62" i="25"/>
  <c r="F62" i="25"/>
  <c r="G62" i="25"/>
  <c r="I62" i="25"/>
  <c r="B63" i="25"/>
  <c r="C63" i="25"/>
  <c r="D63" i="25"/>
  <c r="F63" i="25"/>
  <c r="G63" i="25"/>
  <c r="I63" i="25"/>
  <c r="B64" i="25"/>
  <c r="C64" i="25"/>
  <c r="D64" i="25"/>
  <c r="F64" i="25"/>
  <c r="G64" i="25"/>
  <c r="I64" i="25"/>
  <c r="B65" i="25"/>
  <c r="C65" i="25"/>
  <c r="D65" i="25"/>
  <c r="F65" i="25"/>
  <c r="G65" i="25"/>
  <c r="I65" i="25"/>
  <c r="B66" i="25"/>
  <c r="C66" i="25"/>
  <c r="F66" i="25"/>
  <c r="G66" i="25"/>
  <c r="I66" i="25"/>
  <c r="B67" i="25"/>
  <c r="C67" i="25"/>
  <c r="F67" i="25"/>
  <c r="G67" i="25"/>
  <c r="I67" i="25"/>
  <c r="J67" i="25"/>
  <c r="B68" i="25"/>
  <c r="C68" i="25"/>
  <c r="D68" i="25"/>
  <c r="F68" i="25"/>
  <c r="G68" i="25"/>
  <c r="I68" i="25"/>
  <c r="J68" i="25"/>
  <c r="B69" i="25"/>
  <c r="C69" i="25"/>
  <c r="D69" i="25"/>
  <c r="F69" i="25"/>
  <c r="G69" i="25"/>
  <c r="I69" i="25"/>
  <c r="J69" i="25"/>
  <c r="B70" i="25"/>
  <c r="C70" i="25"/>
  <c r="D70" i="25"/>
  <c r="F70" i="25"/>
  <c r="G70" i="25"/>
  <c r="I70" i="25"/>
  <c r="J70" i="25"/>
  <c r="B71" i="25"/>
  <c r="C71" i="25"/>
  <c r="F71" i="25"/>
  <c r="G71" i="25"/>
  <c r="I71" i="25"/>
  <c r="J71" i="25"/>
  <c r="B72" i="25"/>
  <c r="C72" i="25"/>
  <c r="F72" i="25"/>
  <c r="G72" i="25"/>
  <c r="I72" i="25"/>
  <c r="J72" i="25"/>
  <c r="B73" i="25"/>
  <c r="C73" i="25"/>
  <c r="D73" i="25"/>
  <c r="F73" i="25"/>
  <c r="G73" i="25"/>
  <c r="I73" i="25"/>
  <c r="J73" i="25"/>
  <c r="B74" i="25"/>
  <c r="C74" i="25"/>
  <c r="D74" i="25"/>
  <c r="F74" i="25"/>
  <c r="G74" i="25"/>
  <c r="I74" i="25"/>
  <c r="J74" i="25"/>
  <c r="B75" i="25"/>
  <c r="C75" i="25"/>
  <c r="D75" i="25"/>
  <c r="F75" i="25"/>
  <c r="G75" i="25"/>
  <c r="I75" i="25"/>
  <c r="J75" i="25"/>
  <c r="B76" i="25"/>
  <c r="C76" i="25"/>
  <c r="D76" i="25"/>
  <c r="F76" i="25"/>
  <c r="G76" i="25"/>
  <c r="I76" i="25"/>
  <c r="J76" i="25"/>
  <c r="B77" i="25"/>
  <c r="C77" i="25"/>
  <c r="D77" i="25"/>
  <c r="F77" i="25"/>
  <c r="G77" i="25"/>
  <c r="I77" i="25"/>
  <c r="J77" i="25"/>
  <c r="B78" i="25"/>
  <c r="C78" i="25"/>
  <c r="D78" i="25"/>
  <c r="F78" i="25"/>
  <c r="G78" i="25"/>
  <c r="I78" i="25"/>
  <c r="J78" i="25"/>
  <c r="B79" i="25"/>
  <c r="C79" i="25"/>
  <c r="D79" i="25"/>
  <c r="E79" i="25"/>
  <c r="F79" i="25"/>
  <c r="G79" i="25"/>
  <c r="H79" i="25"/>
  <c r="I79" i="25"/>
  <c r="J79" i="25"/>
  <c r="B80" i="25"/>
  <c r="C80" i="25"/>
  <c r="D80" i="25"/>
  <c r="E80" i="25"/>
  <c r="F80" i="25"/>
  <c r="G80" i="25"/>
  <c r="H80" i="25"/>
  <c r="I80" i="25"/>
  <c r="J80" i="25"/>
  <c r="B41" i="25"/>
  <c r="C41" i="25"/>
  <c r="D41" i="25"/>
  <c r="E41" i="25"/>
  <c r="F41" i="25"/>
  <c r="G41" i="25"/>
  <c r="H41" i="25"/>
  <c r="I41" i="25"/>
  <c r="AA47" i="15" a="1"/>
  <c r="AA47" i="15" s="1"/>
  <c r="B38" i="25"/>
  <c r="D38" i="25"/>
  <c r="F38" i="25"/>
  <c r="G38" i="25"/>
  <c r="I38" i="25"/>
  <c r="J38" i="25"/>
  <c r="B39" i="25"/>
  <c r="D39" i="25"/>
  <c r="F39" i="25"/>
  <c r="G39" i="25"/>
  <c r="I39" i="25"/>
  <c r="J39" i="25"/>
  <c r="B40" i="25"/>
  <c r="D40" i="25"/>
  <c r="F40" i="25"/>
  <c r="G40" i="25"/>
  <c r="I40" i="25"/>
  <c r="J40" i="25"/>
  <c r="B33" i="25"/>
  <c r="C33" i="25"/>
  <c r="D33" i="25"/>
  <c r="F33" i="25"/>
  <c r="G33" i="25"/>
  <c r="I33" i="25"/>
  <c r="J33" i="25"/>
  <c r="B34" i="25"/>
  <c r="D34" i="25"/>
  <c r="F34" i="25"/>
  <c r="G34" i="25"/>
  <c r="I34" i="25"/>
  <c r="J34" i="25"/>
  <c r="B35" i="25"/>
  <c r="D35" i="25"/>
  <c r="F35" i="25"/>
  <c r="G35" i="25"/>
  <c r="I35" i="25"/>
  <c r="J35" i="25"/>
  <c r="B36" i="25"/>
  <c r="D36" i="25"/>
  <c r="F36" i="25"/>
  <c r="G36" i="25"/>
  <c r="I36" i="25"/>
  <c r="J36" i="25"/>
  <c r="B37" i="25"/>
  <c r="D37" i="25"/>
  <c r="F37" i="25"/>
  <c r="G37" i="25"/>
  <c r="I37" i="25"/>
  <c r="J37" i="25"/>
  <c r="B2" i="25"/>
  <c r="C2" i="25"/>
  <c r="D2" i="25"/>
  <c r="E2" i="25"/>
  <c r="F2" i="25"/>
  <c r="G2" i="25"/>
  <c r="H2" i="25"/>
  <c r="I2" i="25"/>
  <c r="B3" i="25"/>
  <c r="C3" i="25"/>
  <c r="D3" i="25"/>
  <c r="E3" i="25"/>
  <c r="F3" i="25"/>
  <c r="G3" i="25"/>
  <c r="H3" i="25"/>
  <c r="I3" i="25"/>
  <c r="B4" i="25"/>
  <c r="C4" i="25"/>
  <c r="D4" i="25"/>
  <c r="E4" i="25"/>
  <c r="F4" i="25"/>
  <c r="G4" i="25"/>
  <c r="H4" i="25"/>
  <c r="I4" i="25"/>
  <c r="B5" i="25"/>
  <c r="C5" i="25"/>
  <c r="D5" i="25"/>
  <c r="E5" i="25"/>
  <c r="F5" i="25"/>
  <c r="G5" i="25"/>
  <c r="H5" i="25"/>
  <c r="I5" i="25"/>
  <c r="B6" i="25"/>
  <c r="C6" i="25"/>
  <c r="D6" i="25"/>
  <c r="E6" i="25"/>
  <c r="F6" i="25"/>
  <c r="G6" i="25"/>
  <c r="H6" i="25"/>
  <c r="I6" i="25"/>
  <c r="B7" i="25"/>
  <c r="C7" i="25"/>
  <c r="D7" i="25"/>
  <c r="E7" i="25"/>
  <c r="F7" i="25"/>
  <c r="G7" i="25"/>
  <c r="H7" i="25"/>
  <c r="I7" i="25"/>
  <c r="B8" i="25"/>
  <c r="C8" i="25"/>
  <c r="D8" i="25"/>
  <c r="E8" i="25"/>
  <c r="F8" i="25"/>
  <c r="G8" i="25"/>
  <c r="H8" i="25"/>
  <c r="I8" i="25"/>
  <c r="B9" i="25"/>
  <c r="C9" i="25"/>
  <c r="D9" i="25"/>
  <c r="E9" i="25"/>
  <c r="F9" i="25"/>
  <c r="G9" i="25"/>
  <c r="H9" i="25"/>
  <c r="I9" i="25"/>
  <c r="B10" i="25"/>
  <c r="C10" i="25"/>
  <c r="D10" i="25"/>
  <c r="E10" i="25"/>
  <c r="F10" i="25"/>
  <c r="G10" i="25"/>
  <c r="H10" i="25"/>
  <c r="I10" i="25"/>
  <c r="B11" i="25"/>
  <c r="C11" i="25"/>
  <c r="D11" i="25"/>
  <c r="E11" i="25"/>
  <c r="F11" i="25"/>
  <c r="G11" i="25"/>
  <c r="H11" i="25"/>
  <c r="I11" i="25"/>
  <c r="B12" i="25"/>
  <c r="C12" i="25"/>
  <c r="D12" i="25"/>
  <c r="E12" i="25"/>
  <c r="F12" i="25"/>
  <c r="G12" i="25"/>
  <c r="H12" i="25"/>
  <c r="I12" i="25"/>
  <c r="B13" i="25"/>
  <c r="C13" i="25"/>
  <c r="D13" i="25"/>
  <c r="E13" i="25"/>
  <c r="F13" i="25"/>
  <c r="G13" i="25"/>
  <c r="H13" i="25"/>
  <c r="I13" i="25"/>
  <c r="B14" i="25"/>
  <c r="C14" i="25"/>
  <c r="D14" i="25"/>
  <c r="E14" i="25"/>
  <c r="F14" i="25"/>
  <c r="G14" i="25"/>
  <c r="H14" i="25"/>
  <c r="I14" i="25"/>
  <c r="B15" i="25"/>
  <c r="C15" i="25"/>
  <c r="D15" i="25"/>
  <c r="F15" i="25"/>
  <c r="G15" i="25"/>
  <c r="H15" i="25"/>
  <c r="I15" i="25"/>
  <c r="B16" i="25"/>
  <c r="C16" i="25"/>
  <c r="D16" i="25"/>
  <c r="E16" i="25"/>
  <c r="F16" i="25"/>
  <c r="G16" i="25"/>
  <c r="H16" i="25"/>
  <c r="I16" i="25"/>
  <c r="B17" i="25"/>
  <c r="C17" i="25"/>
  <c r="D17" i="25"/>
  <c r="E17" i="25"/>
  <c r="F17" i="25"/>
  <c r="G17" i="25"/>
  <c r="H17" i="25"/>
  <c r="I17" i="25"/>
  <c r="B18" i="25"/>
  <c r="C18" i="25"/>
  <c r="D18" i="25"/>
  <c r="E18" i="25"/>
  <c r="F18" i="25"/>
  <c r="G18" i="25"/>
  <c r="H18" i="25"/>
  <c r="I18" i="25"/>
  <c r="B19" i="25"/>
  <c r="C19" i="25"/>
  <c r="D19" i="25"/>
  <c r="E19" i="25"/>
  <c r="F19" i="25"/>
  <c r="G19" i="25"/>
  <c r="H19" i="25"/>
  <c r="I19" i="25"/>
  <c r="B20" i="25"/>
  <c r="C20" i="25"/>
  <c r="D20" i="25"/>
  <c r="E20" i="25"/>
  <c r="F20" i="25"/>
  <c r="G20" i="25"/>
  <c r="I20" i="25"/>
  <c r="B21" i="25"/>
  <c r="C21" i="25"/>
  <c r="D21" i="25"/>
  <c r="F21" i="25"/>
  <c r="G21" i="25"/>
  <c r="I21" i="25"/>
  <c r="B22" i="25"/>
  <c r="C22" i="25"/>
  <c r="D22" i="25"/>
  <c r="F22" i="25"/>
  <c r="G22" i="25"/>
  <c r="I22" i="25"/>
  <c r="B23" i="25"/>
  <c r="C23" i="25"/>
  <c r="D23" i="25"/>
  <c r="F23" i="25"/>
  <c r="G23" i="25"/>
  <c r="I23" i="25"/>
  <c r="B24" i="25"/>
  <c r="C24" i="25"/>
  <c r="D24" i="25"/>
  <c r="F24" i="25"/>
  <c r="G24" i="25"/>
  <c r="I24" i="25"/>
  <c r="B25" i="25"/>
  <c r="C25" i="25"/>
  <c r="D25" i="25"/>
  <c r="F25" i="25"/>
  <c r="G25" i="25"/>
  <c r="I25" i="25"/>
  <c r="B26" i="25"/>
  <c r="C26" i="25"/>
  <c r="D26" i="25"/>
  <c r="F26" i="25"/>
  <c r="G26" i="25"/>
  <c r="I26" i="25"/>
  <c r="B27" i="25"/>
  <c r="C27" i="25"/>
  <c r="D27" i="25"/>
  <c r="F27" i="25"/>
  <c r="G27" i="25"/>
  <c r="I27" i="25"/>
  <c r="B28" i="25"/>
  <c r="C28" i="25"/>
  <c r="D28" i="25"/>
  <c r="F28" i="25"/>
  <c r="G28" i="25"/>
  <c r="I28" i="25"/>
  <c r="J28" i="25"/>
  <c r="B29" i="25"/>
  <c r="C29" i="25"/>
  <c r="D29" i="25"/>
  <c r="F29" i="25"/>
  <c r="G29" i="25"/>
  <c r="I29" i="25"/>
  <c r="J29" i="25"/>
  <c r="B30" i="25"/>
  <c r="C30" i="25"/>
  <c r="D30" i="25"/>
  <c r="F30" i="25"/>
  <c r="G30" i="25"/>
  <c r="I30" i="25"/>
  <c r="J30" i="25"/>
  <c r="B31" i="25"/>
  <c r="C31" i="25"/>
  <c r="D31" i="25"/>
  <c r="F31" i="25"/>
  <c r="G31" i="25"/>
  <c r="I31" i="25"/>
  <c r="J31" i="25"/>
  <c r="B32" i="25"/>
  <c r="C32" i="25"/>
  <c r="D32" i="25"/>
  <c r="F32" i="25"/>
  <c r="G32" i="25"/>
  <c r="I32" i="25"/>
  <c r="J32" i="25"/>
  <c r="H80" i="26" l="1"/>
  <c r="E81" i="26" s="1"/>
  <c r="S80" i="26"/>
  <c r="H72" i="1"/>
  <c r="S72" i="1"/>
  <c r="H70" i="9"/>
  <c r="E71" i="9" s="1"/>
  <c r="S70" i="9"/>
  <c r="K55" i="26"/>
  <c r="K328" i="25" s="1"/>
  <c r="C329" i="25"/>
  <c r="K53" i="26"/>
  <c r="K326" i="25" s="1"/>
  <c r="C327" i="25"/>
  <c r="K54" i="26"/>
  <c r="K327" i="25" s="1"/>
  <c r="C328" i="25"/>
  <c r="H331" i="25"/>
  <c r="K323" i="25"/>
  <c r="K321" i="25"/>
  <c r="K324" i="25"/>
  <c r="P49" i="26"/>
  <c r="P322" i="25" s="1"/>
  <c r="K322" i="25"/>
  <c r="K325" i="25"/>
  <c r="L50" i="26"/>
  <c r="L323" i="25" s="1"/>
  <c r="L322" i="25"/>
  <c r="H326" i="25"/>
  <c r="P48" i="26"/>
  <c r="P321" i="25" s="1"/>
  <c r="K85" i="26"/>
  <c r="K358" i="25" s="1"/>
  <c r="K72" i="26"/>
  <c r="K345" i="25" s="1"/>
  <c r="K84" i="26"/>
  <c r="K357" i="25" s="1"/>
  <c r="K56" i="26"/>
  <c r="K329" i="25" s="1"/>
  <c r="U6" i="28"/>
  <c r="AH6" i="28"/>
  <c r="AF11" i="28"/>
  <c r="AA11" i="28"/>
  <c r="AF15" i="28"/>
  <c r="T15" i="28" s="1"/>
  <c r="AA15" i="28"/>
  <c r="R15" i="28" s="1"/>
  <c r="AE40" i="28"/>
  <c r="Z40" i="28"/>
  <c r="M40" i="28" s="1"/>
  <c r="AA60" i="28"/>
  <c r="R60" i="28" s="1"/>
  <c r="AF60" i="28"/>
  <c r="T60" i="28" s="1"/>
  <c r="P9" i="28"/>
  <c r="AI9" i="28"/>
  <c r="AI28" i="28"/>
  <c r="P28" i="28"/>
  <c r="R30" i="28"/>
  <c r="AA46" i="28"/>
  <c r="AF46" i="28"/>
  <c r="AH52" i="28"/>
  <c r="U52" i="28"/>
  <c r="AA180" i="28"/>
  <c r="R180" i="28" s="1"/>
  <c r="AF180" i="28"/>
  <c r="AE52" i="28"/>
  <c r="O52" i="28" s="1"/>
  <c r="Z52" i="28"/>
  <c r="M52" i="28" s="1"/>
  <c r="AH31" i="28"/>
  <c r="U31" i="28"/>
  <c r="AB42" i="28"/>
  <c r="AI26" i="28"/>
  <c r="P26" i="28"/>
  <c r="T32" i="28"/>
  <c r="AA56" i="28"/>
  <c r="R56" i="28" s="1"/>
  <c r="AF56" i="28"/>
  <c r="T56" i="28" s="1"/>
  <c r="AF22" i="28"/>
  <c r="T22" i="28" s="1"/>
  <c r="AA22" i="28"/>
  <c r="R22" i="28" s="1"/>
  <c r="AH40" i="28"/>
  <c r="U40" i="28"/>
  <c r="AD60" i="28"/>
  <c r="N60" i="28"/>
  <c r="AE18" i="28"/>
  <c r="O18" i="28" s="1"/>
  <c r="Z18" i="28"/>
  <c r="M18" i="28" s="1"/>
  <c r="S58" i="28"/>
  <c r="AC58" i="28"/>
  <c r="U37" i="28"/>
  <c r="AH37" i="28"/>
  <c r="AC33" i="28"/>
  <c r="S33" i="28"/>
  <c r="Z56" i="28"/>
  <c r="M56" i="28" s="1"/>
  <c r="AE56" i="28"/>
  <c r="O56" i="28" s="1"/>
  <c r="P24" i="28"/>
  <c r="AI24" i="28"/>
  <c r="AF8" i="28"/>
  <c r="T8" i="28" s="1"/>
  <c r="AA8" i="28"/>
  <c r="R8" i="28" s="1"/>
  <c r="AF24" i="28"/>
  <c r="T24" i="28" s="1"/>
  <c r="AA24" i="28"/>
  <c r="R24" i="28" s="1"/>
  <c r="AF28" i="28"/>
  <c r="T28" i="28" s="1"/>
  <c r="AA28" i="28"/>
  <c r="R28" i="28" s="1"/>
  <c r="AF30" i="28"/>
  <c r="T30" i="28" s="1"/>
  <c r="AA30" i="28"/>
  <c r="AF36" i="28"/>
  <c r="T36" i="28" s="1"/>
  <c r="AA36" i="28"/>
  <c r="R36" i="28" s="1"/>
  <c r="N22" i="28"/>
  <c r="AD22" i="28"/>
  <c r="P78" i="28"/>
  <c r="AI78" i="28"/>
  <c r="AH23" i="28"/>
  <c r="U23" i="28"/>
  <c r="P58" i="28"/>
  <c r="AI58" i="28"/>
  <c r="R6" i="28"/>
  <c r="AI10" i="28"/>
  <c r="P10" i="28"/>
  <c r="AC20" i="28"/>
  <c r="S20" i="28"/>
  <c r="P22" i="28"/>
  <c r="AI22" i="28"/>
  <c r="Z57" i="28"/>
  <c r="AE57" i="28"/>
  <c r="O57" i="28" s="1"/>
  <c r="S189" i="28"/>
  <c r="AC189" i="28"/>
  <c r="P6" i="28"/>
  <c r="AI6" i="28"/>
  <c r="AF10" i="28"/>
  <c r="T10" i="28" s="1"/>
  <c r="AA10" i="28"/>
  <c r="R10" i="28" s="1"/>
  <c r="AA16" i="28"/>
  <c r="R16" i="28" s="1"/>
  <c r="AF16" i="28"/>
  <c r="T16" i="28" s="1"/>
  <c r="N47" i="28"/>
  <c r="AD47" i="28"/>
  <c r="S9" i="28"/>
  <c r="AC9" i="28"/>
  <c r="P91" i="28"/>
  <c r="AI91" i="28"/>
  <c r="N28" i="28"/>
  <c r="AD28" i="28"/>
  <c r="AA63" i="28"/>
  <c r="R63" i="28" s="1"/>
  <c r="AF63" i="28"/>
  <c r="N9" i="28"/>
  <c r="AD9" i="28"/>
  <c r="AH14" i="28"/>
  <c r="U14" i="28"/>
  <c r="U33" i="28"/>
  <c r="AH33" i="28"/>
  <c r="Z37" i="28"/>
  <c r="M37" i="28" s="1"/>
  <c r="AE37" i="28"/>
  <c r="O37" i="28" s="1"/>
  <c r="AC51" i="28"/>
  <c r="S51" i="28"/>
  <c r="AF57" i="28"/>
  <c r="T57" i="28" s="1"/>
  <c r="AA57" i="28"/>
  <c r="R57" i="28" s="1"/>
  <c r="AC97" i="28"/>
  <c r="S97" i="28"/>
  <c r="P85" i="28"/>
  <c r="AI85" i="28"/>
  <c r="AH53" i="28"/>
  <c r="U53" i="28"/>
  <c r="AF21" i="28"/>
  <c r="T21" i="28" s="1"/>
  <c r="AA21" i="28"/>
  <c r="R21" i="28" s="1"/>
  <c r="N25" i="28"/>
  <c r="AD25" i="28"/>
  <c r="N31" i="28"/>
  <c r="AD31" i="28"/>
  <c r="U47" i="28"/>
  <c r="AH47" i="28"/>
  <c r="T11" i="28"/>
  <c r="AA19" i="28"/>
  <c r="R19" i="28" s="1"/>
  <c r="AF19" i="28"/>
  <c r="T19" i="28" s="1"/>
  <c r="P27" i="28"/>
  <c r="AI27" i="28"/>
  <c r="U55" i="28"/>
  <c r="AH55" i="28"/>
  <c r="U25" i="28"/>
  <c r="AH25" i="28"/>
  <c r="P31" i="28"/>
  <c r="AI31" i="28"/>
  <c r="P33" i="28"/>
  <c r="AI33" i="28"/>
  <c r="AI55" i="28"/>
  <c r="P55" i="28"/>
  <c r="AF7" i="28"/>
  <c r="T7" i="28" s="1"/>
  <c r="AA7" i="28"/>
  <c r="R7" i="28" s="1"/>
  <c r="AF27" i="28"/>
  <c r="AA27" i="28"/>
  <c r="R27" i="28" s="1"/>
  <c r="AF29" i="28"/>
  <c r="T29" i="28" s="1"/>
  <c r="AA29" i="28"/>
  <c r="AC37" i="28"/>
  <c r="S37" i="28"/>
  <c r="T50" i="28"/>
  <c r="L101" i="28"/>
  <c r="R101" i="28"/>
  <c r="T101" i="28"/>
  <c r="H101" i="28"/>
  <c r="AE53" i="28"/>
  <c r="O53" i="28" s="1"/>
  <c r="Z53" i="28"/>
  <c r="AB57" i="28"/>
  <c r="AF13" i="28"/>
  <c r="T13" i="28" s="1"/>
  <c r="AB34" i="28"/>
  <c r="AG37" i="28"/>
  <c r="AA38" i="28"/>
  <c r="R38" i="28" s="1"/>
  <c r="AF39" i="28"/>
  <c r="T39" i="28" s="1"/>
  <c r="AA39" i="28"/>
  <c r="R39" i="28" s="1"/>
  <c r="L40" i="28"/>
  <c r="F42" i="28"/>
  <c r="F201" i="28" s="1"/>
  <c r="D73" i="28"/>
  <c r="L46" i="28"/>
  <c r="R46" i="28"/>
  <c r="L52" i="28"/>
  <c r="S72" i="28"/>
  <c r="AC72" i="28"/>
  <c r="H104" i="28"/>
  <c r="T104" i="28"/>
  <c r="L104" i="28"/>
  <c r="AB149" i="28"/>
  <c r="L149" i="28"/>
  <c r="AH163" i="28"/>
  <c r="U163" i="28"/>
  <c r="AA183" i="28"/>
  <c r="R183" i="28" s="1"/>
  <c r="AF183" i="28"/>
  <c r="T183" i="28" s="1"/>
  <c r="E42" i="28"/>
  <c r="E201" i="28" s="1"/>
  <c r="U48" i="28"/>
  <c r="AD55" i="28"/>
  <c r="Z71" i="28"/>
  <c r="AE71" i="28"/>
  <c r="O71" i="28" s="1"/>
  <c r="S163" i="28"/>
  <c r="AC163" i="28"/>
  <c r="L180" i="28"/>
  <c r="H180" i="28"/>
  <c r="T180" i="28"/>
  <c r="L8" i="28"/>
  <c r="N10" i="28"/>
  <c r="H13" i="28"/>
  <c r="AG13" i="28"/>
  <c r="AG42" i="28" s="1"/>
  <c r="T17" i="28"/>
  <c r="L21" i="28"/>
  <c r="R25" i="28"/>
  <c r="R26" i="28"/>
  <c r="E73" i="28"/>
  <c r="E202" i="28" s="1"/>
  <c r="AG56" i="28"/>
  <c r="AF61" i="28"/>
  <c r="T61" i="28" s="1"/>
  <c r="AH68" i="28"/>
  <c r="AF89" i="28"/>
  <c r="T89" i="28" s="1"/>
  <c r="AA89" i="28"/>
  <c r="R89" i="28" s="1"/>
  <c r="N102" i="28"/>
  <c r="L118" i="28"/>
  <c r="T118" i="28"/>
  <c r="R118" i="28"/>
  <c r="H118" i="28"/>
  <c r="U126" i="28"/>
  <c r="AH126" i="28"/>
  <c r="AF138" i="28"/>
  <c r="T138" i="28" s="1"/>
  <c r="AA138" i="28"/>
  <c r="R138" i="28" s="1"/>
  <c r="AH149" i="28"/>
  <c r="U149" i="28"/>
  <c r="U9" i="28"/>
  <c r="L102" i="28"/>
  <c r="AB102" i="28"/>
  <c r="L18" i="28"/>
  <c r="AB9" i="28"/>
  <c r="AA14" i="28"/>
  <c r="R14" i="28" s="1"/>
  <c r="H16" i="28"/>
  <c r="T20" i="28"/>
  <c r="AE25" i="28"/>
  <c r="R29" i="28"/>
  <c r="F73" i="28"/>
  <c r="F202" i="28" s="1"/>
  <c r="L47" i="28"/>
  <c r="AG53" i="28"/>
  <c r="H54" i="28"/>
  <c r="AG57" i="28"/>
  <c r="AI60" i="28"/>
  <c r="AE64" i="28"/>
  <c r="Z64" i="28"/>
  <c r="M64" i="28" s="1"/>
  <c r="AA66" i="28"/>
  <c r="AF67" i="28"/>
  <c r="T67" i="28" s="1"/>
  <c r="T88" i="28"/>
  <c r="L88" i="28"/>
  <c r="H88" i="28"/>
  <c r="AB89" i="28"/>
  <c r="L89" i="28"/>
  <c r="AA96" i="28"/>
  <c r="R96" i="28" s="1"/>
  <c r="P102" i="28"/>
  <c r="AI102" i="28"/>
  <c r="T111" i="28"/>
  <c r="AA119" i="28"/>
  <c r="S126" i="28"/>
  <c r="AC126" i="28"/>
  <c r="AG146" i="28"/>
  <c r="AE146" i="28"/>
  <c r="O146" i="28" s="1"/>
  <c r="AB151" i="28"/>
  <c r="L151" i="28"/>
  <c r="Z155" i="28"/>
  <c r="M155" i="28" s="1"/>
  <c r="AE155" i="28"/>
  <c r="O155" i="28" s="1"/>
  <c r="AG193" i="28"/>
  <c r="AF193" i="28"/>
  <c r="T193" i="28" s="1"/>
  <c r="AA193" i="28"/>
  <c r="R193" i="28" s="1"/>
  <c r="H193" i="28"/>
  <c r="L6" i="28"/>
  <c r="H19" i="28"/>
  <c r="T26" i="28"/>
  <c r="R34" i="28"/>
  <c r="L53" i="28"/>
  <c r="AH58" i="28"/>
  <c r="L69" i="28"/>
  <c r="H69" i="28"/>
  <c r="AI72" i="28"/>
  <c r="P72" i="28"/>
  <c r="U78" i="28"/>
  <c r="R80" i="28"/>
  <c r="AA81" i="28"/>
  <c r="R81" i="28" s="1"/>
  <c r="AF81" i="28"/>
  <c r="T81" i="28" s="1"/>
  <c r="L84" i="28"/>
  <c r="R84" i="28"/>
  <c r="AA102" i="28"/>
  <c r="AF102" i="28"/>
  <c r="T102" i="28" s="1"/>
  <c r="AB111" i="28"/>
  <c r="E121" i="28"/>
  <c r="E204" i="28" s="1"/>
  <c r="H111" i="28"/>
  <c r="H116" i="28"/>
  <c r="L116" i="28"/>
  <c r="AF135" i="28"/>
  <c r="AA135" i="28"/>
  <c r="AA142" i="28"/>
  <c r="AF142" i="28"/>
  <c r="AB99" i="28"/>
  <c r="L99" i="28"/>
  <c r="M6" i="28"/>
  <c r="AB7" i="28"/>
  <c r="O8" i="28"/>
  <c r="H11" i="28"/>
  <c r="T12" i="28"/>
  <c r="AA17" i="28"/>
  <c r="R17" i="28" s="1"/>
  <c r="AA23" i="28"/>
  <c r="R23" i="28" s="1"/>
  <c r="O30" i="28"/>
  <c r="L33" i="28"/>
  <c r="H38" i="28"/>
  <c r="L41" i="28"/>
  <c r="H46" i="28"/>
  <c r="AA50" i="28"/>
  <c r="R50" i="28" s="1"/>
  <c r="M53" i="28"/>
  <c r="M57" i="28"/>
  <c r="L57" i="28"/>
  <c r="R61" i="28"/>
  <c r="H62" i="28"/>
  <c r="L62" i="28"/>
  <c r="AA70" i="28"/>
  <c r="R70" i="28" s="1"/>
  <c r="AF70" i="28"/>
  <c r="T70" i="28" s="1"/>
  <c r="Z78" i="28"/>
  <c r="M78" i="28" s="1"/>
  <c r="AA80" i="28"/>
  <c r="L80" i="28"/>
  <c r="AB82" i="28"/>
  <c r="AA92" i="28"/>
  <c r="R92" i="28" s="1"/>
  <c r="AF92" i="28"/>
  <c r="AF38" i="28"/>
  <c r="T38" i="28" s="1"/>
  <c r="AF49" i="28"/>
  <c r="T49" i="28" s="1"/>
  <c r="S78" i="28"/>
  <c r="AC78" i="28"/>
  <c r="L139" i="28"/>
  <c r="H139" i="28"/>
  <c r="D207" i="28"/>
  <c r="H175" i="28"/>
  <c r="H207" i="28" s="1"/>
  <c r="L16" i="28"/>
  <c r="AA26" i="28"/>
  <c r="AA32" i="28"/>
  <c r="R32" i="28" s="1"/>
  <c r="AA35" i="28"/>
  <c r="R35" i="28" s="1"/>
  <c r="AG49" i="28"/>
  <c r="L54" i="28"/>
  <c r="H59" i="28"/>
  <c r="AD91" i="28"/>
  <c r="N91" i="28"/>
  <c r="AA116" i="28"/>
  <c r="R116" i="28" s="1"/>
  <c r="AF116" i="28"/>
  <c r="T116" i="28" s="1"/>
  <c r="AE125" i="28"/>
  <c r="Z125" i="28"/>
  <c r="AA144" i="28"/>
  <c r="AF144" i="28"/>
  <c r="H159" i="28"/>
  <c r="T159" i="28"/>
  <c r="R159" i="28"/>
  <c r="L159" i="28"/>
  <c r="AA12" i="28"/>
  <c r="R12" i="28" s="1"/>
  <c r="H34" i="28"/>
  <c r="L37" i="28"/>
  <c r="AE39" i="28"/>
  <c r="O39" i="28" s="1"/>
  <c r="AA40" i="28"/>
  <c r="R40" i="28" s="1"/>
  <c r="R49" i="28"/>
  <c r="AA64" i="28"/>
  <c r="AF64" i="28"/>
  <c r="T64" i="28" s="1"/>
  <c r="AC68" i="28"/>
  <c r="S68" i="28"/>
  <c r="H84" i="28"/>
  <c r="AE89" i="28"/>
  <c r="O89" i="28" s="1"/>
  <c r="E175" i="28"/>
  <c r="E207" i="28" s="1"/>
  <c r="AA168" i="28"/>
  <c r="AF168" i="28"/>
  <c r="AA95" i="28"/>
  <c r="R95" i="28" s="1"/>
  <c r="H7" i="28"/>
  <c r="AF20" i="28"/>
  <c r="AB31" i="28"/>
  <c r="AB47" i="28"/>
  <c r="AB73" i="28" s="1"/>
  <c r="Z61" i="28"/>
  <c r="M61" i="28" s="1"/>
  <c r="AE61" i="28"/>
  <c r="O61" i="28" s="1"/>
  <c r="AA62" i="28"/>
  <c r="R62" i="28" s="1"/>
  <c r="AF62" i="28"/>
  <c r="T62" i="28" s="1"/>
  <c r="AA65" i="28"/>
  <c r="R65" i="28" s="1"/>
  <c r="AB91" i="28"/>
  <c r="L91" i="28"/>
  <c r="R93" i="28"/>
  <c r="H93" i="28"/>
  <c r="T93" i="28"/>
  <c r="L93" i="28"/>
  <c r="AG121" i="28"/>
  <c r="AB125" i="28"/>
  <c r="AB131" i="28" s="1"/>
  <c r="L125" i="28"/>
  <c r="AF41" i="28"/>
  <c r="T41" i="28" s="1"/>
  <c r="AA41" i="28"/>
  <c r="R41" i="28" s="1"/>
  <c r="H48" i="28"/>
  <c r="Z58" i="28"/>
  <c r="M58" i="28" s="1"/>
  <c r="P70" i="28"/>
  <c r="H79" i="28"/>
  <c r="L79" i="28"/>
  <c r="AB81" i="28"/>
  <c r="AA100" i="28"/>
  <c r="R100" i="28" s="1"/>
  <c r="AF100" i="28"/>
  <c r="T100" i="28" s="1"/>
  <c r="AA139" i="28"/>
  <c r="R139" i="28" s="1"/>
  <c r="AF139" i="28"/>
  <c r="T139" i="28" s="1"/>
  <c r="AA155" i="28"/>
  <c r="R155" i="28" s="1"/>
  <c r="AF155" i="28"/>
  <c r="T155" i="28" s="1"/>
  <c r="AF184" i="28"/>
  <c r="T184" i="28" s="1"/>
  <c r="AA184" i="28"/>
  <c r="R184" i="28" s="1"/>
  <c r="L13" i="28"/>
  <c r="H14" i="28"/>
  <c r="H20" i="28"/>
  <c r="AG23" i="28"/>
  <c r="Z27" i="28"/>
  <c r="M27" i="28" s="1"/>
  <c r="L31" i="28"/>
  <c r="AF35" i="28"/>
  <c r="T35" i="28" s="1"/>
  <c r="Z36" i="28"/>
  <c r="H50" i="28"/>
  <c r="AF59" i="28"/>
  <c r="T59" i="28" s="1"/>
  <c r="AA59" i="28"/>
  <c r="Z68" i="28"/>
  <c r="M68" i="28" s="1"/>
  <c r="AE68" i="28"/>
  <c r="O68" i="28" s="1"/>
  <c r="M72" i="28"/>
  <c r="L90" i="28"/>
  <c r="T90" i="28"/>
  <c r="R90" i="28"/>
  <c r="H90" i="28"/>
  <c r="S98" i="28"/>
  <c r="AC98" i="28"/>
  <c r="AE113" i="28"/>
  <c r="Z113" i="28"/>
  <c r="AE143" i="28"/>
  <c r="O143" i="28" s="1"/>
  <c r="Z143" i="28"/>
  <c r="M143" i="28" s="1"/>
  <c r="AF77" i="28"/>
  <c r="AA77" i="28"/>
  <c r="H17" i="28"/>
  <c r="AA18" i="28"/>
  <c r="R18" i="28" s="1"/>
  <c r="Z8" i="28"/>
  <c r="M8" i="28" s="1"/>
  <c r="R13" i="28"/>
  <c r="H23" i="28"/>
  <c r="Z30" i="28"/>
  <c r="M30" i="28" s="1"/>
  <c r="L34" i="28"/>
  <c r="L38" i="28"/>
  <c r="H49" i="28"/>
  <c r="T51" i="28"/>
  <c r="H51" i="28"/>
  <c r="AA53" i="28"/>
  <c r="R53" i="28" s="1"/>
  <c r="AB58" i="28"/>
  <c r="L58" i="28"/>
  <c r="AG81" i="28"/>
  <c r="AA94" i="28"/>
  <c r="AB97" i="28"/>
  <c r="L97" i="28"/>
  <c r="R115" i="28"/>
  <c r="AA137" i="28"/>
  <c r="R137" i="28" s="1"/>
  <c r="AF137" i="28"/>
  <c r="T137" i="28" s="1"/>
  <c r="L156" i="28"/>
  <c r="T156" i="28"/>
  <c r="R156" i="28"/>
  <c r="H156" i="28"/>
  <c r="H15" i="28"/>
  <c r="AG17" i="28"/>
  <c r="T18" i="28"/>
  <c r="Z24" i="28"/>
  <c r="M24" i="28" s="1"/>
  <c r="O25" i="28"/>
  <c r="H29" i="28"/>
  <c r="H35" i="28"/>
  <c r="O40" i="28"/>
  <c r="O47" i="28"/>
  <c r="AG52" i="28"/>
  <c r="L61" i="28"/>
  <c r="AF69" i="28"/>
  <c r="T69" i="28" s="1"/>
  <c r="AA69" i="28"/>
  <c r="R69" i="28" s="1"/>
  <c r="Z70" i="28"/>
  <c r="M70" i="28" s="1"/>
  <c r="AB90" i="28"/>
  <c r="AA90" i="28"/>
  <c r="AF111" i="28"/>
  <c r="AG115" i="28"/>
  <c r="AF115" i="28"/>
  <c r="T115" i="28" s="1"/>
  <c r="L115" i="28"/>
  <c r="AB115" i="28"/>
  <c r="AA115" i="28"/>
  <c r="H115" i="28"/>
  <c r="AF141" i="28"/>
  <c r="T141" i="28" s="1"/>
  <c r="AA141" i="28"/>
  <c r="R141" i="28" s="1"/>
  <c r="AD217" i="28"/>
  <c r="AC217" i="28"/>
  <c r="AF216" i="28"/>
  <c r="G216" i="28"/>
  <c r="Z214" i="28"/>
  <c r="AE216" i="28"/>
  <c r="F216" i="28"/>
  <c r="AD216" i="28"/>
  <c r="M216" i="28" s="1"/>
  <c r="E216" i="28"/>
  <c r="AC216" i="28"/>
  <c r="D216" i="28"/>
  <c r="AB216" i="28"/>
  <c r="AI215" i="28"/>
  <c r="AI217" i="28"/>
  <c r="AH216" i="28"/>
  <c r="AE215" i="28"/>
  <c r="AG214" i="28"/>
  <c r="Z217" i="28"/>
  <c r="G217" i="28"/>
  <c r="F215" i="28"/>
  <c r="F217" i="28"/>
  <c r="E215" i="28"/>
  <c r="G214" i="28"/>
  <c r="E217" i="28"/>
  <c r="AH215" i="28"/>
  <c r="D215" i="28"/>
  <c r="F214" i="28"/>
  <c r="AC215" i="28"/>
  <c r="R215" i="28" s="1"/>
  <c r="AB215" i="28"/>
  <c r="Z215" i="28"/>
  <c r="E214" i="28"/>
  <c r="Z216" i="28"/>
  <c r="G215" i="28"/>
  <c r="AI214" i="28"/>
  <c r="AH217" i="28"/>
  <c r="AD215" i="28"/>
  <c r="AF214" i="28"/>
  <c r="D217" i="28"/>
  <c r="AE214" i="28"/>
  <c r="AG216" i="28"/>
  <c r="AC214" i="28"/>
  <c r="D214" i="28"/>
  <c r="AG217" i="28"/>
  <c r="AB214" i="28"/>
  <c r="AA216" i="28"/>
  <c r="AF217" i="28"/>
  <c r="AA217" i="28"/>
  <c r="AG215" i="28"/>
  <c r="K215" i="28" s="1"/>
  <c r="AA215" i="28"/>
  <c r="B42" i="28"/>
  <c r="B201" i="28" s="1"/>
  <c r="AH214" i="28"/>
  <c r="AA214" i="28"/>
  <c r="H12" i="28"/>
  <c r="L14" i="28"/>
  <c r="L17" i="28"/>
  <c r="H32" i="28"/>
  <c r="AA47" i="28"/>
  <c r="R47" i="28" s="1"/>
  <c r="AA54" i="28"/>
  <c r="L59" i="28"/>
  <c r="AE83" i="28"/>
  <c r="O83" i="28" s="1"/>
  <c r="Z83" i="28"/>
  <c r="M83" i="28" s="1"/>
  <c r="AE87" i="28"/>
  <c r="O87" i="28" s="1"/>
  <c r="Z87" i="28"/>
  <c r="M87" i="28" s="1"/>
  <c r="R105" i="28"/>
  <c r="H105" i="28"/>
  <c r="L105" i="28"/>
  <c r="AD214" i="28"/>
  <c r="R11" i="28"/>
  <c r="L20" i="28"/>
  <c r="AG26" i="28"/>
  <c r="T27" i="28"/>
  <c r="Z33" i="28"/>
  <c r="M33" i="28" s="1"/>
  <c r="O36" i="28"/>
  <c r="M36" i="28"/>
  <c r="AB41" i="28"/>
  <c r="AB54" i="28"/>
  <c r="AA55" i="28"/>
  <c r="R55" i="28" s="1"/>
  <c r="L68" i="28"/>
  <c r="L86" i="28"/>
  <c r="R86" i="28"/>
  <c r="H86" i="28"/>
  <c r="T86" i="28"/>
  <c r="AA87" i="28"/>
  <c r="AF87" i="28"/>
  <c r="T87" i="28" s="1"/>
  <c r="Z96" i="28"/>
  <c r="AE96" i="28"/>
  <c r="H99" i="28"/>
  <c r="AG99" i="28"/>
  <c r="S112" i="28"/>
  <c r="AC112" i="28"/>
  <c r="L138" i="28"/>
  <c r="E164" i="28"/>
  <c r="E206" i="28" s="1"/>
  <c r="AC148" i="28"/>
  <c r="S148" i="28"/>
  <c r="AF152" i="28"/>
  <c r="T152" i="28" s="1"/>
  <c r="AA152" i="28"/>
  <c r="R152" i="28" s="1"/>
  <c r="AA188" i="28"/>
  <c r="R188" i="28" s="1"/>
  <c r="AF188" i="28"/>
  <c r="T188" i="28" s="1"/>
  <c r="AA190" i="28"/>
  <c r="R190" i="28" s="1"/>
  <c r="AF190" i="28"/>
  <c r="AF215" i="28"/>
  <c r="D42" i="28"/>
  <c r="L26" i="28"/>
  <c r="L30" i="28"/>
  <c r="AA31" i="28"/>
  <c r="R31" i="28" s="1"/>
  <c r="L39" i="28"/>
  <c r="M71" i="28"/>
  <c r="R71" i="28"/>
  <c r="T71" i="28"/>
  <c r="AB87" i="28"/>
  <c r="L87" i="28"/>
  <c r="AF113" i="28"/>
  <c r="T113" i="28" s="1"/>
  <c r="AA113" i="28"/>
  <c r="R113" i="28" s="1"/>
  <c r="AA117" i="28"/>
  <c r="R117" i="28" s="1"/>
  <c r="AF117" i="28"/>
  <c r="AD148" i="28"/>
  <c r="N148" i="28"/>
  <c r="AI216" i="28"/>
  <c r="M26" i="28"/>
  <c r="L29" i="28"/>
  <c r="T34" i="28"/>
  <c r="M39" i="28"/>
  <c r="R48" i="28"/>
  <c r="R59" i="28"/>
  <c r="AF84" i="28"/>
  <c r="T84" i="28" s="1"/>
  <c r="H92" i="28"/>
  <c r="T92" i="28"/>
  <c r="L92" i="28"/>
  <c r="AG95" i="28"/>
  <c r="AB95" i="28"/>
  <c r="AF129" i="28"/>
  <c r="T129" i="28" s="1"/>
  <c r="AA129" i="28"/>
  <c r="R129" i="28" s="1"/>
  <c r="AB140" i="28"/>
  <c r="AF140" i="28"/>
  <c r="T140" i="28" s="1"/>
  <c r="AF147" i="28"/>
  <c r="T147" i="28" s="1"/>
  <c r="AA147" i="28"/>
  <c r="R147" i="28" s="1"/>
  <c r="AG168" i="28"/>
  <c r="AB179" i="28"/>
  <c r="L179" i="28"/>
  <c r="AB217" i="28"/>
  <c r="J217" i="28" s="1"/>
  <c r="H21" i="28"/>
  <c r="L32" i="28"/>
  <c r="H41" i="28"/>
  <c r="AA52" i="28"/>
  <c r="R52" i="28" s="1"/>
  <c r="E107" i="28"/>
  <c r="E203" i="28" s="1"/>
  <c r="AB77" i="28"/>
  <c r="T79" i="28"/>
  <c r="AG92" i="28"/>
  <c r="AF105" i="28"/>
  <c r="T105" i="28" s="1"/>
  <c r="AA105" i="28"/>
  <c r="Z138" i="28"/>
  <c r="M138" i="28" s="1"/>
  <c r="AE138" i="28"/>
  <c r="L190" i="28"/>
  <c r="AE217" i="28"/>
  <c r="T54" i="28"/>
  <c r="R54" i="28"/>
  <c r="L56" i="28"/>
  <c r="AB60" i="28"/>
  <c r="R83" i="28"/>
  <c r="M85" i="28"/>
  <c r="L100" i="28"/>
  <c r="AB100" i="28"/>
  <c r="AB69" i="28"/>
  <c r="H82" i="28"/>
  <c r="T82" i="28"/>
  <c r="AB92" i="28"/>
  <c r="AF94" i="28"/>
  <c r="AA170" i="28"/>
  <c r="R170" i="28" s="1"/>
  <c r="AF170" i="28"/>
  <c r="T170" i="28" s="1"/>
  <c r="AA172" i="28"/>
  <c r="AF172" i="28"/>
  <c r="T172" i="28" s="1"/>
  <c r="AB172" i="28"/>
  <c r="H98" i="28"/>
  <c r="AG98" i="28"/>
  <c r="AE145" i="28"/>
  <c r="O145" i="28" s="1"/>
  <c r="Z145" i="28"/>
  <c r="AA151" i="28"/>
  <c r="R151" i="28" s="1"/>
  <c r="AF151" i="28"/>
  <c r="T151" i="28" s="1"/>
  <c r="P157" i="28"/>
  <c r="AI157" i="28"/>
  <c r="H161" i="28"/>
  <c r="T161" i="28"/>
  <c r="R161" i="28"/>
  <c r="L161" i="28"/>
  <c r="AC185" i="28"/>
  <c r="S185" i="28"/>
  <c r="P192" i="28"/>
  <c r="AI192" i="28"/>
  <c r="L117" i="28"/>
  <c r="T117" i="28"/>
  <c r="H117" i="28"/>
  <c r="G194" i="28"/>
  <c r="G208" i="28" s="1"/>
  <c r="T63" i="28"/>
  <c r="O63" i="28"/>
  <c r="M63" i="28"/>
  <c r="L63" i="28"/>
  <c r="T66" i="28"/>
  <c r="H66" i="28"/>
  <c r="R66" i="28"/>
  <c r="L66" i="28"/>
  <c r="AB79" i="28"/>
  <c r="AF83" i="28"/>
  <c r="T83" i="28" s="1"/>
  <c r="AF98" i="28"/>
  <c r="T98" i="28" s="1"/>
  <c r="AF112" i="28"/>
  <c r="AD119" i="28"/>
  <c r="G164" i="28"/>
  <c r="G206" i="28" s="1"/>
  <c r="AB35" i="28"/>
  <c r="AG61" i="28"/>
  <c r="R64" i="28"/>
  <c r="O64" i="28"/>
  <c r="L64" i="28"/>
  <c r="H65" i="28"/>
  <c r="T65" i="28"/>
  <c r="H77" i="28"/>
  <c r="T77" i="28"/>
  <c r="D107" i="28"/>
  <c r="AF80" i="28"/>
  <c r="T80" i="28" s="1"/>
  <c r="AE81" i="28"/>
  <c r="O81" i="28" s="1"/>
  <c r="AA104" i="28"/>
  <c r="R104" i="28" s="1"/>
  <c r="AF114" i="28"/>
  <c r="T114" i="28" s="1"/>
  <c r="H114" i="28"/>
  <c r="AA114" i="28"/>
  <c r="R114" i="28" s="1"/>
  <c r="L114" i="28"/>
  <c r="Z135" i="28"/>
  <c r="AE135" i="28"/>
  <c r="R144" i="28"/>
  <c r="Z174" i="28"/>
  <c r="AA179" i="28"/>
  <c r="AF179" i="28"/>
  <c r="T179" i="28" s="1"/>
  <c r="AF187" i="28"/>
  <c r="T187" i="28" s="1"/>
  <c r="AA187" i="28"/>
  <c r="R187" i="28" s="1"/>
  <c r="AA191" i="28"/>
  <c r="AF191" i="28"/>
  <c r="F107" i="28"/>
  <c r="F203" i="28" s="1"/>
  <c r="AA79" i="28"/>
  <c r="R79" i="28" s="1"/>
  <c r="AG80" i="28"/>
  <c r="AG107" i="28" s="1"/>
  <c r="Z97" i="28"/>
  <c r="AE97" i="28"/>
  <c r="O97" i="28" s="1"/>
  <c r="L98" i="28"/>
  <c r="AA99" i="28"/>
  <c r="R99" i="28" s="1"/>
  <c r="AF99" i="28"/>
  <c r="T99" i="28" s="1"/>
  <c r="Z103" i="28"/>
  <c r="M103" i="28" s="1"/>
  <c r="AE103" i="28"/>
  <c r="O103" i="28" s="1"/>
  <c r="AA130" i="28"/>
  <c r="AB153" i="28"/>
  <c r="L153" i="28"/>
  <c r="L163" i="28"/>
  <c r="H163" i="28"/>
  <c r="AE63" i="28"/>
  <c r="Z63" i="28"/>
  <c r="Z67" i="28"/>
  <c r="AE67" i="28"/>
  <c r="O67" i="28" s="1"/>
  <c r="G107" i="28"/>
  <c r="G203" i="28" s="1"/>
  <c r="AA85" i="28"/>
  <c r="R85" i="28" s="1"/>
  <c r="AF85" i="28"/>
  <c r="T85" i="28" s="1"/>
  <c r="T95" i="28"/>
  <c r="L95" i="28"/>
  <c r="H95" i="28"/>
  <c r="AF103" i="28"/>
  <c r="T103" i="28" s="1"/>
  <c r="AA103" i="28"/>
  <c r="AF127" i="28"/>
  <c r="T127" i="28" s="1"/>
  <c r="AA127" i="28"/>
  <c r="R127" i="28" s="1"/>
  <c r="AE147" i="28"/>
  <c r="Z147" i="28"/>
  <c r="AB152" i="28"/>
  <c r="L152" i="28"/>
  <c r="AA88" i="28"/>
  <c r="R88" i="28" s="1"/>
  <c r="AB144" i="28"/>
  <c r="AF148" i="28"/>
  <c r="T148" i="28" s="1"/>
  <c r="AE169" i="28"/>
  <c r="O169" i="28" s="1"/>
  <c r="AG188" i="28"/>
  <c r="AG194" i="28" s="1"/>
  <c r="AB188" i="28"/>
  <c r="AB193" i="28"/>
  <c r="AB55" i="28"/>
  <c r="AG65" i="28"/>
  <c r="AB78" i="28"/>
  <c r="AF82" i="28"/>
  <c r="AA82" i="28"/>
  <c r="R82" i="28" s="1"/>
  <c r="AA83" i="28"/>
  <c r="AB96" i="28"/>
  <c r="AF120" i="28"/>
  <c r="T120" i="28" s="1"/>
  <c r="AA120" i="28"/>
  <c r="R120" i="28" s="1"/>
  <c r="AF130" i="28"/>
  <c r="AG144" i="28"/>
  <c r="L173" i="28"/>
  <c r="AA173" i="28"/>
  <c r="R173" i="28" s="1"/>
  <c r="AB173" i="28"/>
  <c r="P181" i="28"/>
  <c r="G73" i="28"/>
  <c r="G202" i="28" s="1"/>
  <c r="G210" i="28" s="1"/>
  <c r="AA106" i="28"/>
  <c r="R106" i="28" s="1"/>
  <c r="AF106" i="28"/>
  <c r="P119" i="28"/>
  <c r="AI119" i="28"/>
  <c r="AF125" i="28"/>
  <c r="AA125" i="28"/>
  <c r="AA149" i="28"/>
  <c r="R149" i="28" s="1"/>
  <c r="AI153" i="28"/>
  <c r="Z157" i="28"/>
  <c r="M157" i="28" s="1"/>
  <c r="AI171" i="28"/>
  <c r="P171" i="28"/>
  <c r="AI181" i="28"/>
  <c r="R67" i="28"/>
  <c r="AA91" i="28"/>
  <c r="R91" i="28" s="1"/>
  <c r="T96" i="28"/>
  <c r="M96" i="28"/>
  <c r="L96" i="28"/>
  <c r="R128" i="28"/>
  <c r="H128" i="28"/>
  <c r="T128" i="28"/>
  <c r="L128" i="28"/>
  <c r="D131" i="28"/>
  <c r="AB142" i="28"/>
  <c r="L142" i="28"/>
  <c r="AB145" i="28"/>
  <c r="AG145" i="28"/>
  <c r="AB146" i="28"/>
  <c r="L146" i="28"/>
  <c r="AD160" i="28"/>
  <c r="N160" i="28"/>
  <c r="AG190" i="28"/>
  <c r="H190" i="28"/>
  <c r="AB72" i="28"/>
  <c r="L81" i="28"/>
  <c r="AB93" i="28"/>
  <c r="L129" i="28"/>
  <c r="Z136" i="28"/>
  <c r="M136" i="28" s="1"/>
  <c r="AE136" i="28"/>
  <c r="AC158" i="28"/>
  <c r="S158" i="28"/>
  <c r="AD171" i="28"/>
  <c r="N171" i="28"/>
  <c r="AG88" i="28"/>
  <c r="AG93" i="28"/>
  <c r="M97" i="28"/>
  <c r="T106" i="28"/>
  <c r="H106" i="28"/>
  <c r="AG112" i="28"/>
  <c r="T119" i="28"/>
  <c r="AC143" i="28"/>
  <c r="S143" i="28"/>
  <c r="H149" i="28"/>
  <c r="AG149" i="28"/>
  <c r="AA154" i="28"/>
  <c r="R154" i="28" s="1"/>
  <c r="AF154" i="28"/>
  <c r="T154" i="28" s="1"/>
  <c r="L170" i="28"/>
  <c r="AB170" i="28"/>
  <c r="U185" i="28"/>
  <c r="AH185" i="28"/>
  <c r="AB70" i="28"/>
  <c r="R103" i="28"/>
  <c r="AA111" i="28"/>
  <c r="AE127" i="28"/>
  <c r="O127" i="28" s="1"/>
  <c r="Z127" i="28"/>
  <c r="Z144" i="28"/>
  <c r="AE144" i="28"/>
  <c r="AA145" i="28"/>
  <c r="R145" i="28" s="1"/>
  <c r="AF145" i="28"/>
  <c r="T145" i="28" s="1"/>
  <c r="Z154" i="28"/>
  <c r="L168" i="28"/>
  <c r="H168" i="28"/>
  <c r="M67" i="28"/>
  <c r="L70" i="28"/>
  <c r="M81" i="28"/>
  <c r="M89" i="28"/>
  <c r="AF91" i="28"/>
  <c r="T91" i="28" s="1"/>
  <c r="O96" i="28"/>
  <c r="L106" i="28"/>
  <c r="AE126" i="28"/>
  <c r="Z126" i="28"/>
  <c r="M126" i="28" s="1"/>
  <c r="AH157" i="28"/>
  <c r="U157" i="28"/>
  <c r="AE160" i="28"/>
  <c r="O160" i="28" s="1"/>
  <c r="AA192" i="28"/>
  <c r="R192" i="28" s="1"/>
  <c r="AF192" i="28"/>
  <c r="T192" i="28" s="1"/>
  <c r="L83" i="28"/>
  <c r="R87" i="28"/>
  <c r="AB104" i="28"/>
  <c r="Z137" i="28"/>
  <c r="M137" i="28" s="1"/>
  <c r="AG140" i="28"/>
  <c r="AG164" i="28" s="1"/>
  <c r="AG160" i="28"/>
  <c r="T162" i="28"/>
  <c r="R162" i="28"/>
  <c r="H162" i="28"/>
  <c r="AG172" i="28"/>
  <c r="L191" i="28"/>
  <c r="T191" i="28"/>
  <c r="H191" i="28"/>
  <c r="AF79" i="28"/>
  <c r="H80" i="28"/>
  <c r="H94" i="28"/>
  <c r="T94" i="28"/>
  <c r="R94" i="28"/>
  <c r="D121" i="28"/>
  <c r="L111" i="28"/>
  <c r="E131" i="28"/>
  <c r="E205" i="28" s="1"/>
  <c r="AG155" i="28"/>
  <c r="L162" i="28"/>
  <c r="Z179" i="28"/>
  <c r="AE179" i="28"/>
  <c r="P183" i="28"/>
  <c r="AI183" i="28"/>
  <c r="R191" i="28"/>
  <c r="AB117" i="28"/>
  <c r="H120" i="28"/>
  <c r="L120" i="28"/>
  <c r="O126" i="28"/>
  <c r="L126" i="28"/>
  <c r="L136" i="28"/>
  <c r="T136" i="28"/>
  <c r="R136" i="28"/>
  <c r="T142" i="28"/>
  <c r="R142" i="28"/>
  <c r="H142" i="28"/>
  <c r="AF150" i="28"/>
  <c r="AA150" i="28"/>
  <c r="R150" i="28" s="1"/>
  <c r="R186" i="28"/>
  <c r="T186" i="28"/>
  <c r="H186" i="28"/>
  <c r="AB98" i="28"/>
  <c r="AF182" i="28"/>
  <c r="T182" i="28" s="1"/>
  <c r="R102" i="28"/>
  <c r="T130" i="28"/>
  <c r="R130" i="28"/>
  <c r="H130" i="28"/>
  <c r="F164" i="28"/>
  <c r="F206" i="28" s="1"/>
  <c r="R140" i="28"/>
  <c r="H140" i="28"/>
  <c r="H141" i="28"/>
  <c r="L141" i="28"/>
  <c r="P148" i="28"/>
  <c r="T153" i="28"/>
  <c r="AB155" i="28"/>
  <c r="AE158" i="28"/>
  <c r="AB182" i="28"/>
  <c r="AE137" i="28"/>
  <c r="O137" i="28" s="1"/>
  <c r="AB141" i="28"/>
  <c r="AB164" i="28" s="1"/>
  <c r="H151" i="28"/>
  <c r="AA153" i="28"/>
  <c r="R153" i="28" s="1"/>
  <c r="AF160" i="28"/>
  <c r="T160" i="28" s="1"/>
  <c r="AA160" i="28"/>
  <c r="R160" i="28" s="1"/>
  <c r="AB169" i="28"/>
  <c r="AA171" i="28"/>
  <c r="R171" i="28" s="1"/>
  <c r="O100" i="28"/>
  <c r="AB103" i="28"/>
  <c r="M113" i="28"/>
  <c r="AG129" i="28"/>
  <c r="AG131" i="28" s="1"/>
  <c r="L130" i="28"/>
  <c r="O136" i="28"/>
  <c r="L140" i="28"/>
  <c r="O158" i="28"/>
  <c r="L169" i="28"/>
  <c r="AG174" i="28"/>
  <c r="O179" i="28"/>
  <c r="AA182" i="28"/>
  <c r="R182" i="28" s="1"/>
  <c r="AG189" i="28"/>
  <c r="O113" i="28"/>
  <c r="AB168" i="28"/>
  <c r="R172" i="28"/>
  <c r="L172" i="28"/>
  <c r="H172" i="28"/>
  <c r="AB185" i="28"/>
  <c r="L185" i="28"/>
  <c r="H188" i="28"/>
  <c r="L188" i="28"/>
  <c r="T112" i="28"/>
  <c r="O112" i="28"/>
  <c r="M112" i="28"/>
  <c r="T144" i="28"/>
  <c r="O144" i="28"/>
  <c r="M144" i="28"/>
  <c r="AF156" i="28"/>
  <c r="AA156" i="28"/>
  <c r="R119" i="28"/>
  <c r="AB163" i="28"/>
  <c r="G175" i="28"/>
  <c r="G207" i="28" s="1"/>
  <c r="AE174" i="28"/>
  <c r="O174" i="28" s="1"/>
  <c r="AE185" i="28"/>
  <c r="O185" i="28" s="1"/>
  <c r="Z185" i="28"/>
  <c r="M185" i="28" s="1"/>
  <c r="Z146" i="28"/>
  <c r="M146" i="28" s="1"/>
  <c r="AB157" i="28"/>
  <c r="AG173" i="28"/>
  <c r="AF174" i="28"/>
  <c r="AA186" i="28"/>
  <c r="AF158" i="28"/>
  <c r="T158" i="28" s="1"/>
  <c r="AB174" i="28"/>
  <c r="AF181" i="28"/>
  <c r="T181" i="28" s="1"/>
  <c r="AF189" i="28"/>
  <c r="T189" i="28" s="1"/>
  <c r="AB137" i="28"/>
  <c r="H152" i="28"/>
  <c r="AA157" i="28"/>
  <c r="R157" i="28" s="1"/>
  <c r="Z181" i="28"/>
  <c r="M181" i="28" s="1"/>
  <c r="AG182" i="28"/>
  <c r="AE184" i="28"/>
  <c r="Z184" i="28"/>
  <c r="M184" i="28" s="1"/>
  <c r="AB116" i="28"/>
  <c r="M127" i="28"/>
  <c r="D164" i="28"/>
  <c r="L137" i="28"/>
  <c r="AG141" i="28"/>
  <c r="L143" i="28"/>
  <c r="T143" i="28"/>
  <c r="L148" i="28"/>
  <c r="AF161" i="28"/>
  <c r="AA174" i="28"/>
  <c r="R174" i="28" s="1"/>
  <c r="AG180" i="28"/>
  <c r="AA146" i="28"/>
  <c r="R146" i="28" s="1"/>
  <c r="AF146" i="28"/>
  <c r="T146" i="28" s="1"/>
  <c r="M154" i="28"/>
  <c r="L154" i="28"/>
  <c r="O154" i="28"/>
  <c r="D194" i="28"/>
  <c r="M179" i="28"/>
  <c r="R179" i="28"/>
  <c r="AE182" i="28"/>
  <c r="O182" i="28" s="1"/>
  <c r="AB183" i="28"/>
  <c r="AG184" i="28"/>
  <c r="AG161" i="28"/>
  <c r="H187" i="28"/>
  <c r="Z169" i="28"/>
  <c r="M169" i="28" s="1"/>
  <c r="T174" i="28"/>
  <c r="M182" i="28"/>
  <c r="L182" i="28"/>
  <c r="H150" i="28"/>
  <c r="O170" i="28"/>
  <c r="M170" i="28"/>
  <c r="Z192" i="28"/>
  <c r="M192" i="28" s="1"/>
  <c r="L193" i="28"/>
  <c r="O147" i="28"/>
  <c r="M147" i="28"/>
  <c r="L187" i="28"/>
  <c r="L189" i="28"/>
  <c r="H189" i="28"/>
  <c r="L150" i="28"/>
  <c r="M158" i="28"/>
  <c r="AF173" i="28"/>
  <c r="T173" i="28" s="1"/>
  <c r="L174" i="28"/>
  <c r="E194" i="28"/>
  <c r="E208" i="28" s="1"/>
  <c r="Z183" i="28"/>
  <c r="M183" i="28" s="1"/>
  <c r="O184" i="28"/>
  <c r="AA169" i="28"/>
  <c r="R169" i="28" s="1"/>
  <c r="M174" i="28"/>
  <c r="F194" i="28"/>
  <c r="F208" i="28" s="1"/>
  <c r="AA181" i="28"/>
  <c r="R181" i="28" s="1"/>
  <c r="T190" i="28"/>
  <c r="H129" i="28"/>
  <c r="O138" i="28"/>
  <c r="M145" i="28"/>
  <c r="L145" i="28"/>
  <c r="T150" i="28"/>
  <c r="AG152" i="28"/>
  <c r="L160" i="28"/>
  <c r="AF169" i="28"/>
  <c r="T169" i="28" s="1"/>
  <c r="H173" i="28"/>
  <c r="L184" i="28"/>
  <c r="Q49" i="26"/>
  <c r="Q322" i="25" s="1"/>
  <c r="G41" i="26"/>
  <c r="R49" i="26"/>
  <c r="R322" i="25" s="1"/>
  <c r="K71" i="26"/>
  <c r="K344" i="25" s="1"/>
  <c r="K83" i="26"/>
  <c r="K356" i="25" s="1"/>
  <c r="N48" i="26"/>
  <c r="N321" i="25" s="1"/>
  <c r="K104" i="26"/>
  <c r="K91" i="26"/>
  <c r="K100" i="26"/>
  <c r="K87" i="26"/>
  <c r="A37" i="26"/>
  <c r="G36" i="26"/>
  <c r="A74" i="26"/>
  <c r="K81" i="26"/>
  <c r="K354" i="25" s="1"/>
  <c r="K102" i="26"/>
  <c r="K89" i="26"/>
  <c r="M49" i="26"/>
  <c r="M322" i="25" s="1"/>
  <c r="M48" i="26"/>
  <c r="M321" i="25" s="1"/>
  <c r="K68" i="26"/>
  <c r="K341" i="25" s="1"/>
  <c r="A61" i="26"/>
  <c r="O48" i="26"/>
  <c r="O321" i="25" s="1"/>
  <c r="K74" i="26"/>
  <c r="K347" i="25" s="1"/>
  <c r="K76" i="26"/>
  <c r="K349" i="25" s="1"/>
  <c r="K78" i="26"/>
  <c r="K351" i="25" s="1"/>
  <c r="N49" i="26"/>
  <c r="N322" i="25" s="1"/>
  <c r="O49" i="26"/>
  <c r="O322" i="25" s="1"/>
  <c r="C146" i="25"/>
  <c r="C145" i="25"/>
  <c r="C144" i="25"/>
  <c r="C140" i="25"/>
  <c r="N50" i="26" l="1"/>
  <c r="N323" i="25" s="1"/>
  <c r="H81" i="26"/>
  <c r="E82" i="26" s="1"/>
  <c r="S81" i="26"/>
  <c r="H71" i="9"/>
  <c r="E72" i="9" s="1"/>
  <c r="S71" i="9"/>
  <c r="Q50" i="26"/>
  <c r="Q323" i="25" s="1"/>
  <c r="Q48" i="26"/>
  <c r="Q321" i="25" s="1"/>
  <c r="R48" i="26"/>
  <c r="R321" i="25" s="1"/>
  <c r="O50" i="26"/>
  <c r="M50" i="26"/>
  <c r="L51" i="26"/>
  <c r="L324" i="25" s="1"/>
  <c r="B34" i="26"/>
  <c r="E332" i="25"/>
  <c r="H327" i="25"/>
  <c r="S327" i="25"/>
  <c r="E327" i="25"/>
  <c r="AH139" i="28"/>
  <c r="U139" i="28"/>
  <c r="K164" i="28"/>
  <c r="K206" i="28" s="1"/>
  <c r="AG206" i="28"/>
  <c r="AC139" i="28"/>
  <c r="S139" i="28"/>
  <c r="AI71" i="28"/>
  <c r="P71" i="28"/>
  <c r="S153" i="28"/>
  <c r="AC153" i="28"/>
  <c r="AH151" i="28"/>
  <c r="U151" i="28"/>
  <c r="U188" i="28"/>
  <c r="AH188" i="28"/>
  <c r="AH62" i="28"/>
  <c r="U62" i="28"/>
  <c r="AC32" i="28"/>
  <c r="S32" i="28"/>
  <c r="S160" i="28"/>
  <c r="AC160" i="28"/>
  <c r="U29" i="28"/>
  <c r="AH29" i="28"/>
  <c r="AB206" i="28"/>
  <c r="J164" i="28"/>
  <c r="J206" i="28" s="1"/>
  <c r="S149" i="28"/>
  <c r="AC149" i="28"/>
  <c r="AG203" i="28"/>
  <c r="K107" i="28"/>
  <c r="K203" i="28" s="1"/>
  <c r="S147" i="28"/>
  <c r="AC147" i="28"/>
  <c r="AD30" i="28"/>
  <c r="N30" i="28"/>
  <c r="P61" i="28"/>
  <c r="AI61" i="28"/>
  <c r="AH39" i="28"/>
  <c r="U39" i="28"/>
  <c r="AC180" i="28"/>
  <c r="S180" i="28"/>
  <c r="S188" i="28"/>
  <c r="AC188" i="28"/>
  <c r="S79" i="28"/>
  <c r="AC79" i="28"/>
  <c r="N61" i="28"/>
  <c r="AD61" i="28"/>
  <c r="AC12" i="28"/>
  <c r="S12" i="28"/>
  <c r="S14" i="28"/>
  <c r="AC14" i="28"/>
  <c r="S151" i="28"/>
  <c r="AC151" i="28"/>
  <c r="AC39" i="28"/>
  <c r="S39" i="28"/>
  <c r="AI182" i="28"/>
  <c r="P182" i="28"/>
  <c r="N184" i="28"/>
  <c r="AD184" i="28"/>
  <c r="S117" i="28"/>
  <c r="AC117" i="28"/>
  <c r="AB202" i="28"/>
  <c r="J73" i="28"/>
  <c r="J202" i="28" s="1"/>
  <c r="AD8" i="28"/>
  <c r="N8" i="28"/>
  <c r="AH21" i="28"/>
  <c r="U21" i="28"/>
  <c r="U13" i="28"/>
  <c r="AH13" i="28"/>
  <c r="K194" i="28"/>
  <c r="K208" i="28" s="1"/>
  <c r="AG208" i="28"/>
  <c r="AC8" i="28"/>
  <c r="S8" i="28"/>
  <c r="AH56" i="28"/>
  <c r="U56" i="28"/>
  <c r="S41" i="28"/>
  <c r="AC41" i="28"/>
  <c r="S95" i="28"/>
  <c r="AC95" i="28"/>
  <c r="S56" i="28"/>
  <c r="AC56" i="28"/>
  <c r="U179" i="28"/>
  <c r="AH179" i="28"/>
  <c r="AH194" i="28" s="1"/>
  <c r="AH105" i="28"/>
  <c r="U105" i="28"/>
  <c r="AH41" i="28"/>
  <c r="U41" i="28"/>
  <c r="U49" i="28"/>
  <c r="AH49" i="28"/>
  <c r="P53" i="28"/>
  <c r="AI53" i="28"/>
  <c r="AC69" i="28"/>
  <c r="S69" i="28"/>
  <c r="AG201" i="28"/>
  <c r="K42" i="28"/>
  <c r="K201" i="28" s="1"/>
  <c r="S88" i="28"/>
  <c r="AC88" i="28"/>
  <c r="U69" i="28"/>
  <c r="AH69" i="28"/>
  <c r="AI143" i="28"/>
  <c r="P143" i="28"/>
  <c r="P56" i="28"/>
  <c r="AI56" i="28"/>
  <c r="K131" i="28"/>
  <c r="K205" i="28" s="1"/>
  <c r="AG205" i="28"/>
  <c r="AD136" i="28"/>
  <c r="N136" i="28"/>
  <c r="AI89" i="28"/>
  <c r="P89" i="28"/>
  <c r="AC92" i="28"/>
  <c r="S92" i="28"/>
  <c r="S57" i="28"/>
  <c r="AC57" i="28"/>
  <c r="AH84" i="28"/>
  <c r="U84" i="28"/>
  <c r="S174" i="28"/>
  <c r="AC174" i="28"/>
  <c r="AC52" i="28"/>
  <c r="S52" i="28"/>
  <c r="U16" i="28"/>
  <c r="AH16" i="28"/>
  <c r="U19" i="28"/>
  <c r="AH19" i="28"/>
  <c r="S16" i="28"/>
  <c r="AC16" i="28"/>
  <c r="AC127" i="28"/>
  <c r="S127" i="28"/>
  <c r="N103" i="28"/>
  <c r="AD103" i="28"/>
  <c r="AC114" i="28"/>
  <c r="S114" i="28"/>
  <c r="P87" i="28"/>
  <c r="AI87" i="28"/>
  <c r="AC53" i="28"/>
  <c r="S53" i="28"/>
  <c r="S19" i="28"/>
  <c r="AC19" i="28"/>
  <c r="AH120" i="28"/>
  <c r="U120" i="28"/>
  <c r="AD127" i="28"/>
  <c r="N127" i="28"/>
  <c r="S40" i="28"/>
  <c r="AC40" i="28"/>
  <c r="S179" i="28"/>
  <c r="AC179" i="28"/>
  <c r="U156" i="28"/>
  <c r="AH156" i="28"/>
  <c r="AI39" i="28"/>
  <c r="P39" i="28"/>
  <c r="AH67" i="28"/>
  <c r="U67" i="28"/>
  <c r="AI138" i="28"/>
  <c r="P138" i="28"/>
  <c r="AC136" i="28"/>
  <c r="S136" i="28"/>
  <c r="AD96" i="28"/>
  <c r="N96" i="28"/>
  <c r="AI67" i="28"/>
  <c r="P67" i="28"/>
  <c r="S161" i="28"/>
  <c r="AC161" i="28"/>
  <c r="U92" i="28"/>
  <c r="AH92" i="28"/>
  <c r="AC55" i="28"/>
  <c r="S55" i="28"/>
  <c r="AE23" i="28"/>
  <c r="O23" i="28" s="1"/>
  <c r="Z23" i="28"/>
  <c r="M23" i="28" s="1"/>
  <c r="AH90" i="28"/>
  <c r="U90" i="28"/>
  <c r="AH184" i="28"/>
  <c r="U184" i="28"/>
  <c r="AD155" i="28"/>
  <c r="N155" i="28"/>
  <c r="U57" i="28"/>
  <c r="AH57" i="28"/>
  <c r="AC6" i="28"/>
  <c r="S6" i="28"/>
  <c r="AA73" i="28"/>
  <c r="AA202" i="28" s="1"/>
  <c r="N67" i="28"/>
  <c r="AD67" i="28"/>
  <c r="AD6" i="28"/>
  <c r="N6" i="28"/>
  <c r="AE59" i="28"/>
  <c r="O59" i="28" s="1"/>
  <c r="Z59" i="28"/>
  <c r="M59" i="28" s="1"/>
  <c r="AI174" i="28"/>
  <c r="P174" i="28"/>
  <c r="S184" i="28"/>
  <c r="AC184" i="28"/>
  <c r="U24" i="28"/>
  <c r="AH24" i="28"/>
  <c r="AD179" i="28"/>
  <c r="N179" i="28"/>
  <c r="S140" i="28"/>
  <c r="AC140" i="28"/>
  <c r="U11" i="28"/>
  <c r="AH11" i="28"/>
  <c r="AC172" i="28"/>
  <c r="S172" i="28"/>
  <c r="U94" i="28"/>
  <c r="AH94" i="28"/>
  <c r="AC87" i="28"/>
  <c r="S87" i="28"/>
  <c r="AC91" i="28"/>
  <c r="S91" i="28"/>
  <c r="AH66" i="28"/>
  <c r="U66" i="28"/>
  <c r="AE161" i="28"/>
  <c r="O161" i="28" s="1"/>
  <c r="Z161" i="28"/>
  <c r="M161" i="28" s="1"/>
  <c r="AE41" i="28"/>
  <c r="O41" i="28" s="1"/>
  <c r="Z41" i="28"/>
  <c r="M41" i="28" s="1"/>
  <c r="J214" i="28"/>
  <c r="L214" i="28" s="1"/>
  <c r="AD72" i="28"/>
  <c r="N72" i="28"/>
  <c r="AC155" i="28"/>
  <c r="S155" i="28"/>
  <c r="AH38" i="28"/>
  <c r="U38" i="28"/>
  <c r="Z69" i="28"/>
  <c r="M69" i="28" s="1"/>
  <c r="AE69" i="28"/>
  <c r="O69" i="28" s="1"/>
  <c r="AF42" i="28"/>
  <c r="AF201" i="28" s="1"/>
  <c r="F210" i="28"/>
  <c r="S27" i="28"/>
  <c r="AC27" i="28"/>
  <c r="U22" i="28"/>
  <c r="AH22" i="28"/>
  <c r="N145" i="28"/>
  <c r="AD145" i="28"/>
  <c r="AE141" i="28"/>
  <c r="O141" i="28" s="1"/>
  <c r="Z141" i="28"/>
  <c r="M141" i="28" s="1"/>
  <c r="AH77" i="28"/>
  <c r="U77" i="28"/>
  <c r="AC90" i="28"/>
  <c r="S90" i="28"/>
  <c r="P155" i="28"/>
  <c r="AI155" i="28"/>
  <c r="AH61" i="28"/>
  <c r="U61" i="28"/>
  <c r="AC46" i="28"/>
  <c r="S46" i="28"/>
  <c r="AF73" i="28"/>
  <c r="AF202" i="28" s="1"/>
  <c r="P147" i="28"/>
  <c r="AI147" i="28"/>
  <c r="AC171" i="28"/>
  <c r="S171" i="28"/>
  <c r="AE140" i="28"/>
  <c r="O140" i="28" s="1"/>
  <c r="Z140" i="28"/>
  <c r="M140" i="28" s="1"/>
  <c r="D204" i="28"/>
  <c r="H121" i="28"/>
  <c r="H204" i="28" s="1"/>
  <c r="AD137" i="28"/>
  <c r="N137" i="28"/>
  <c r="AH154" i="28"/>
  <c r="U154" i="28"/>
  <c r="AC173" i="28"/>
  <c r="S173" i="28"/>
  <c r="U148" i="28"/>
  <c r="AH148" i="28"/>
  <c r="AE77" i="28"/>
  <c r="Z77" i="28"/>
  <c r="AC66" i="28"/>
  <c r="S66" i="28"/>
  <c r="Z82" i="28"/>
  <c r="M82" i="28" s="1"/>
  <c r="AE82" i="28"/>
  <c r="O82" i="28" s="1"/>
  <c r="AH113" i="28"/>
  <c r="U113" i="28"/>
  <c r="S152" i="28"/>
  <c r="AC152" i="28"/>
  <c r="AC105" i="28"/>
  <c r="S105" i="28"/>
  <c r="L215" i="28"/>
  <c r="Q215" i="28"/>
  <c r="H215" i="28"/>
  <c r="Z129" i="28"/>
  <c r="M129" i="28" s="1"/>
  <c r="AE129" i="28"/>
  <c r="O129" i="28" s="1"/>
  <c r="H194" i="28"/>
  <c r="H208" i="28" s="1"/>
  <c r="D208" i="28"/>
  <c r="U136" i="28"/>
  <c r="AH136" i="28"/>
  <c r="AC94" i="28"/>
  <c r="S94" i="28"/>
  <c r="AC154" i="28"/>
  <c r="S154" i="28"/>
  <c r="AH96" i="28"/>
  <c r="U96" i="28"/>
  <c r="AE66" i="28"/>
  <c r="O66" i="28" s="1"/>
  <c r="Z66" i="28"/>
  <c r="M66" i="28" s="1"/>
  <c r="AH161" i="28"/>
  <c r="U161" i="28"/>
  <c r="AE92" i="28"/>
  <c r="O92" i="28" s="1"/>
  <c r="Z92" i="28"/>
  <c r="M92" i="28" s="1"/>
  <c r="AH152" i="28"/>
  <c r="U152" i="28"/>
  <c r="N87" i="28"/>
  <c r="AD87" i="28"/>
  <c r="T215" i="28"/>
  <c r="U215" i="28" s="1"/>
  <c r="AC13" i="28"/>
  <c r="S13" i="28"/>
  <c r="U155" i="28"/>
  <c r="AH155" i="28"/>
  <c r="AE34" i="28"/>
  <c r="O34" i="28" s="1"/>
  <c r="Z34" i="28"/>
  <c r="M34" i="28" s="1"/>
  <c r="AD57" i="28"/>
  <c r="N57" i="28"/>
  <c r="N64" i="28"/>
  <c r="AD64" i="28"/>
  <c r="D202" i="28"/>
  <c r="H73" i="28"/>
  <c r="H202" i="28" s="1"/>
  <c r="AA42" i="28"/>
  <c r="AA201" i="28" s="1"/>
  <c r="U8" i="28"/>
  <c r="AH8" i="28"/>
  <c r="AH42" i="28" s="1"/>
  <c r="AC22" i="28"/>
  <c r="S22" i="28"/>
  <c r="AC30" i="28"/>
  <c r="S30" i="28"/>
  <c r="U190" i="28"/>
  <c r="AH190" i="28"/>
  <c r="AC119" i="28"/>
  <c r="S119" i="28"/>
  <c r="AC181" i="28"/>
  <c r="S181" i="28"/>
  <c r="AI154" i="28"/>
  <c r="P154" i="28"/>
  <c r="N181" i="28"/>
  <c r="AD181" i="28"/>
  <c r="AB175" i="28"/>
  <c r="U160" i="28"/>
  <c r="AH160" i="28"/>
  <c r="Z130" i="28"/>
  <c r="M130" i="28" s="1"/>
  <c r="AE130" i="28"/>
  <c r="O130" i="28" s="1"/>
  <c r="AE94" i="28"/>
  <c r="O94" i="28" s="1"/>
  <c r="Z94" i="28"/>
  <c r="M94" i="28" s="1"/>
  <c r="AE149" i="28"/>
  <c r="O149" i="28" s="1"/>
  <c r="Z149" i="28"/>
  <c r="M149" i="28" s="1"/>
  <c r="Z190" i="28"/>
  <c r="M190" i="28" s="1"/>
  <c r="AE190" i="28"/>
  <c r="O190" i="28" s="1"/>
  <c r="AC67" i="28"/>
  <c r="S67" i="28"/>
  <c r="AC187" i="28"/>
  <c r="S187" i="28"/>
  <c r="AH65" i="28"/>
  <c r="U65" i="28"/>
  <c r="AH71" i="28"/>
  <c r="U71" i="28"/>
  <c r="N83" i="28"/>
  <c r="AD83" i="28"/>
  <c r="K217" i="28"/>
  <c r="AH137" i="28"/>
  <c r="U137" i="28"/>
  <c r="AI68" i="28"/>
  <c r="P68" i="28"/>
  <c r="AE7" i="28"/>
  <c r="Z7" i="28"/>
  <c r="AG73" i="28"/>
  <c r="AD53" i="28"/>
  <c r="N53" i="28"/>
  <c r="AA164" i="28"/>
  <c r="AA206" i="28" s="1"/>
  <c r="R135" i="28"/>
  <c r="P146" i="28"/>
  <c r="AI146" i="28"/>
  <c r="E210" i="28"/>
  <c r="P37" i="28"/>
  <c r="AI37" i="28"/>
  <c r="Z168" i="28"/>
  <c r="AE168" i="28"/>
  <c r="AH187" i="28"/>
  <c r="U187" i="28"/>
  <c r="AE65" i="28"/>
  <c r="O65" i="28" s="1"/>
  <c r="Z65" i="28"/>
  <c r="M65" i="28" s="1"/>
  <c r="N63" i="28"/>
  <c r="AD63" i="28"/>
  <c r="N85" i="28"/>
  <c r="AD85" i="28"/>
  <c r="AE21" i="28"/>
  <c r="O21" i="28" s="1"/>
  <c r="Z21" i="28"/>
  <c r="M21" i="28" s="1"/>
  <c r="S59" i="28"/>
  <c r="AC59" i="28"/>
  <c r="AC71" i="28"/>
  <c r="S71" i="28"/>
  <c r="AD36" i="28"/>
  <c r="N36" i="28"/>
  <c r="P83" i="28"/>
  <c r="AI83" i="28"/>
  <c r="H214" i="28"/>
  <c r="R217" i="28"/>
  <c r="S217" i="28" s="1"/>
  <c r="P47" i="28"/>
  <c r="AI47" i="28"/>
  <c r="AC137" i="28"/>
  <c r="S137" i="28"/>
  <c r="N68" i="28"/>
  <c r="AD68" i="28"/>
  <c r="AC35" i="28"/>
  <c r="S35" i="28"/>
  <c r="AC50" i="28"/>
  <c r="S50" i="28"/>
  <c r="AF164" i="28"/>
  <c r="AF206" i="28" s="1"/>
  <c r="T135" i="28"/>
  <c r="AC26" i="28"/>
  <c r="S26" i="28"/>
  <c r="U183" i="28"/>
  <c r="AH183" i="28"/>
  <c r="AC7" i="28"/>
  <c r="S7" i="28"/>
  <c r="AD37" i="28"/>
  <c r="N37" i="28"/>
  <c r="S142" i="28"/>
  <c r="AC142" i="28"/>
  <c r="S115" i="28"/>
  <c r="AC115" i="28"/>
  <c r="U100" i="28"/>
  <c r="AH100" i="28"/>
  <c r="Z46" i="28"/>
  <c r="AE46" i="28"/>
  <c r="Z54" i="28"/>
  <c r="M54" i="28" s="1"/>
  <c r="AE54" i="28"/>
  <c r="O54" i="28" s="1"/>
  <c r="S138" i="28"/>
  <c r="AC138" i="28"/>
  <c r="S25" i="28"/>
  <c r="AC25" i="28"/>
  <c r="AC183" i="28"/>
  <c r="S183" i="28"/>
  <c r="AH7" i="28"/>
  <c r="U7" i="28"/>
  <c r="AE172" i="28"/>
  <c r="O172" i="28" s="1"/>
  <c r="Z172" i="28"/>
  <c r="M172" i="28" s="1"/>
  <c r="AE105" i="28"/>
  <c r="O105" i="28" s="1"/>
  <c r="Z105" i="28"/>
  <c r="M105" i="28" s="1"/>
  <c r="N147" i="28"/>
  <c r="AD147" i="28"/>
  <c r="N144" i="28"/>
  <c r="AD144" i="28"/>
  <c r="AF194" i="28"/>
  <c r="AF208" i="28" s="1"/>
  <c r="M217" i="28"/>
  <c r="N217" i="28" s="1"/>
  <c r="AC18" i="28"/>
  <c r="S18" i="28"/>
  <c r="J131" i="28"/>
  <c r="J205" i="28" s="1"/>
  <c r="AB205" i="28"/>
  <c r="AC182" i="28"/>
  <c r="S182" i="28"/>
  <c r="S130" i="28"/>
  <c r="AC130" i="28"/>
  <c r="K216" i="28"/>
  <c r="AE17" i="28"/>
  <c r="O17" i="28" s="1"/>
  <c r="Z17" i="28"/>
  <c r="M17" i="28" s="1"/>
  <c r="AH138" i="28"/>
  <c r="U138" i="28"/>
  <c r="U142" i="28"/>
  <c r="AH142" i="28"/>
  <c r="N154" i="28"/>
  <c r="AD154" i="28"/>
  <c r="R214" i="28"/>
  <c r="T46" i="28"/>
  <c r="AF175" i="28"/>
  <c r="AF207" i="28" s="1"/>
  <c r="T168" i="28"/>
  <c r="AC169" i="28"/>
  <c r="S169" i="28"/>
  <c r="P170" i="28"/>
  <c r="AI170" i="28"/>
  <c r="U146" i="28"/>
  <c r="AH146" i="28"/>
  <c r="P144" i="28"/>
  <c r="AI144" i="28"/>
  <c r="P160" i="28"/>
  <c r="AI160" i="28"/>
  <c r="AH119" i="28"/>
  <c r="U119" i="28"/>
  <c r="AA194" i="28"/>
  <c r="AA208" i="28" s="1"/>
  <c r="AH63" i="28"/>
  <c r="U63" i="28"/>
  <c r="S48" i="28"/>
  <c r="AC48" i="28"/>
  <c r="AD33" i="28"/>
  <c r="N33" i="28"/>
  <c r="AC141" i="28"/>
  <c r="S141" i="28"/>
  <c r="P40" i="28"/>
  <c r="AI40" i="28"/>
  <c r="AH59" i="28"/>
  <c r="U59" i="28"/>
  <c r="AC100" i="28"/>
  <c r="S100" i="28"/>
  <c r="AG204" i="28"/>
  <c r="K121" i="28"/>
  <c r="K204" i="28" s="1"/>
  <c r="AA175" i="28"/>
  <c r="AA207" i="28" s="1"/>
  <c r="R168" i="28"/>
  <c r="Z116" i="28"/>
  <c r="M116" i="28" s="1"/>
  <c r="AE116" i="28"/>
  <c r="O116" i="28" s="1"/>
  <c r="S38" i="28"/>
  <c r="AC38" i="28"/>
  <c r="AC10" i="28"/>
  <c r="S10" i="28"/>
  <c r="AH32" i="28"/>
  <c r="U32" i="28"/>
  <c r="AE150" i="28"/>
  <c r="O150" i="28" s="1"/>
  <c r="Z150" i="28"/>
  <c r="M150" i="28" s="1"/>
  <c r="AC146" i="28"/>
  <c r="S146" i="28"/>
  <c r="AH189" i="28"/>
  <c r="U189" i="28"/>
  <c r="U144" i="28"/>
  <c r="AH144" i="28"/>
  <c r="P179" i="28"/>
  <c r="AI179" i="28"/>
  <c r="AH130" i="28"/>
  <c r="U130" i="28"/>
  <c r="Z191" i="28"/>
  <c r="M191" i="28" s="1"/>
  <c r="AE191" i="28"/>
  <c r="O191" i="28" s="1"/>
  <c r="P64" i="28"/>
  <c r="AI64" i="28"/>
  <c r="AB194" i="28"/>
  <c r="U27" i="28"/>
  <c r="AH27" i="28"/>
  <c r="AH141" i="28"/>
  <c r="U141" i="28"/>
  <c r="AE50" i="28"/>
  <c r="O50" i="28" s="1"/>
  <c r="Z50" i="28"/>
  <c r="M50" i="28" s="1"/>
  <c r="AE38" i="28"/>
  <c r="O38" i="28" s="1"/>
  <c r="Z38" i="28"/>
  <c r="M38" i="28" s="1"/>
  <c r="Z111" i="28"/>
  <c r="AE111" i="28"/>
  <c r="AH17" i="28"/>
  <c r="U17" i="28"/>
  <c r="AH10" i="28"/>
  <c r="U10" i="28"/>
  <c r="AD56" i="28"/>
  <c r="N56" i="28"/>
  <c r="S80" i="28"/>
  <c r="AC80" i="28"/>
  <c r="AI113" i="28"/>
  <c r="P113" i="28"/>
  <c r="N170" i="28"/>
  <c r="AD170" i="28"/>
  <c r="AD112" i="28"/>
  <c r="N112" i="28"/>
  <c r="AE117" i="28"/>
  <c r="O117" i="28" s="1"/>
  <c r="Z117" i="28"/>
  <c r="M117" i="28" s="1"/>
  <c r="AG175" i="28"/>
  <c r="AD39" i="28"/>
  <c r="N39" i="28"/>
  <c r="S47" i="28"/>
  <c r="AC47" i="28"/>
  <c r="L217" i="28"/>
  <c r="H217" i="28"/>
  <c r="Z115" i="28"/>
  <c r="M115" i="28" s="1"/>
  <c r="AE115" i="28"/>
  <c r="O115" i="28" s="1"/>
  <c r="Z35" i="28"/>
  <c r="M35" i="28" s="1"/>
  <c r="AE35" i="28"/>
  <c r="O35" i="28" s="1"/>
  <c r="AA107" i="28"/>
  <c r="AA203" i="28" s="1"/>
  <c r="R77" i="28"/>
  <c r="AH93" i="28"/>
  <c r="U93" i="28"/>
  <c r="AC159" i="28"/>
  <c r="S159" i="28"/>
  <c r="U111" i="28"/>
  <c r="AH111" i="28"/>
  <c r="AH121" i="28" s="1"/>
  <c r="U60" i="28"/>
  <c r="AH60" i="28"/>
  <c r="AC128" i="28"/>
  <c r="S128" i="28"/>
  <c r="AH79" i="28"/>
  <c r="U79" i="28"/>
  <c r="AC156" i="28"/>
  <c r="S156" i="28"/>
  <c r="P100" i="28"/>
  <c r="AI100" i="28"/>
  <c r="S215" i="28"/>
  <c r="AC113" i="28"/>
  <c r="S113" i="28"/>
  <c r="S120" i="28"/>
  <c r="AC120" i="28"/>
  <c r="AC192" i="28"/>
  <c r="S192" i="28"/>
  <c r="AI63" i="28"/>
  <c r="P63" i="28"/>
  <c r="AI36" i="28"/>
  <c r="P36" i="28"/>
  <c r="U181" i="28"/>
  <c r="AH181" i="28"/>
  <c r="AI145" i="28"/>
  <c r="P145" i="28"/>
  <c r="AH147" i="28"/>
  <c r="U147" i="28"/>
  <c r="M215" i="28"/>
  <c r="N215" i="28" s="1"/>
  <c r="P25" i="28"/>
  <c r="AI25" i="28"/>
  <c r="AE84" i="28"/>
  <c r="O84" i="28" s="1"/>
  <c r="Z84" i="28"/>
  <c r="M84" i="28" s="1"/>
  <c r="AE159" i="28"/>
  <c r="O159" i="28" s="1"/>
  <c r="Z159" i="28"/>
  <c r="M159" i="28" s="1"/>
  <c r="AH70" i="28"/>
  <c r="U70" i="28"/>
  <c r="P30" i="28"/>
  <c r="AI30" i="28"/>
  <c r="AH102" i="28"/>
  <c r="U102" i="28"/>
  <c r="S34" i="28"/>
  <c r="AC34" i="28"/>
  <c r="AE118" i="28"/>
  <c r="O118" i="28" s="1"/>
  <c r="Z118" i="28"/>
  <c r="M118" i="28" s="1"/>
  <c r="AD40" i="28"/>
  <c r="N40" i="28"/>
  <c r="U192" i="28"/>
  <c r="AH192" i="28"/>
  <c r="S145" i="28"/>
  <c r="AC145" i="28"/>
  <c r="AC144" i="28"/>
  <c r="S144" i="28"/>
  <c r="AH191" i="28"/>
  <c r="U191" i="28"/>
  <c r="O135" i="28"/>
  <c r="K214" i="28"/>
  <c r="AE93" i="28"/>
  <c r="O93" i="28" s="1"/>
  <c r="Z93" i="28"/>
  <c r="M93" i="28" s="1"/>
  <c r="U159" i="28"/>
  <c r="AH159" i="28"/>
  <c r="AD78" i="28"/>
  <c r="N78" i="28"/>
  <c r="AB121" i="28"/>
  <c r="AC29" i="28"/>
  <c r="S29" i="28"/>
  <c r="Z13" i="28"/>
  <c r="M13" i="28" s="1"/>
  <c r="AE13" i="28"/>
  <c r="O13" i="28" s="1"/>
  <c r="AC21" i="28"/>
  <c r="S21" i="28"/>
  <c r="AB201" i="28"/>
  <c r="J42" i="28"/>
  <c r="J201" i="28" s="1"/>
  <c r="S60" i="28"/>
  <c r="AC60" i="28"/>
  <c r="AE173" i="28"/>
  <c r="O173" i="28" s="1"/>
  <c r="Z173" i="28"/>
  <c r="M173" i="28" s="1"/>
  <c r="AH158" i="28"/>
  <c r="U158" i="28"/>
  <c r="U112" i="28"/>
  <c r="AH112" i="28"/>
  <c r="P158" i="28"/>
  <c r="AI158" i="28"/>
  <c r="AI137" i="28"/>
  <c r="P137" i="28"/>
  <c r="AC191" i="28"/>
  <c r="S191" i="28"/>
  <c r="N126" i="28"/>
  <c r="AD126" i="28"/>
  <c r="AI127" i="28"/>
  <c r="P127" i="28"/>
  <c r="N97" i="28"/>
  <c r="AD97" i="28"/>
  <c r="M135" i="28"/>
  <c r="Z98" i="28"/>
  <c r="M98" i="28" s="1"/>
  <c r="AE98" i="28"/>
  <c r="O98" i="28" s="1"/>
  <c r="U54" i="28"/>
  <c r="AH54" i="28"/>
  <c r="AH169" i="28"/>
  <c r="U169" i="28"/>
  <c r="Z186" i="28"/>
  <c r="M186" i="28" s="1"/>
  <c r="AE186" i="28"/>
  <c r="O186" i="28" s="1"/>
  <c r="AA121" i="28"/>
  <c r="AA204" i="28" s="1"/>
  <c r="R111" i="28"/>
  <c r="R125" i="28"/>
  <c r="AA131" i="28"/>
  <c r="AA205" i="28" s="1"/>
  <c r="U103" i="28"/>
  <c r="AH103" i="28"/>
  <c r="AI103" i="28"/>
  <c r="P103" i="28"/>
  <c r="AH140" i="28"/>
  <c r="U140" i="28"/>
  <c r="N26" i="28"/>
  <c r="AD26" i="28"/>
  <c r="T217" i="28"/>
  <c r="T216" i="28"/>
  <c r="U216" i="28" s="1"/>
  <c r="AD24" i="28"/>
  <c r="N24" i="28"/>
  <c r="AD143" i="28"/>
  <c r="N143" i="28"/>
  <c r="AC70" i="28"/>
  <c r="S70" i="28"/>
  <c r="AC96" i="28"/>
  <c r="S96" i="28"/>
  <c r="AC118" i="28"/>
  <c r="S118" i="28"/>
  <c r="AH104" i="28"/>
  <c r="U104" i="28"/>
  <c r="D203" i="28"/>
  <c r="H107" i="28"/>
  <c r="H203" i="28" s="1"/>
  <c r="AH88" i="28"/>
  <c r="U88" i="28"/>
  <c r="Z152" i="28"/>
  <c r="M152" i="28" s="1"/>
  <c r="AE152" i="28"/>
  <c r="O152" i="28" s="1"/>
  <c r="AC24" i="28"/>
  <c r="S24" i="28"/>
  <c r="P169" i="28"/>
  <c r="AI169" i="28"/>
  <c r="P184" i="28"/>
  <c r="AI184" i="28"/>
  <c r="AC102" i="28"/>
  <c r="S102" i="28"/>
  <c r="AD157" i="28"/>
  <c r="N157" i="28"/>
  <c r="AD183" i="28"/>
  <c r="N183" i="28"/>
  <c r="AH182" i="28"/>
  <c r="U182" i="28"/>
  <c r="AH172" i="28"/>
  <c r="U172" i="28"/>
  <c r="O214" i="28"/>
  <c r="AH115" i="28"/>
  <c r="U115" i="28"/>
  <c r="AH35" i="28"/>
  <c r="U35" i="28"/>
  <c r="AC93" i="28"/>
  <c r="S93" i="28"/>
  <c r="U118" i="28"/>
  <c r="AH118" i="28"/>
  <c r="AI57" i="28"/>
  <c r="P57" i="28"/>
  <c r="AC36" i="28"/>
  <c r="S36" i="28"/>
  <c r="AC15" i="28"/>
  <c r="S15" i="28"/>
  <c r="N169" i="28"/>
  <c r="AD169" i="28"/>
  <c r="AE188" i="28"/>
  <c r="O188" i="28" s="1"/>
  <c r="Z188" i="28"/>
  <c r="M188" i="28" s="1"/>
  <c r="P136" i="28"/>
  <c r="AI136" i="28"/>
  <c r="AE162" i="28"/>
  <c r="O162" i="28" s="1"/>
  <c r="Z162" i="28"/>
  <c r="M162" i="28" s="1"/>
  <c r="AI96" i="28"/>
  <c r="P96" i="28"/>
  <c r="AH99" i="28"/>
  <c r="U99" i="28"/>
  <c r="Z114" i="28"/>
  <c r="M114" i="28" s="1"/>
  <c r="AE114" i="28"/>
  <c r="O114" i="28" s="1"/>
  <c r="AC129" i="28"/>
  <c r="S129" i="28"/>
  <c r="S11" i="28"/>
  <c r="AC11" i="28"/>
  <c r="AE12" i="28"/>
  <c r="O12" i="28" s="1"/>
  <c r="Z12" i="28"/>
  <c r="M12" i="28" s="1"/>
  <c r="O215" i="28"/>
  <c r="P215" i="28" s="1"/>
  <c r="U18" i="28"/>
  <c r="AH18" i="28"/>
  <c r="AH64" i="28"/>
  <c r="U64" i="28"/>
  <c r="M125" i="28"/>
  <c r="AC17" i="28"/>
  <c r="S17" i="28"/>
  <c r="AC84" i="28"/>
  <c r="S84" i="28"/>
  <c r="Z19" i="28"/>
  <c r="M19" i="28" s="1"/>
  <c r="AE19" i="28"/>
  <c r="O19" i="28" s="1"/>
  <c r="Z16" i="28"/>
  <c r="M16" i="28" s="1"/>
  <c r="AE16" i="28"/>
  <c r="O16" i="28" s="1"/>
  <c r="AH180" i="28"/>
  <c r="U180" i="28"/>
  <c r="AE101" i="28"/>
  <c r="O101" i="28" s="1"/>
  <c r="Z101" i="28"/>
  <c r="M101" i="28" s="1"/>
  <c r="AC63" i="28"/>
  <c r="S63" i="28"/>
  <c r="AH36" i="28"/>
  <c r="U36" i="28"/>
  <c r="P52" i="28"/>
  <c r="AI52" i="28"/>
  <c r="AH15" i="28"/>
  <c r="U15" i="28"/>
  <c r="AB107" i="28"/>
  <c r="AC157" i="28"/>
  <c r="S157" i="28"/>
  <c r="AE80" i="28"/>
  <c r="O80" i="28" s="1"/>
  <c r="Z80" i="28"/>
  <c r="M80" i="28" s="1"/>
  <c r="AD71" i="28"/>
  <c r="N71" i="28"/>
  <c r="P112" i="28"/>
  <c r="AI112" i="28"/>
  <c r="S82" i="28"/>
  <c r="AC82" i="28"/>
  <c r="U117" i="28"/>
  <c r="AH117" i="28"/>
  <c r="S31" i="28"/>
  <c r="AC31" i="28"/>
  <c r="Z29" i="28"/>
  <c r="M29" i="28" s="1"/>
  <c r="AE29" i="28"/>
  <c r="O29" i="28" s="1"/>
  <c r="S103" i="28"/>
  <c r="AC103" i="28"/>
  <c r="AF131" i="28"/>
  <c r="AF205" i="28" s="1"/>
  <c r="T125" i="28"/>
  <c r="U87" i="28"/>
  <c r="AH87" i="28"/>
  <c r="O217" i="28"/>
  <c r="P217" i="28" s="1"/>
  <c r="Z79" i="28"/>
  <c r="M79" i="28" s="1"/>
  <c r="AE79" i="28"/>
  <c r="O79" i="28" s="1"/>
  <c r="AC23" i="28"/>
  <c r="S23" i="28"/>
  <c r="AH26" i="28"/>
  <c r="U26" i="28"/>
  <c r="AH20" i="28"/>
  <c r="U20" i="28"/>
  <c r="Z104" i="28"/>
  <c r="M104" i="28" s="1"/>
  <c r="AE104" i="28"/>
  <c r="O104" i="28" s="1"/>
  <c r="AD52" i="28"/>
  <c r="N52" i="28"/>
  <c r="AH150" i="28"/>
  <c r="U150" i="28"/>
  <c r="N158" i="28"/>
  <c r="AD158" i="28"/>
  <c r="AE187" i="28"/>
  <c r="O187" i="28" s="1"/>
  <c r="Z187" i="28"/>
  <c r="M187" i="28" s="1"/>
  <c r="S186" i="28"/>
  <c r="AC186" i="28"/>
  <c r="AH91" i="28"/>
  <c r="U91" i="28"/>
  <c r="D205" i="28"/>
  <c r="H131" i="28"/>
  <c r="H205" i="28" s="1"/>
  <c r="AC99" i="28"/>
  <c r="S99" i="28"/>
  <c r="AH114" i="28"/>
  <c r="U114" i="28"/>
  <c r="U170" i="28"/>
  <c r="AH170" i="28"/>
  <c r="N138" i="28"/>
  <c r="AD138" i="28"/>
  <c r="U129" i="28"/>
  <c r="AH129" i="28"/>
  <c r="O216" i="28"/>
  <c r="P216" i="28" s="1"/>
  <c r="D201" i="28"/>
  <c r="H42" i="28"/>
  <c r="H201" i="28" s="1"/>
  <c r="M214" i="28"/>
  <c r="J216" i="28"/>
  <c r="N216" i="28" s="1"/>
  <c r="AF121" i="28"/>
  <c r="AF204" i="28" s="1"/>
  <c r="AE51" i="28"/>
  <c r="O51" i="28" s="1"/>
  <c r="Z51" i="28"/>
  <c r="M51" i="28" s="1"/>
  <c r="AD27" i="28"/>
  <c r="N27" i="28"/>
  <c r="O125" i="28"/>
  <c r="Z139" i="28"/>
  <c r="M139" i="28" s="1"/>
  <c r="AE139" i="28"/>
  <c r="O139" i="28" s="1"/>
  <c r="AH12" i="28"/>
  <c r="U12" i="28"/>
  <c r="AE88" i="28"/>
  <c r="O88" i="28" s="1"/>
  <c r="Z88" i="28"/>
  <c r="M88" i="28" s="1"/>
  <c r="Z180" i="28"/>
  <c r="M180" i="28" s="1"/>
  <c r="AE180" i="28"/>
  <c r="O180" i="28" s="1"/>
  <c r="U101" i="28"/>
  <c r="AH101" i="28"/>
  <c r="AD18" i="28"/>
  <c r="N18" i="28"/>
  <c r="AH82" i="28"/>
  <c r="U82" i="28"/>
  <c r="U145" i="28"/>
  <c r="AH145" i="28"/>
  <c r="N174" i="28"/>
  <c r="AD174" i="28"/>
  <c r="P126" i="28"/>
  <c r="AI126" i="28"/>
  <c r="S83" i="28"/>
  <c r="AC83" i="28"/>
  <c r="Z120" i="28"/>
  <c r="M120" i="28" s="1"/>
  <c r="AE120" i="28"/>
  <c r="O120" i="28" s="1"/>
  <c r="AH127" i="28"/>
  <c r="U127" i="28"/>
  <c r="AF107" i="28"/>
  <c r="AF203" i="28" s="1"/>
  <c r="T214" i="28"/>
  <c r="U214" i="28" s="1"/>
  <c r="U174" i="28"/>
  <c r="AH174" i="28"/>
  <c r="AE95" i="28"/>
  <c r="O95" i="28" s="1"/>
  <c r="Z95" i="28"/>
  <c r="M95" i="28" s="1"/>
  <c r="N146" i="28"/>
  <c r="AD146" i="28"/>
  <c r="U95" i="28"/>
  <c r="AH95" i="28"/>
  <c r="AC104" i="28"/>
  <c r="S104" i="28"/>
  <c r="AC170" i="28"/>
  <c r="S170" i="28"/>
  <c r="S65" i="28"/>
  <c r="AC65" i="28"/>
  <c r="AE189" i="28"/>
  <c r="O189" i="28" s="1"/>
  <c r="Z189" i="28"/>
  <c r="M189" i="28" s="1"/>
  <c r="AD185" i="28"/>
  <c r="N185" i="28"/>
  <c r="U153" i="28"/>
  <c r="AH153" i="28"/>
  <c r="S162" i="28"/>
  <c r="AC162" i="28"/>
  <c r="N81" i="28"/>
  <c r="AD81" i="28"/>
  <c r="AH128" i="28"/>
  <c r="U128" i="28"/>
  <c r="S106" i="28"/>
  <c r="AC106" i="28"/>
  <c r="U85" i="28"/>
  <c r="AH85" i="28"/>
  <c r="AI97" i="28"/>
  <c r="P97" i="28"/>
  <c r="P81" i="28"/>
  <c r="AI81" i="28"/>
  <c r="U83" i="28"/>
  <c r="AH83" i="28"/>
  <c r="AE86" i="28"/>
  <c r="O86" i="28" s="1"/>
  <c r="Z86" i="28"/>
  <c r="M86" i="28" s="1"/>
  <c r="R216" i="28"/>
  <c r="S216" i="28" s="1"/>
  <c r="AE15" i="28"/>
  <c r="O15" i="28" s="1"/>
  <c r="Z15" i="28"/>
  <c r="M15" i="28" s="1"/>
  <c r="AE49" i="28"/>
  <c r="O49" i="28" s="1"/>
  <c r="Z49" i="28"/>
  <c r="M49" i="28" s="1"/>
  <c r="Z20" i="28"/>
  <c r="M20" i="28" s="1"/>
  <c r="AE20" i="28"/>
  <c r="O20" i="28" s="1"/>
  <c r="AE48" i="28"/>
  <c r="O48" i="28" s="1"/>
  <c r="Z48" i="28"/>
  <c r="M48" i="28" s="1"/>
  <c r="AC49" i="28"/>
  <c r="S49" i="28"/>
  <c r="AC116" i="28"/>
  <c r="S116" i="28"/>
  <c r="P8" i="28"/>
  <c r="AI8" i="28"/>
  <c r="AH81" i="28"/>
  <c r="U81" i="28"/>
  <c r="AC193" i="28"/>
  <c r="S193" i="28"/>
  <c r="S89" i="28"/>
  <c r="AC89" i="28"/>
  <c r="S28" i="28"/>
  <c r="AC28" i="28"/>
  <c r="AD192" i="28"/>
  <c r="N192" i="28"/>
  <c r="AE151" i="28"/>
  <c r="O151" i="28" s="1"/>
  <c r="Z151" i="28"/>
  <c r="M151" i="28" s="1"/>
  <c r="Z163" i="28"/>
  <c r="M163" i="28" s="1"/>
  <c r="AE163" i="28"/>
  <c r="O163" i="28" s="1"/>
  <c r="AE106" i="28"/>
  <c r="O106" i="28" s="1"/>
  <c r="Z106" i="28"/>
  <c r="M106" i="28" s="1"/>
  <c r="AC64" i="28"/>
  <c r="S64" i="28"/>
  <c r="N182" i="28"/>
  <c r="AD182" i="28"/>
  <c r="AH106" i="28"/>
  <c r="U106" i="28"/>
  <c r="AC54" i="28"/>
  <c r="S54" i="28"/>
  <c r="U34" i="28"/>
  <c r="AH34" i="28"/>
  <c r="AE99" i="28"/>
  <c r="O99" i="28" s="1"/>
  <c r="Z99" i="28"/>
  <c r="M99" i="28" s="1"/>
  <c r="Z32" i="28"/>
  <c r="M32" i="28" s="1"/>
  <c r="AE32" i="28"/>
  <c r="O32" i="28" s="1"/>
  <c r="U173" i="28"/>
  <c r="AH173" i="28"/>
  <c r="AH143" i="28"/>
  <c r="U143" i="28"/>
  <c r="AH186" i="28"/>
  <c r="U186" i="28"/>
  <c r="AC150" i="28"/>
  <c r="S150" i="28"/>
  <c r="N89" i="28"/>
  <c r="AD89" i="28"/>
  <c r="AH98" i="28"/>
  <c r="U98" i="28"/>
  <c r="AH86" i="28"/>
  <c r="U86" i="28"/>
  <c r="Q216" i="28"/>
  <c r="H216" i="28"/>
  <c r="L216" i="28"/>
  <c r="AH51" i="28"/>
  <c r="U51" i="28"/>
  <c r="N58" i="28"/>
  <c r="AD58" i="28"/>
  <c r="U116" i="28"/>
  <c r="AH116" i="28"/>
  <c r="Z62" i="28"/>
  <c r="M62" i="28" s="1"/>
  <c r="AE62" i="28"/>
  <c r="O62" i="28" s="1"/>
  <c r="Z11" i="28"/>
  <c r="M11" i="28" s="1"/>
  <c r="AE11" i="28"/>
  <c r="O11" i="28" s="1"/>
  <c r="AE193" i="28"/>
  <c r="O193" i="28" s="1"/>
  <c r="Z193" i="28"/>
  <c r="M193" i="28" s="1"/>
  <c r="S101" i="28"/>
  <c r="AC101" i="28"/>
  <c r="U30" i="28"/>
  <c r="AH30" i="28"/>
  <c r="AI18" i="28"/>
  <c r="P18" i="28"/>
  <c r="H164" i="28"/>
  <c r="H206" i="28" s="1"/>
  <c r="D206" i="28"/>
  <c r="L164" i="28"/>
  <c r="L206" i="28" s="1"/>
  <c r="I206" i="28" s="1"/>
  <c r="P185" i="28"/>
  <c r="AI185" i="28"/>
  <c r="N113" i="28"/>
  <c r="AD113" i="28"/>
  <c r="AE142" i="28"/>
  <c r="O142" i="28" s="1"/>
  <c r="Z142" i="28"/>
  <c r="M142" i="28" s="1"/>
  <c r="U162" i="28"/>
  <c r="AH162" i="28"/>
  <c r="AE128" i="28"/>
  <c r="O128" i="28" s="1"/>
  <c r="Z128" i="28"/>
  <c r="M128" i="28" s="1"/>
  <c r="AC85" i="28"/>
  <c r="S85" i="28"/>
  <c r="U80" i="28"/>
  <c r="AH80" i="28"/>
  <c r="S190" i="28"/>
  <c r="AC190" i="28"/>
  <c r="AC86" i="28"/>
  <c r="S86" i="28"/>
  <c r="J215" i="28"/>
  <c r="AD70" i="28"/>
  <c r="N70" i="28"/>
  <c r="AE156" i="28"/>
  <c r="O156" i="28" s="1"/>
  <c r="Z156" i="28"/>
  <c r="M156" i="28" s="1"/>
  <c r="AE90" i="28"/>
  <c r="O90" i="28" s="1"/>
  <c r="Z90" i="28"/>
  <c r="M90" i="28" s="1"/>
  <c r="AE14" i="28"/>
  <c r="O14" i="28" s="1"/>
  <c r="Z14" i="28"/>
  <c r="M14" i="28" s="1"/>
  <c r="AC62" i="28"/>
  <c r="S62" i="28"/>
  <c r="S61" i="28"/>
  <c r="AC61" i="28"/>
  <c r="S81" i="28"/>
  <c r="AC81" i="28"/>
  <c r="AH193" i="28"/>
  <c r="U193" i="28"/>
  <c r="U89" i="28"/>
  <c r="AH89" i="28"/>
  <c r="AH50" i="28"/>
  <c r="U50" i="28"/>
  <c r="AH28" i="28"/>
  <c r="U28" i="28"/>
  <c r="N51" i="26"/>
  <c r="K94" i="26"/>
  <c r="K107" i="26"/>
  <c r="A87" i="26"/>
  <c r="G37" i="26"/>
  <c r="A38" i="26"/>
  <c r="K88" i="26"/>
  <c r="K101" i="26"/>
  <c r="K69" i="26"/>
  <c r="K342" i="25" s="1"/>
  <c r="M51" i="26"/>
  <c r="L52" i="26"/>
  <c r="K86" i="26"/>
  <c r="K359" i="25" s="1"/>
  <c r="K80" i="26"/>
  <c r="K353" i="25" s="1"/>
  <c r="K110" i="26"/>
  <c r="K97" i="26"/>
  <c r="K98" i="26"/>
  <c r="K111" i="26"/>
  <c r="K96" i="26"/>
  <c r="K109" i="26"/>
  <c r="K92" i="26"/>
  <c r="K105" i="26"/>
  <c r="K90" i="26"/>
  <c r="K103" i="26"/>
  <c r="C142" i="25"/>
  <c r="C141" i="25"/>
  <c r="C143" i="25"/>
  <c r="L325" i="25" l="1"/>
  <c r="L53" i="26"/>
  <c r="O51" i="26"/>
  <c r="H82" i="26"/>
  <c r="E83" i="26" s="1"/>
  <c r="S82" i="26"/>
  <c r="H72" i="9"/>
  <c r="S72" i="9"/>
  <c r="O323" i="25"/>
  <c r="R50" i="26"/>
  <c r="R323" i="25" s="1"/>
  <c r="N324" i="25"/>
  <c r="Q51" i="26"/>
  <c r="Q324" i="25" s="1"/>
  <c r="M323" i="25"/>
  <c r="P50" i="26"/>
  <c r="P323" i="25" s="1"/>
  <c r="O324" i="25"/>
  <c r="R51" i="26"/>
  <c r="R324" i="25" s="1"/>
  <c r="M324" i="25"/>
  <c r="P51" i="26"/>
  <c r="P324" i="25" s="1"/>
  <c r="H332" i="25"/>
  <c r="H328" i="25"/>
  <c r="S328" i="25"/>
  <c r="E328" i="25"/>
  <c r="AH201" i="28"/>
  <c r="T42" i="28"/>
  <c r="AI99" i="28"/>
  <c r="P99" i="28"/>
  <c r="S135" i="28"/>
  <c r="AC135" i="28"/>
  <c r="AC164" i="28" s="1"/>
  <c r="T194" i="28"/>
  <c r="AH208" i="28"/>
  <c r="AI15" i="28"/>
  <c r="P15" i="28"/>
  <c r="P117" i="28"/>
  <c r="AI117" i="28"/>
  <c r="N180" i="28"/>
  <c r="AD180" i="28"/>
  <c r="U168" i="28"/>
  <c r="AH168" i="28"/>
  <c r="AH175" i="28" s="1"/>
  <c r="Z107" i="28"/>
  <c r="Z203" i="28" s="1"/>
  <c r="M77" i="28"/>
  <c r="N86" i="28"/>
  <c r="AD86" i="28"/>
  <c r="N88" i="28"/>
  <c r="AD88" i="28"/>
  <c r="AI187" i="28"/>
  <c r="P187" i="28"/>
  <c r="AH125" i="28"/>
  <c r="AH131" i="28" s="1"/>
  <c r="U125" i="28"/>
  <c r="J107" i="28"/>
  <c r="AB203" i="28"/>
  <c r="N162" i="28"/>
  <c r="AD162" i="28"/>
  <c r="AI152" i="28"/>
  <c r="P152" i="28"/>
  <c r="AI98" i="28"/>
  <c r="P98" i="28"/>
  <c r="AD173" i="28"/>
  <c r="N173" i="28"/>
  <c r="AE164" i="28"/>
  <c r="AE206" i="28" s="1"/>
  <c r="AE73" i="28"/>
  <c r="AE202" i="28" s="1"/>
  <c r="O46" i="28"/>
  <c r="N21" i="28"/>
  <c r="AD21" i="28"/>
  <c r="AD190" i="28"/>
  <c r="N190" i="28"/>
  <c r="AE107" i="28"/>
  <c r="AE203" i="28" s="1"/>
  <c r="O77" i="28"/>
  <c r="AI69" i="28"/>
  <c r="P69" i="28"/>
  <c r="AI180" i="28"/>
  <c r="P180" i="28"/>
  <c r="P86" i="28"/>
  <c r="AI86" i="28"/>
  <c r="P88" i="28"/>
  <c r="AI88" i="28"/>
  <c r="AD125" i="28"/>
  <c r="N125" i="28"/>
  <c r="AI162" i="28"/>
  <c r="P162" i="28"/>
  <c r="AD152" i="28"/>
  <c r="N152" i="28"/>
  <c r="U217" i="28"/>
  <c r="AD98" i="28"/>
  <c r="N98" i="28"/>
  <c r="AI173" i="28"/>
  <c r="P173" i="28"/>
  <c r="P135" i="28"/>
  <c r="AI135" i="28"/>
  <c r="AH46" i="28"/>
  <c r="AH73" i="28" s="1"/>
  <c r="U46" i="28"/>
  <c r="Z73" i="28"/>
  <c r="Z202" i="28" s="1"/>
  <c r="M46" i="28"/>
  <c r="AI21" i="28"/>
  <c r="P21" i="28"/>
  <c r="AG202" i="28"/>
  <c r="AG210" i="28" s="1"/>
  <c r="K210" i="28" s="1"/>
  <c r="K73" i="28"/>
  <c r="K202" i="28" s="1"/>
  <c r="N149" i="28"/>
  <c r="AD149" i="28"/>
  <c r="AC73" i="28"/>
  <c r="N69" i="28"/>
  <c r="AD69" i="28"/>
  <c r="P93" i="28"/>
  <c r="AI93" i="28"/>
  <c r="P50" i="28"/>
  <c r="AI50" i="28"/>
  <c r="AD187" i="28"/>
  <c r="N187" i="28"/>
  <c r="AD54" i="28"/>
  <c r="N54" i="28"/>
  <c r="AF210" i="28"/>
  <c r="AD189" i="28"/>
  <c r="N189" i="28"/>
  <c r="AI120" i="28"/>
  <c r="P120" i="28"/>
  <c r="Z131" i="28"/>
  <c r="Z205" i="28" s="1"/>
  <c r="AE194" i="28"/>
  <c r="AE208" i="28" s="1"/>
  <c r="AD135" i="28"/>
  <c r="N135" i="28"/>
  <c r="AD159" i="28"/>
  <c r="N159" i="28"/>
  <c r="S214" i="28"/>
  <c r="M7" i="28"/>
  <c r="Z42" i="28"/>
  <c r="Z201" i="28" s="1"/>
  <c r="P149" i="28"/>
  <c r="AI149" i="28"/>
  <c r="D210" i="28"/>
  <c r="AD150" i="28"/>
  <c r="N150" i="28"/>
  <c r="P54" i="28"/>
  <c r="AI54" i="28"/>
  <c r="AI150" i="28"/>
  <c r="P150" i="28"/>
  <c r="P190" i="28"/>
  <c r="AI190" i="28"/>
  <c r="AI189" i="28"/>
  <c r="P189" i="28"/>
  <c r="AD120" i="28"/>
  <c r="N120" i="28"/>
  <c r="P214" i="28"/>
  <c r="Z164" i="28"/>
  <c r="Z206" i="28" s="1"/>
  <c r="AI159" i="28"/>
  <c r="P159" i="28"/>
  <c r="AC77" i="28"/>
  <c r="AC107" i="28" s="1"/>
  <c r="S77" i="28"/>
  <c r="J194" i="28"/>
  <c r="AB208" i="28"/>
  <c r="O7" i="28"/>
  <c r="AE42" i="28"/>
  <c r="AE201" i="28" s="1"/>
  <c r="AD94" i="28"/>
  <c r="N94" i="28"/>
  <c r="N50" i="28"/>
  <c r="AD50" i="28"/>
  <c r="AI139" i="28"/>
  <c r="P139" i="28"/>
  <c r="AI129" i="28"/>
  <c r="P129" i="28"/>
  <c r="N193" i="28"/>
  <c r="AD193" i="28"/>
  <c r="AD139" i="28"/>
  <c r="N139" i="28"/>
  <c r="AD29" i="28"/>
  <c r="N29" i="28"/>
  <c r="P130" i="28"/>
  <c r="AI130" i="28"/>
  <c r="P193" i="28"/>
  <c r="AI193" i="28"/>
  <c r="AE131" i="28"/>
  <c r="AE205" i="28" s="1"/>
  <c r="AI188" i="28"/>
  <c r="P188" i="28"/>
  <c r="AD35" i="28"/>
  <c r="N35" i="28"/>
  <c r="AI191" i="28"/>
  <c r="P191" i="28"/>
  <c r="AI116" i="28"/>
  <c r="P116" i="28"/>
  <c r="N105" i="28"/>
  <c r="AD105" i="28"/>
  <c r="AD65" i="28"/>
  <c r="N65" i="28"/>
  <c r="AD130" i="28"/>
  <c r="N130" i="28"/>
  <c r="AA210" i="28"/>
  <c r="N92" i="28"/>
  <c r="AD92" i="28"/>
  <c r="AD93" i="28"/>
  <c r="N93" i="28"/>
  <c r="N117" i="28"/>
  <c r="AD117" i="28"/>
  <c r="AD84" i="28"/>
  <c r="N84" i="28"/>
  <c r="P94" i="28"/>
  <c r="AI94" i="28"/>
  <c r="AC42" i="28"/>
  <c r="AD128" i="28"/>
  <c r="N128" i="28"/>
  <c r="AD188" i="28"/>
  <c r="N188" i="28"/>
  <c r="AI84" i="28"/>
  <c r="P84" i="28"/>
  <c r="AI35" i="28"/>
  <c r="P35" i="28"/>
  <c r="N129" i="28"/>
  <c r="AD129" i="28"/>
  <c r="AI128" i="28"/>
  <c r="P128" i="28"/>
  <c r="P11" i="28"/>
  <c r="AI11" i="28"/>
  <c r="P125" i="28"/>
  <c r="AI125" i="28"/>
  <c r="AI104" i="28"/>
  <c r="P104" i="28"/>
  <c r="AI115" i="28"/>
  <c r="P115" i="28"/>
  <c r="N191" i="28"/>
  <c r="AD191" i="28"/>
  <c r="AD116" i="28"/>
  <c r="N116" i="28"/>
  <c r="P105" i="28"/>
  <c r="AI105" i="28"/>
  <c r="P65" i="28"/>
  <c r="AI65" i="28"/>
  <c r="L73" i="28"/>
  <c r="L202" i="28" s="1"/>
  <c r="I202" i="28" s="1"/>
  <c r="P92" i="28"/>
  <c r="AI92" i="28"/>
  <c r="AH204" i="28"/>
  <c r="T121" i="28"/>
  <c r="N14" i="28"/>
  <c r="AD14" i="28"/>
  <c r="N12" i="28"/>
  <c r="AD12" i="28"/>
  <c r="P13" i="28"/>
  <c r="AI13" i="28"/>
  <c r="AD115" i="28"/>
  <c r="N115" i="28"/>
  <c r="AC168" i="28"/>
  <c r="AC175" i="28" s="1"/>
  <c r="S168" i="28"/>
  <c r="AD172" i="28"/>
  <c r="N172" i="28"/>
  <c r="AD194" i="28"/>
  <c r="P14" i="28"/>
  <c r="AI14" i="28"/>
  <c r="AD142" i="28"/>
  <c r="N142" i="28"/>
  <c r="P62" i="28"/>
  <c r="AI62" i="28"/>
  <c r="AI106" i="28"/>
  <c r="P106" i="28"/>
  <c r="AD101" i="28"/>
  <c r="N101" i="28"/>
  <c r="AI12" i="28"/>
  <c r="P12" i="28"/>
  <c r="N13" i="28"/>
  <c r="AD13" i="28"/>
  <c r="N17" i="28"/>
  <c r="AD17" i="28"/>
  <c r="P172" i="28"/>
  <c r="AI172" i="28"/>
  <c r="AB207" i="28"/>
  <c r="AB210" i="28" s="1"/>
  <c r="J210" i="28" s="1"/>
  <c r="J175" i="28"/>
  <c r="AH107" i="28"/>
  <c r="AD41" i="28"/>
  <c r="N41" i="28"/>
  <c r="N11" i="28"/>
  <c r="AD11" i="28"/>
  <c r="AD90" i="28"/>
  <c r="N90" i="28"/>
  <c r="AI142" i="28"/>
  <c r="P142" i="28"/>
  <c r="AD62" i="28"/>
  <c r="N62" i="28"/>
  <c r="AI163" i="28"/>
  <c r="P163" i="28"/>
  <c r="AD51" i="28"/>
  <c r="N51" i="28"/>
  <c r="P101" i="28"/>
  <c r="AI101" i="28"/>
  <c r="P17" i="28"/>
  <c r="AI17" i="28"/>
  <c r="AE175" i="28"/>
  <c r="AE207" i="28" s="1"/>
  <c r="O168" i="28"/>
  <c r="N66" i="28"/>
  <c r="AD66" i="28"/>
  <c r="AD141" i="28"/>
  <c r="N141" i="28"/>
  <c r="P41" i="28"/>
  <c r="AI41" i="28"/>
  <c r="AD15" i="28"/>
  <c r="N15" i="28"/>
  <c r="AD106" i="28"/>
  <c r="N106" i="28"/>
  <c r="AI90" i="28"/>
  <c r="P90" i="28"/>
  <c r="N163" i="28"/>
  <c r="AD163" i="28"/>
  <c r="N48" i="28"/>
  <c r="AD48" i="28"/>
  <c r="AI51" i="28"/>
  <c r="P51" i="28"/>
  <c r="AC125" i="28"/>
  <c r="AC131" i="28" s="1"/>
  <c r="S125" i="28"/>
  <c r="Q217" i="28"/>
  <c r="Q214" i="28"/>
  <c r="Z175" i="28"/>
  <c r="Z207" i="28" s="1"/>
  <c r="M168" i="28"/>
  <c r="AI66" i="28"/>
  <c r="P66" i="28"/>
  <c r="P141" i="28"/>
  <c r="AI141" i="28"/>
  <c r="N161" i="28"/>
  <c r="AD161" i="28"/>
  <c r="AI59" i="28"/>
  <c r="P59" i="28"/>
  <c r="N156" i="28"/>
  <c r="AD156" i="28"/>
  <c r="AD151" i="28"/>
  <c r="N151" i="28"/>
  <c r="P48" i="28"/>
  <c r="AI48" i="28"/>
  <c r="S111" i="28"/>
  <c r="AC111" i="28"/>
  <c r="AC121" i="28" s="1"/>
  <c r="AB204" i="28"/>
  <c r="J121" i="28"/>
  <c r="AD118" i="28"/>
  <c r="N118" i="28"/>
  <c r="P161" i="28"/>
  <c r="AI161" i="28"/>
  <c r="N104" i="28"/>
  <c r="AD104" i="28"/>
  <c r="P156" i="28"/>
  <c r="AI156" i="28"/>
  <c r="AI151" i="28"/>
  <c r="P151" i="28"/>
  <c r="AI20" i="28"/>
  <c r="P20" i="28"/>
  <c r="L131" i="28"/>
  <c r="L205" i="28" s="1"/>
  <c r="I205" i="28" s="1"/>
  <c r="P16" i="28"/>
  <c r="AI16" i="28"/>
  <c r="AI118" i="28"/>
  <c r="P118" i="28"/>
  <c r="AE121" i="28"/>
  <c r="AE204" i="28" s="1"/>
  <c r="O111" i="28"/>
  <c r="N140" i="28"/>
  <c r="AD140" i="28"/>
  <c r="N23" i="28"/>
  <c r="AD23" i="28"/>
  <c r="AI32" i="28"/>
  <c r="P32" i="28"/>
  <c r="N20" i="28"/>
  <c r="AD20" i="28"/>
  <c r="N95" i="28"/>
  <c r="AD95" i="28"/>
  <c r="N214" i="28"/>
  <c r="N16" i="28"/>
  <c r="AD16" i="28"/>
  <c r="AI114" i="28"/>
  <c r="P114" i="28"/>
  <c r="P186" i="28"/>
  <c r="AI186" i="28"/>
  <c r="AI194" i="28" s="1"/>
  <c r="Z121" i="28"/>
  <c r="Z204" i="28" s="1"/>
  <c r="M111" i="28"/>
  <c r="P140" i="28"/>
  <c r="AI140" i="28"/>
  <c r="P23" i="28"/>
  <c r="AI23" i="28"/>
  <c r="P80" i="28"/>
  <c r="AI80" i="28"/>
  <c r="AI29" i="28"/>
  <c r="P29" i="28"/>
  <c r="N32" i="28"/>
  <c r="AD32" i="28"/>
  <c r="N49" i="28"/>
  <c r="AD49" i="28"/>
  <c r="AI95" i="28"/>
  <c r="P95" i="28"/>
  <c r="P79" i="28"/>
  <c r="AI79" i="28"/>
  <c r="AI19" i="28"/>
  <c r="P19" i="28"/>
  <c r="AD114" i="28"/>
  <c r="N114" i="28"/>
  <c r="AD186" i="28"/>
  <c r="N186" i="28"/>
  <c r="N38" i="28"/>
  <c r="AD38" i="28"/>
  <c r="N34" i="28"/>
  <c r="AD34" i="28"/>
  <c r="P82" i="28"/>
  <c r="AI82" i="28"/>
  <c r="AC194" i="28"/>
  <c r="AD99" i="28"/>
  <c r="N99" i="28"/>
  <c r="AI49" i="28"/>
  <c r="P49" i="28"/>
  <c r="L42" i="28"/>
  <c r="L201" i="28" s="1"/>
  <c r="I201" i="28" s="1"/>
  <c r="Z194" i="28"/>
  <c r="Z208" i="28" s="1"/>
  <c r="N79" i="28"/>
  <c r="AD79" i="28"/>
  <c r="AD80" i="28"/>
  <c r="N80" i="28"/>
  <c r="N19" i="28"/>
  <c r="AD19" i="28"/>
  <c r="K175" i="28"/>
  <c r="K207" i="28" s="1"/>
  <c r="AG207" i="28"/>
  <c r="AI38" i="28"/>
  <c r="P38" i="28"/>
  <c r="U135" i="28"/>
  <c r="AH135" i="28"/>
  <c r="AH164" i="28" s="1"/>
  <c r="AI34" i="28"/>
  <c r="P34" i="28"/>
  <c r="AD82" i="28"/>
  <c r="N82" i="28"/>
  <c r="N59" i="28"/>
  <c r="AD59" i="28"/>
  <c r="S332" i="25"/>
  <c r="S333" i="25"/>
  <c r="N52" i="26"/>
  <c r="M52" i="26"/>
  <c r="O52" i="26"/>
  <c r="K112" i="26"/>
  <c r="K99" i="26"/>
  <c r="A100" i="26"/>
  <c r="G38" i="26"/>
  <c r="K82" i="26"/>
  <c r="K355" i="25" s="1"/>
  <c r="B35" i="26"/>
  <c r="K106" i="26"/>
  <c r="K93" i="26"/>
  <c r="L54" i="26" l="1"/>
  <c r="L326" i="25"/>
  <c r="O53" i="26"/>
  <c r="M53" i="26"/>
  <c r="N53" i="26"/>
  <c r="H83" i="26"/>
  <c r="E84" i="26" s="1"/>
  <c r="S83" i="26"/>
  <c r="O325" i="25"/>
  <c r="R52" i="26"/>
  <c r="R325" i="25" s="1"/>
  <c r="N325" i="25"/>
  <c r="Q52" i="26"/>
  <c r="Q325" i="25" s="1"/>
  <c r="M325" i="25"/>
  <c r="P52" i="26"/>
  <c r="P325" i="25" s="1"/>
  <c r="E333" i="25"/>
  <c r="S329" i="25"/>
  <c r="E329" i="25"/>
  <c r="AI208" i="28"/>
  <c r="O194" i="28"/>
  <c r="J207" i="28"/>
  <c r="L175" i="28"/>
  <c r="L207" i="28" s="1"/>
  <c r="I207" i="28" s="1"/>
  <c r="AD77" i="28"/>
  <c r="AD107" i="28" s="1"/>
  <c r="N77" i="28"/>
  <c r="AC202" i="28"/>
  <c r="R73" i="28"/>
  <c r="P46" i="28"/>
  <c r="AI46" i="28"/>
  <c r="AI73" i="28" s="1"/>
  <c r="AC207" i="28"/>
  <c r="R175" i="28"/>
  <c r="AD164" i="28"/>
  <c r="T175" i="28"/>
  <c r="AH207" i="28"/>
  <c r="AD131" i="28"/>
  <c r="AC201" i="28"/>
  <c r="R42" i="28"/>
  <c r="AI131" i="28"/>
  <c r="AD46" i="28"/>
  <c r="AD73" i="28" s="1"/>
  <c r="N46" i="28"/>
  <c r="AH206" i="28"/>
  <c r="T164" i="28"/>
  <c r="AC208" i="28"/>
  <c r="R194" i="28"/>
  <c r="T204" i="28"/>
  <c r="U121" i="28"/>
  <c r="U204" i="28" s="1"/>
  <c r="AE210" i="28"/>
  <c r="AH202" i="28"/>
  <c r="T73" i="28"/>
  <c r="J203" i="28"/>
  <c r="L107" i="28"/>
  <c r="L203" i="28" s="1"/>
  <c r="I203" i="28" s="1"/>
  <c r="T208" i="28"/>
  <c r="U194" i="28"/>
  <c r="U208" i="28" s="1"/>
  <c r="N168" i="28"/>
  <c r="AD168" i="28"/>
  <c r="AD175" i="28" s="1"/>
  <c r="P7" i="28"/>
  <c r="AI7" i="28"/>
  <c r="AI42" i="28" s="1"/>
  <c r="AI164" i="28"/>
  <c r="R164" i="28"/>
  <c r="AC206" i="28"/>
  <c r="H210" i="28"/>
  <c r="L210" i="28"/>
  <c r="P77" i="28"/>
  <c r="AI77" i="28"/>
  <c r="AI107" i="28" s="1"/>
  <c r="T131" i="28"/>
  <c r="AH205" i="28"/>
  <c r="M194" i="28"/>
  <c r="AD208" i="28"/>
  <c r="J204" i="28"/>
  <c r="L121" i="28"/>
  <c r="L204" i="28" s="1"/>
  <c r="I204" i="28" s="1"/>
  <c r="J208" i="28"/>
  <c r="L194" i="28"/>
  <c r="L208" i="28" s="1"/>
  <c r="I208" i="28" s="1"/>
  <c r="AI111" i="28"/>
  <c r="AI121" i="28" s="1"/>
  <c r="P111" i="28"/>
  <c r="N111" i="28"/>
  <c r="AD111" i="28"/>
  <c r="AD121" i="28" s="1"/>
  <c r="AC204" i="28"/>
  <c r="R121" i="28"/>
  <c r="AI168" i="28"/>
  <c r="AI175" i="28" s="1"/>
  <c r="P168" i="28"/>
  <c r="R107" i="28"/>
  <c r="AC203" i="28"/>
  <c r="Z210" i="28"/>
  <c r="T201" i="28"/>
  <c r="U42" i="28"/>
  <c r="U201" i="28" s="1"/>
  <c r="AC205" i="28"/>
  <c r="R131" i="28"/>
  <c r="AH203" i="28"/>
  <c r="T107" i="28"/>
  <c r="N7" i="28"/>
  <c r="AD7" i="28"/>
  <c r="AD42" i="28" s="1"/>
  <c r="AH210" i="28"/>
  <c r="T210" i="28" s="1"/>
  <c r="U210" i="28" s="1"/>
  <c r="B36" i="26"/>
  <c r="K108" i="26"/>
  <c r="K95" i="26"/>
  <c r="L55" i="26" l="1"/>
  <c r="L327" i="25"/>
  <c r="M54" i="26"/>
  <c r="N54" i="26"/>
  <c r="O54" i="26"/>
  <c r="Q53" i="26"/>
  <c r="Q326" i="25" s="1"/>
  <c r="N326" i="25"/>
  <c r="P53" i="26"/>
  <c r="P326" i="25" s="1"/>
  <c r="M326" i="25"/>
  <c r="O326" i="25"/>
  <c r="R53" i="26"/>
  <c r="R326" i="25" s="1"/>
  <c r="H84" i="26"/>
  <c r="E85" i="26" s="1"/>
  <c r="S84" i="26"/>
  <c r="H333" i="25"/>
  <c r="AI206" i="28"/>
  <c r="O164" i="28"/>
  <c r="AD204" i="28"/>
  <c r="M121" i="28"/>
  <c r="AI201" i="28"/>
  <c r="O42" i="28"/>
  <c r="R201" i="28"/>
  <c r="S42" i="28"/>
  <c r="S201" i="28" s="1"/>
  <c r="Q42" i="28"/>
  <c r="Q201" i="28" s="1"/>
  <c r="AD202" i="28"/>
  <c r="M73" i="28"/>
  <c r="AC210" i="28"/>
  <c r="R210" i="28" s="1"/>
  <c r="S164" i="28"/>
  <c r="S206" i="28" s="1"/>
  <c r="R206" i="28"/>
  <c r="Q164" i="28"/>
  <c r="Q206" i="28" s="1"/>
  <c r="M175" i="28"/>
  <c r="AD207" i="28"/>
  <c r="M131" i="28"/>
  <c r="AD205" i="28"/>
  <c r="R204" i="28"/>
  <c r="S121" i="28"/>
  <c r="S204" i="28" s="1"/>
  <c r="Q121" i="28"/>
  <c r="Q204" i="28" s="1"/>
  <c r="AI205" i="28"/>
  <c r="O131" i="28"/>
  <c r="AI204" i="28"/>
  <c r="O121" i="28"/>
  <c r="T207" i="28"/>
  <c r="U175" i="28"/>
  <c r="U207" i="28" s="1"/>
  <c r="AD206" i="28"/>
  <c r="M164" i="28"/>
  <c r="S175" i="28"/>
  <c r="S207" i="28" s="1"/>
  <c r="R207" i="28"/>
  <c r="Q175" i="28"/>
  <c r="Q207" i="28" s="1"/>
  <c r="T203" i="28"/>
  <c r="U107" i="28"/>
  <c r="U203" i="28" s="1"/>
  <c r="T202" i="28"/>
  <c r="U73" i="28"/>
  <c r="U202" i="28" s="1"/>
  <c r="O73" i="28"/>
  <c r="AI202" i="28"/>
  <c r="R205" i="28"/>
  <c r="S131" i="28"/>
  <c r="S205" i="28" s="1"/>
  <c r="Q131" i="28"/>
  <c r="Q205" i="28" s="1"/>
  <c r="M208" i="28"/>
  <c r="N194" i="28"/>
  <c r="N208" i="28" s="1"/>
  <c r="R202" i="28"/>
  <c r="S73" i="28"/>
  <c r="S202" i="28" s="1"/>
  <c r="Q73" i="28"/>
  <c r="Q202" i="28" s="1"/>
  <c r="T205" i="28"/>
  <c r="U131" i="28"/>
  <c r="U205" i="28" s="1"/>
  <c r="AI203" i="28"/>
  <c r="O107" i="28"/>
  <c r="R208" i="28"/>
  <c r="S194" i="28"/>
  <c r="S208" i="28" s="1"/>
  <c r="Q194" i="28"/>
  <c r="Q208" i="28" s="1"/>
  <c r="AD203" i="28"/>
  <c r="M107" i="28"/>
  <c r="R203" i="28"/>
  <c r="S107" i="28"/>
  <c r="S203" i="28" s="1"/>
  <c r="Q107" i="28"/>
  <c r="Q203" i="28" s="1"/>
  <c r="U164" i="28"/>
  <c r="U206" i="28" s="1"/>
  <c r="T206" i="28"/>
  <c r="O208" i="28"/>
  <c r="P194" i="28"/>
  <c r="P208" i="28" s="1"/>
  <c r="AD201" i="28"/>
  <c r="M42" i="28"/>
  <c r="AI207" i="28"/>
  <c r="O175" i="28"/>
  <c r="B37" i="26"/>
  <c r="B38" i="26"/>
  <c r="R54" i="26" l="1"/>
  <c r="R327" i="25" s="1"/>
  <c r="O327" i="25"/>
  <c r="Q54" i="26"/>
  <c r="Q327" i="25" s="1"/>
  <c r="N327" i="25"/>
  <c r="P54" i="26"/>
  <c r="P327" i="25" s="1"/>
  <c r="M327" i="25"/>
  <c r="L56" i="26"/>
  <c r="L328" i="25"/>
  <c r="M55" i="26"/>
  <c r="N55" i="26"/>
  <c r="O55" i="26"/>
  <c r="H85" i="26"/>
  <c r="E86" i="26" s="1"/>
  <c r="S85" i="26"/>
  <c r="E334" i="25"/>
  <c r="S334" i="25"/>
  <c r="O202" i="28"/>
  <c r="P73" i="28"/>
  <c r="P202" i="28" s="1"/>
  <c r="N131" i="28"/>
  <c r="N205" i="28" s="1"/>
  <c r="M205" i="28"/>
  <c r="M203" i="28"/>
  <c r="N107" i="28"/>
  <c r="N203" i="28" s="1"/>
  <c r="N175" i="28"/>
  <c r="N207" i="28" s="1"/>
  <c r="M207" i="28"/>
  <c r="O203" i="28"/>
  <c r="P107" i="28"/>
  <c r="P203" i="28" s="1"/>
  <c r="M206" i="28"/>
  <c r="N164" i="28"/>
  <c r="N206" i="28" s="1"/>
  <c r="N73" i="28"/>
  <c r="N202" i="28" s="1"/>
  <c r="M202" i="28"/>
  <c r="O207" i="28"/>
  <c r="P175" i="28"/>
  <c r="P207" i="28" s="1"/>
  <c r="O204" i="28"/>
  <c r="P121" i="28"/>
  <c r="P204" i="28" s="1"/>
  <c r="O201" i="28"/>
  <c r="P42" i="28"/>
  <c r="P201" i="28" s="1"/>
  <c r="N42" i="28"/>
  <c r="N201" i="28" s="1"/>
  <c r="M201" i="28"/>
  <c r="AI210" i="28"/>
  <c r="O210" i="28" s="1"/>
  <c r="P210" i="28" s="1"/>
  <c r="AD210" i="28"/>
  <c r="M210" i="28" s="1"/>
  <c r="N210" i="28" s="1"/>
  <c r="O205" i="28"/>
  <c r="P131" i="28"/>
  <c r="P205" i="28" s="1"/>
  <c r="N121" i="28"/>
  <c r="N204" i="28" s="1"/>
  <c r="M204" i="28"/>
  <c r="S210" i="28"/>
  <c r="Q210" i="28"/>
  <c r="O206" i="28"/>
  <c r="P164" i="28"/>
  <c r="P206" i="28" s="1"/>
  <c r="L62" i="26"/>
  <c r="L335" i="25" s="1"/>
  <c r="N61" i="26"/>
  <c r="N334" i="25" s="1"/>
  <c r="M61" i="26"/>
  <c r="M334" i="25" s="1"/>
  <c r="O61" i="26"/>
  <c r="O334" i="25" s="1"/>
  <c r="L254" i="25"/>
  <c r="R55" i="26" l="1"/>
  <c r="R328" i="25" s="1"/>
  <c r="O328" i="25"/>
  <c r="Q55" i="26"/>
  <c r="Q328" i="25" s="1"/>
  <c r="N328" i="25"/>
  <c r="P55" i="26"/>
  <c r="P328" i="25" s="1"/>
  <c r="M328" i="25"/>
  <c r="L57" i="26"/>
  <c r="N56" i="26"/>
  <c r="M56" i="26"/>
  <c r="L329" i="25"/>
  <c r="O56" i="26"/>
  <c r="H86" i="26"/>
  <c r="S86" i="26"/>
  <c r="H334" i="25"/>
  <c r="R61" i="26"/>
  <c r="R334" i="25" s="1"/>
  <c r="P61" i="26"/>
  <c r="P334" i="25" s="1"/>
  <c r="Q61" i="26"/>
  <c r="Q334" i="25" s="1"/>
  <c r="L63" i="26"/>
  <c r="L336" i="25" s="1"/>
  <c r="M62" i="26"/>
  <c r="N62" i="26"/>
  <c r="O62" i="26"/>
  <c r="L174" i="25"/>
  <c r="L214" i="25"/>
  <c r="P56" i="26" l="1"/>
  <c r="P329" i="25" s="1"/>
  <c r="M329" i="25"/>
  <c r="Q56" i="26"/>
  <c r="Q329" i="25" s="1"/>
  <c r="N329" i="25"/>
  <c r="L58" i="26"/>
  <c r="O57" i="26"/>
  <c r="M57" i="26"/>
  <c r="N57" i="26"/>
  <c r="L330" i="25"/>
  <c r="R56" i="26"/>
  <c r="R329" i="25" s="1"/>
  <c r="O329" i="25"/>
  <c r="E335" i="25"/>
  <c r="S335" i="25"/>
  <c r="E343" i="25"/>
  <c r="S343" i="25"/>
  <c r="P62" i="26"/>
  <c r="P335" i="25" s="1"/>
  <c r="M335" i="25"/>
  <c r="R62" i="26"/>
  <c r="R335" i="25" s="1"/>
  <c r="O335" i="25"/>
  <c r="Q62" i="26"/>
  <c r="Q335" i="25" s="1"/>
  <c r="N335" i="25"/>
  <c r="O63" i="26"/>
  <c r="L64" i="26"/>
  <c r="L337" i="25" s="1"/>
  <c r="M63" i="26"/>
  <c r="N63" i="26"/>
  <c r="L54" i="25"/>
  <c r="L94" i="25"/>
  <c r="L15" i="25"/>
  <c r="L294" i="25"/>
  <c r="L134" i="25"/>
  <c r="L59" i="26" l="1"/>
  <c r="L331" i="25"/>
  <c r="O58" i="26"/>
  <c r="N58" i="26"/>
  <c r="M58" i="26"/>
  <c r="P57" i="26"/>
  <c r="P330" i="25" s="1"/>
  <c r="M330" i="25"/>
  <c r="Q57" i="26"/>
  <c r="Q330" i="25" s="1"/>
  <c r="N330" i="25"/>
  <c r="R57" i="26"/>
  <c r="R330" i="25" s="1"/>
  <c r="O330" i="25"/>
  <c r="H343" i="25"/>
  <c r="H335" i="25"/>
  <c r="P63" i="26"/>
  <c r="P336" i="25" s="1"/>
  <c r="M336" i="25"/>
  <c r="Q63" i="26"/>
  <c r="Q336" i="25" s="1"/>
  <c r="N336" i="25"/>
  <c r="R63" i="26"/>
  <c r="R336" i="25" s="1"/>
  <c r="O336" i="25"/>
  <c r="L65" i="26"/>
  <c r="L338" i="25" s="1"/>
  <c r="N64" i="26"/>
  <c r="N337" i="25" s="1"/>
  <c r="O64" i="26"/>
  <c r="O337" i="25" s="1"/>
  <c r="M64" i="26"/>
  <c r="M337" i="25" s="1"/>
  <c r="P58" i="26" l="1"/>
  <c r="P331" i="25" s="1"/>
  <c r="M331" i="25"/>
  <c r="Q58" i="26"/>
  <c r="Q331" i="25" s="1"/>
  <c r="N331" i="25"/>
  <c r="R58" i="26"/>
  <c r="R331" i="25" s="1"/>
  <c r="O331" i="25"/>
  <c r="L60" i="26"/>
  <c r="I34" i="26" s="1"/>
  <c r="L332" i="25"/>
  <c r="M59" i="26"/>
  <c r="O59" i="26"/>
  <c r="N59" i="26"/>
  <c r="E344" i="25"/>
  <c r="S344" i="25"/>
  <c r="E336" i="25"/>
  <c r="S336" i="25"/>
  <c r="P64" i="26"/>
  <c r="P337" i="25" s="1"/>
  <c r="R64" i="26"/>
  <c r="R337" i="25" s="1"/>
  <c r="Q64" i="26"/>
  <c r="Q337" i="25" s="1"/>
  <c r="O65" i="26"/>
  <c r="N65" i="26"/>
  <c r="M65" i="26"/>
  <c r="L66" i="26"/>
  <c r="L339" i="25" s="1"/>
  <c r="L333" i="25" l="1"/>
  <c r="N60" i="26"/>
  <c r="D34" i="26" s="1"/>
  <c r="O60" i="26"/>
  <c r="E34" i="26" s="1"/>
  <c r="M60" i="26"/>
  <c r="C34" i="26" s="1"/>
  <c r="P59" i="26"/>
  <c r="P332" i="25" s="1"/>
  <c r="M332" i="25"/>
  <c r="R59" i="26"/>
  <c r="R332" i="25" s="1"/>
  <c r="O332" i="25"/>
  <c r="Q59" i="26"/>
  <c r="Q332" i="25" s="1"/>
  <c r="N332" i="25"/>
  <c r="H344" i="25"/>
  <c r="H336" i="25"/>
  <c r="P65" i="26"/>
  <c r="P338" i="25" s="1"/>
  <c r="M338" i="25"/>
  <c r="R65" i="26"/>
  <c r="R338" i="25" s="1"/>
  <c r="O338" i="25"/>
  <c r="Q65" i="26"/>
  <c r="Q338" i="25" s="1"/>
  <c r="N338" i="25"/>
  <c r="L67" i="26"/>
  <c r="L340" i="25" s="1"/>
  <c r="O66" i="26"/>
  <c r="M66" i="26"/>
  <c r="N66" i="26"/>
  <c r="S60" i="8"/>
  <c r="S293" i="25" s="1"/>
  <c r="S253" i="25"/>
  <c r="S60" i="10"/>
  <c r="S213" i="25" s="1"/>
  <c r="S60" i="13"/>
  <c r="S173" i="25" s="1"/>
  <c r="S60" i="6"/>
  <c r="S133" i="25" s="1"/>
  <c r="S60" i="15"/>
  <c r="S93" i="25" s="1"/>
  <c r="S60" i="4"/>
  <c r="S53" i="25" s="1"/>
  <c r="S14" i="25"/>
  <c r="S112" i="8"/>
  <c r="S111" i="8"/>
  <c r="S110" i="8"/>
  <c r="S109" i="8"/>
  <c r="S108" i="8"/>
  <c r="S107" i="8"/>
  <c r="S106" i="8"/>
  <c r="S105" i="8"/>
  <c r="S104" i="8"/>
  <c r="S103" i="8"/>
  <c r="S102" i="8"/>
  <c r="S101" i="8"/>
  <c r="S100" i="8"/>
  <c r="S99" i="8"/>
  <c r="S98" i="8"/>
  <c r="S97" i="8"/>
  <c r="S96" i="8"/>
  <c r="S95" i="8"/>
  <c r="S94" i="8"/>
  <c r="S93" i="8"/>
  <c r="S92" i="8"/>
  <c r="S91" i="8"/>
  <c r="S90" i="8"/>
  <c r="S89" i="8"/>
  <c r="S88" i="8"/>
  <c r="S87" i="8"/>
  <c r="S320" i="25" s="1"/>
  <c r="S86" i="8"/>
  <c r="S319" i="25" s="1"/>
  <c r="S63" i="8"/>
  <c r="S296" i="25" s="1"/>
  <c r="S62" i="8"/>
  <c r="S295" i="25" s="1"/>
  <c r="S59" i="8"/>
  <c r="S292" i="25" s="1"/>
  <c r="S58" i="8"/>
  <c r="S291" i="25" s="1"/>
  <c r="S57" i="8"/>
  <c r="S290" i="25" s="1"/>
  <c r="S56" i="8"/>
  <c r="S289" i="25" s="1"/>
  <c r="S55" i="8"/>
  <c r="S288" i="25" s="1"/>
  <c r="S54" i="8"/>
  <c r="S287" i="25" s="1"/>
  <c r="S53" i="8"/>
  <c r="S286" i="25" s="1"/>
  <c r="S52" i="8"/>
  <c r="S285" i="25" s="1"/>
  <c r="S51" i="8"/>
  <c r="S284" i="25" s="1"/>
  <c r="S50" i="8"/>
  <c r="S283" i="25" s="1"/>
  <c r="S49" i="8"/>
  <c r="S282" i="25" s="1"/>
  <c r="S48" i="8"/>
  <c r="S281" i="25" s="1"/>
  <c r="S280" i="25"/>
  <c r="S279" i="25"/>
  <c r="S256" i="25"/>
  <c r="S255" i="25"/>
  <c r="S252" i="25"/>
  <c r="S251" i="25"/>
  <c r="S250" i="25"/>
  <c r="S249" i="25"/>
  <c r="S248" i="25"/>
  <c r="S247" i="25"/>
  <c r="S246" i="25"/>
  <c r="S245" i="25"/>
  <c r="S244" i="25"/>
  <c r="S243" i="25"/>
  <c r="S242" i="25"/>
  <c r="S241" i="25"/>
  <c r="S112" i="10"/>
  <c r="S111" i="10"/>
  <c r="S110" i="10"/>
  <c r="S109" i="10"/>
  <c r="S108" i="10"/>
  <c r="S107" i="10"/>
  <c r="S106" i="10"/>
  <c r="S105" i="10"/>
  <c r="S104" i="10"/>
  <c r="S103" i="10"/>
  <c r="S102" i="10"/>
  <c r="S101" i="10"/>
  <c r="S100" i="10"/>
  <c r="S99" i="10"/>
  <c r="S98" i="10"/>
  <c r="S97" i="10"/>
  <c r="S96" i="10"/>
  <c r="S95" i="10"/>
  <c r="S94" i="10"/>
  <c r="S93" i="10"/>
  <c r="S92" i="10"/>
  <c r="S91" i="10"/>
  <c r="S90" i="10"/>
  <c r="S89" i="10"/>
  <c r="S88" i="10"/>
  <c r="S87" i="10"/>
  <c r="S240" i="25" s="1"/>
  <c r="S86" i="10"/>
  <c r="S239" i="25" s="1"/>
  <c r="S63" i="10"/>
  <c r="S216" i="25" s="1"/>
  <c r="S62" i="10"/>
  <c r="S215" i="25" s="1"/>
  <c r="S59" i="10"/>
  <c r="S212" i="25" s="1"/>
  <c r="S58" i="10"/>
  <c r="S211" i="25" s="1"/>
  <c r="S57" i="10"/>
  <c r="S210" i="25" s="1"/>
  <c r="S56" i="10"/>
  <c r="S209" i="25" s="1"/>
  <c r="S55" i="10"/>
  <c r="S208" i="25" s="1"/>
  <c r="S54" i="10"/>
  <c r="S207" i="25" s="1"/>
  <c r="S53" i="10"/>
  <c r="S206" i="25" s="1"/>
  <c r="S52" i="10"/>
  <c r="S205" i="25" s="1"/>
  <c r="S51" i="10"/>
  <c r="S204" i="25" s="1"/>
  <c r="S50" i="10"/>
  <c r="S203" i="25" s="1"/>
  <c r="S49" i="10"/>
  <c r="S202" i="25" s="1"/>
  <c r="S48" i="10"/>
  <c r="S201" i="25" s="1"/>
  <c r="S112" i="13"/>
  <c r="S111" i="13"/>
  <c r="S110" i="13"/>
  <c r="S109" i="13"/>
  <c r="S108" i="13"/>
  <c r="S107" i="13"/>
  <c r="S106" i="13"/>
  <c r="S105" i="13"/>
  <c r="S104" i="13"/>
  <c r="S103" i="13"/>
  <c r="S102" i="13"/>
  <c r="S101" i="13"/>
  <c r="S100" i="13"/>
  <c r="S99" i="13"/>
  <c r="S98" i="13"/>
  <c r="S97" i="13"/>
  <c r="S96" i="13"/>
  <c r="S95" i="13"/>
  <c r="S94" i="13"/>
  <c r="S93" i="13"/>
  <c r="S92" i="13"/>
  <c r="S91" i="13"/>
  <c r="S90" i="13"/>
  <c r="S89" i="13"/>
  <c r="S88" i="13"/>
  <c r="S87" i="13"/>
  <c r="S200" i="25" s="1"/>
  <c r="S86" i="13"/>
  <c r="S199" i="25" s="1"/>
  <c r="S85" i="13"/>
  <c r="S198" i="25" s="1"/>
  <c r="S62" i="13"/>
  <c r="S175" i="25" s="1"/>
  <c r="S59" i="13"/>
  <c r="S172" i="25" s="1"/>
  <c r="S58" i="13"/>
  <c r="S171" i="25" s="1"/>
  <c r="S57" i="13"/>
  <c r="S170" i="25" s="1"/>
  <c r="S56" i="13"/>
  <c r="S169" i="25" s="1"/>
  <c r="S55" i="13"/>
  <c r="S168" i="25" s="1"/>
  <c r="S54" i="13"/>
  <c r="S167" i="25" s="1"/>
  <c r="S53" i="13"/>
  <c r="S166" i="25" s="1"/>
  <c r="S52" i="13"/>
  <c r="S165" i="25" s="1"/>
  <c r="S51" i="13"/>
  <c r="S164" i="25" s="1"/>
  <c r="S50" i="13"/>
  <c r="S163" i="25" s="1"/>
  <c r="S49" i="13"/>
  <c r="S162" i="25" s="1"/>
  <c r="S48" i="13"/>
  <c r="S161" i="25" s="1"/>
  <c r="S112" i="6"/>
  <c r="S111" i="6"/>
  <c r="S110" i="6"/>
  <c r="S109" i="6"/>
  <c r="S108" i="6"/>
  <c r="S107" i="6"/>
  <c r="S106" i="6"/>
  <c r="S105" i="6"/>
  <c r="S104" i="6"/>
  <c r="S103" i="6"/>
  <c r="S102" i="6"/>
  <c r="S101" i="6"/>
  <c r="S100" i="6"/>
  <c r="S99" i="6"/>
  <c r="S98" i="6"/>
  <c r="S97" i="6"/>
  <c r="S96" i="6"/>
  <c r="S95" i="6"/>
  <c r="S94" i="6"/>
  <c r="S93" i="6"/>
  <c r="S92" i="6"/>
  <c r="S91" i="6"/>
  <c r="S90" i="6"/>
  <c r="S89" i="6"/>
  <c r="S88" i="6"/>
  <c r="S87" i="6"/>
  <c r="S160" i="25" s="1"/>
  <c r="S86" i="6"/>
  <c r="S159" i="25" s="1"/>
  <c r="S59" i="6"/>
  <c r="S132" i="25" s="1"/>
  <c r="S58" i="6"/>
  <c r="S131" i="25" s="1"/>
  <c r="S57" i="6"/>
  <c r="S130" i="25" s="1"/>
  <c r="S56" i="6"/>
  <c r="S129" i="25" s="1"/>
  <c r="S55" i="6"/>
  <c r="S128" i="25" s="1"/>
  <c r="S54" i="6"/>
  <c r="S127" i="25" s="1"/>
  <c r="S53" i="6"/>
  <c r="S126" i="25" s="1"/>
  <c r="S52" i="6"/>
  <c r="S125" i="25" s="1"/>
  <c r="S51" i="6"/>
  <c r="S124" i="25" s="1"/>
  <c r="S50" i="6"/>
  <c r="S123" i="25" s="1"/>
  <c r="S49" i="6"/>
  <c r="S122" i="25" s="1"/>
  <c r="S48" i="6"/>
  <c r="S121" i="25" s="1"/>
  <c r="S112" i="15"/>
  <c r="S111" i="15"/>
  <c r="S110" i="15"/>
  <c r="S109" i="15"/>
  <c r="S108" i="15"/>
  <c r="S107" i="15"/>
  <c r="S106" i="15"/>
  <c r="S105" i="15"/>
  <c r="S104" i="15"/>
  <c r="S103" i="15"/>
  <c r="S102" i="15"/>
  <c r="S101" i="15"/>
  <c r="S100" i="15"/>
  <c r="S99" i="15"/>
  <c r="S98" i="15"/>
  <c r="S97" i="15"/>
  <c r="S96" i="15"/>
  <c r="S95" i="15"/>
  <c r="S94" i="15"/>
  <c r="S93" i="15"/>
  <c r="S92" i="15"/>
  <c r="S91" i="15"/>
  <c r="S90" i="15"/>
  <c r="S89" i="15"/>
  <c r="S88" i="15"/>
  <c r="S87" i="15"/>
  <c r="S120" i="25" s="1"/>
  <c r="S86" i="15"/>
  <c r="S119" i="25" s="1"/>
  <c r="S63" i="15"/>
  <c r="S96" i="25" s="1"/>
  <c r="S62" i="15"/>
  <c r="S95" i="25" s="1"/>
  <c r="S59" i="15"/>
  <c r="S92" i="25" s="1"/>
  <c r="S58" i="15"/>
  <c r="S91" i="25" s="1"/>
  <c r="S57" i="15"/>
  <c r="S90" i="25" s="1"/>
  <c r="S56" i="15"/>
  <c r="S89" i="25" s="1"/>
  <c r="S55" i="15"/>
  <c r="S88" i="25" s="1"/>
  <c r="S54" i="15"/>
  <c r="S87" i="25" s="1"/>
  <c r="S53" i="15"/>
  <c r="S86" i="25" s="1"/>
  <c r="S52" i="15"/>
  <c r="S85" i="25" s="1"/>
  <c r="S51" i="15"/>
  <c r="S84" i="25" s="1"/>
  <c r="S50" i="15"/>
  <c r="S83" i="25" s="1"/>
  <c r="S49" i="15"/>
  <c r="S82" i="25" s="1"/>
  <c r="S48" i="15"/>
  <c r="S81" i="25" s="1"/>
  <c r="S112" i="4"/>
  <c r="S111" i="4"/>
  <c r="S110" i="4"/>
  <c r="S109" i="4"/>
  <c r="S108" i="4"/>
  <c r="S107" i="4"/>
  <c r="S106" i="4"/>
  <c r="S105" i="4"/>
  <c r="S104" i="4"/>
  <c r="S103" i="4"/>
  <c r="S102" i="4"/>
  <c r="S101" i="4"/>
  <c r="S100" i="4"/>
  <c r="S99" i="4"/>
  <c r="S98" i="4"/>
  <c r="S97" i="4"/>
  <c r="S96" i="4"/>
  <c r="S95" i="4"/>
  <c r="S94" i="4"/>
  <c r="S93" i="4"/>
  <c r="S92" i="4"/>
  <c r="S91" i="4"/>
  <c r="S90" i="4"/>
  <c r="S89" i="4"/>
  <c r="S88" i="4"/>
  <c r="S87" i="4"/>
  <c r="S80" i="25" s="1"/>
  <c r="S86" i="4"/>
  <c r="S79" i="25" s="1"/>
  <c r="S63" i="4"/>
  <c r="S56" i="25" s="1"/>
  <c r="S62" i="4"/>
  <c r="S55" i="25" s="1"/>
  <c r="S59" i="4"/>
  <c r="S52" i="25" s="1"/>
  <c r="S58" i="4"/>
  <c r="S51" i="25" s="1"/>
  <c r="S57" i="4"/>
  <c r="S50" i="25" s="1"/>
  <c r="S56" i="4"/>
  <c r="S49" i="25" s="1"/>
  <c r="S55" i="4"/>
  <c r="S48" i="25" s="1"/>
  <c r="S54" i="4"/>
  <c r="S47" i="25" s="1"/>
  <c r="S53" i="4"/>
  <c r="S46" i="25" s="1"/>
  <c r="S52" i="4"/>
  <c r="S45" i="25" s="1"/>
  <c r="S51" i="4"/>
  <c r="S44" i="25" s="1"/>
  <c r="S50" i="4"/>
  <c r="S43" i="25" s="1"/>
  <c r="S49" i="4"/>
  <c r="S42" i="25" s="1"/>
  <c r="S48" i="4"/>
  <c r="S41" i="25" s="1"/>
  <c r="S3" i="25"/>
  <c r="S4" i="25"/>
  <c r="S5" i="25"/>
  <c r="S6" i="25"/>
  <c r="S7" i="25"/>
  <c r="S8" i="25"/>
  <c r="S9" i="25"/>
  <c r="S10" i="25"/>
  <c r="S11" i="25"/>
  <c r="S12" i="25"/>
  <c r="S13" i="25"/>
  <c r="S40" i="25"/>
  <c r="S2" i="25"/>
  <c r="L281" i="25"/>
  <c r="L241" i="25"/>
  <c r="L201" i="25"/>
  <c r="L161" i="25"/>
  <c r="L121" i="25"/>
  <c r="L81" i="25"/>
  <c r="L41" i="25"/>
  <c r="L2" i="25"/>
  <c r="J48" i="1"/>
  <c r="J2" i="25" s="1"/>
  <c r="H35" i="4"/>
  <c r="P60" i="26" l="1"/>
  <c r="P333" i="25" s="1"/>
  <c r="M333" i="25"/>
  <c r="O333" i="25"/>
  <c r="R60" i="26"/>
  <c r="R333" i="25" s="1"/>
  <c r="N333" i="25"/>
  <c r="Q60" i="26"/>
  <c r="Q333" i="25" s="1"/>
  <c r="E345" i="25"/>
  <c r="S345" i="25"/>
  <c r="E337" i="25"/>
  <c r="S337" i="25"/>
  <c r="Q66" i="26"/>
  <c r="Q339" i="25" s="1"/>
  <c r="N339" i="25"/>
  <c r="R66" i="26"/>
  <c r="R339" i="25" s="1"/>
  <c r="O339" i="25"/>
  <c r="P66" i="26"/>
  <c r="P339" i="25" s="1"/>
  <c r="M339" i="25"/>
  <c r="E40" i="25"/>
  <c r="O67" i="26"/>
  <c r="N67" i="26"/>
  <c r="M67" i="26"/>
  <c r="L68" i="26"/>
  <c r="L341" i="25" s="1"/>
  <c r="C113" i="25"/>
  <c r="C114" i="25"/>
  <c r="C115" i="25"/>
  <c r="C116" i="25"/>
  <c r="C117" i="25"/>
  <c r="C118" i="25"/>
  <c r="C119" i="25"/>
  <c r="C153" i="25"/>
  <c r="C154" i="25"/>
  <c r="C155" i="25"/>
  <c r="C156" i="25"/>
  <c r="C157" i="25"/>
  <c r="C158" i="25"/>
  <c r="C159" i="25"/>
  <c r="C192" i="25"/>
  <c r="C193" i="25"/>
  <c r="C194" i="25"/>
  <c r="C195" i="25"/>
  <c r="C196" i="25"/>
  <c r="C197" i="25"/>
  <c r="C198" i="25"/>
  <c r="C199" i="25"/>
  <c r="C232" i="25"/>
  <c r="C233" i="25"/>
  <c r="C234" i="25"/>
  <c r="C235" i="25"/>
  <c r="C236" i="25"/>
  <c r="C237" i="25"/>
  <c r="C238" i="25"/>
  <c r="C239" i="25"/>
  <c r="C272" i="25"/>
  <c r="C273" i="25"/>
  <c r="C274" i="25"/>
  <c r="C275" i="25"/>
  <c r="C276" i="25"/>
  <c r="C277" i="25"/>
  <c r="C278" i="25"/>
  <c r="C279" i="25"/>
  <c r="C312" i="25"/>
  <c r="C313" i="25"/>
  <c r="C314" i="25"/>
  <c r="C315" i="25"/>
  <c r="C316" i="25"/>
  <c r="C317" i="25"/>
  <c r="C318" i="25"/>
  <c r="C319" i="25"/>
  <c r="C34" i="25"/>
  <c r="C35" i="25"/>
  <c r="C36" i="25"/>
  <c r="C37" i="25"/>
  <c r="C38" i="25"/>
  <c r="C39" i="25"/>
  <c r="C40" i="25"/>
  <c r="U42" i="4"/>
  <c r="U44" i="4" s="1"/>
  <c r="U45" i="4" s="1"/>
  <c r="U42" i="15"/>
  <c r="U44" i="15" s="1"/>
  <c r="U45" i="15" s="1"/>
  <c r="U42" i="6"/>
  <c r="U42" i="13"/>
  <c r="U44" i="13" s="1"/>
  <c r="U45" i="13" s="1"/>
  <c r="U42" i="10"/>
  <c r="U42" i="9"/>
  <c r="U42" i="8"/>
  <c r="U44" i="8" s="1"/>
  <c r="U45" i="8" s="1"/>
  <c r="U42" i="1"/>
  <c r="U44" i="1" s="1"/>
  <c r="U45" i="1" s="1"/>
  <c r="U44" i="10" l="1"/>
  <c r="U45" i="10" s="1"/>
  <c r="W201" i="25"/>
  <c r="W202" i="25" s="1"/>
  <c r="W203" i="25" s="1"/>
  <c r="W204" i="25" s="1"/>
  <c r="W205" i="25" s="1"/>
  <c r="W206" i="25" s="1"/>
  <c r="W207" i="25" s="1"/>
  <c r="W208" i="25" s="1"/>
  <c r="W209" i="25" s="1"/>
  <c r="W210" i="25" s="1"/>
  <c r="W211" i="25" s="1"/>
  <c r="W212" i="25" s="1"/>
  <c r="W213" i="25" s="1"/>
  <c r="W214" i="25" s="1"/>
  <c r="W215" i="25" s="1"/>
  <c r="W216" i="25" s="1"/>
  <c r="W217" i="25" s="1"/>
  <c r="W218" i="25" s="1"/>
  <c r="W219" i="25" s="1"/>
  <c r="W220" i="25" s="1"/>
  <c r="W221" i="25" s="1"/>
  <c r="W222" i="25" s="1"/>
  <c r="W223" i="25" s="1"/>
  <c r="W224" i="25" s="1"/>
  <c r="W225" i="25" s="1"/>
  <c r="W226" i="25" s="1"/>
  <c r="W227" i="25" s="1"/>
  <c r="W228" i="25" s="1"/>
  <c r="W229" i="25" s="1"/>
  <c r="W230" i="25" s="1"/>
  <c r="W231" i="25" s="1"/>
  <c r="W232" i="25" s="1"/>
  <c r="W233" i="25" s="1"/>
  <c r="W234" i="25" s="1"/>
  <c r="W235" i="25" s="1"/>
  <c r="W236" i="25" s="1"/>
  <c r="W237" i="25" s="1"/>
  <c r="W238" i="25" s="1"/>
  <c r="W239" i="25" s="1"/>
  <c r="W240" i="25" s="1"/>
  <c r="U44" i="9"/>
  <c r="U45" i="9" s="1"/>
  <c r="W241" i="25"/>
  <c r="W242" i="25" s="1"/>
  <c r="W243" i="25" s="1"/>
  <c r="W244" i="25" s="1"/>
  <c r="W245" i="25" s="1"/>
  <c r="W246" i="25" s="1"/>
  <c r="W247" i="25" s="1"/>
  <c r="W248" i="25" s="1"/>
  <c r="W249" i="25" s="1"/>
  <c r="W250" i="25" s="1"/>
  <c r="W251" i="25" s="1"/>
  <c r="W252" i="25" s="1"/>
  <c r="W253" i="25" s="1"/>
  <c r="W254" i="25" s="1"/>
  <c r="W255" i="25" s="1"/>
  <c r="W256" i="25" s="1"/>
  <c r="W257" i="25" s="1"/>
  <c r="W258" i="25" s="1"/>
  <c r="W259" i="25" s="1"/>
  <c r="W260" i="25" s="1"/>
  <c r="W261" i="25" s="1"/>
  <c r="W262" i="25" s="1"/>
  <c r="W263" i="25" s="1"/>
  <c r="W264" i="25" s="1"/>
  <c r="W265" i="25" s="1"/>
  <c r="W266" i="25" s="1"/>
  <c r="W267" i="25" s="1"/>
  <c r="W268" i="25" s="1"/>
  <c r="W269" i="25" s="1"/>
  <c r="W270" i="25" s="1"/>
  <c r="W271" i="25" s="1"/>
  <c r="W272" i="25" s="1"/>
  <c r="W273" i="25" s="1"/>
  <c r="W274" i="25" s="1"/>
  <c r="W275" i="25" s="1"/>
  <c r="W276" i="25" s="1"/>
  <c r="W277" i="25" s="1"/>
  <c r="W278" i="25" s="1"/>
  <c r="W279" i="25" s="1"/>
  <c r="W280" i="25" s="1"/>
  <c r="H345" i="25"/>
  <c r="H337" i="25"/>
  <c r="R67" i="26"/>
  <c r="R340" i="25" s="1"/>
  <c r="O340" i="25"/>
  <c r="Q67" i="26"/>
  <c r="Q340" i="25" s="1"/>
  <c r="N340" i="25"/>
  <c r="P67" i="26"/>
  <c r="P340" i="25" s="1"/>
  <c r="M340" i="25"/>
  <c r="U44" i="6"/>
  <c r="U45" i="6" s="1"/>
  <c r="W121" i="25"/>
  <c r="W122" i="25" s="1"/>
  <c r="W123" i="25" s="1"/>
  <c r="W124" i="25" s="1"/>
  <c r="W125" i="25" s="1"/>
  <c r="W126" i="25" s="1"/>
  <c r="W127" i="25" s="1"/>
  <c r="W128" i="25" s="1"/>
  <c r="W129" i="25" s="1"/>
  <c r="W130" i="25" s="1"/>
  <c r="W131" i="25" s="1"/>
  <c r="W132" i="25" s="1"/>
  <c r="W133" i="25" s="1"/>
  <c r="W134" i="25" s="1"/>
  <c r="W135" i="25" s="1"/>
  <c r="W136" i="25" s="1"/>
  <c r="W137" i="25" s="1"/>
  <c r="W138" i="25" s="1"/>
  <c r="W139" i="25" s="1"/>
  <c r="W140" i="25" s="1"/>
  <c r="W141" i="25" s="1"/>
  <c r="W142" i="25" s="1"/>
  <c r="W143" i="25" s="1"/>
  <c r="W144" i="25" s="1"/>
  <c r="W145" i="25" s="1"/>
  <c r="W146" i="25" s="1"/>
  <c r="W147" i="25" s="1"/>
  <c r="W148" i="25" s="1"/>
  <c r="W149" i="25" s="1"/>
  <c r="W150" i="25" s="1"/>
  <c r="W151" i="25" s="1"/>
  <c r="W152" i="25" s="1"/>
  <c r="W153" i="25" s="1"/>
  <c r="W154" i="25" s="1"/>
  <c r="W155" i="25" s="1"/>
  <c r="W156" i="25" s="1"/>
  <c r="W157" i="25" s="1"/>
  <c r="W158" i="25" s="1"/>
  <c r="W159" i="25" s="1"/>
  <c r="W160" i="25" s="1"/>
  <c r="H40" i="25"/>
  <c r="L69" i="26"/>
  <c r="L342" i="25" s="1"/>
  <c r="O68" i="26"/>
  <c r="N68" i="26"/>
  <c r="M68" i="26"/>
  <c r="E346" i="25" l="1"/>
  <c r="S346" i="25"/>
  <c r="E338" i="25"/>
  <c r="S338" i="25"/>
  <c r="R68" i="26"/>
  <c r="R341" i="25" s="1"/>
  <c r="O341" i="25"/>
  <c r="P68" i="26"/>
  <c r="P341" i="25" s="1"/>
  <c r="M341" i="25"/>
  <c r="Q68" i="26"/>
  <c r="Q341" i="25" s="1"/>
  <c r="N341" i="25"/>
  <c r="M69" i="26"/>
  <c r="L70" i="26"/>
  <c r="L343" i="25" s="1"/>
  <c r="N69" i="26"/>
  <c r="O69" i="26"/>
  <c r="O61" i="1"/>
  <c r="O15" i="25" s="1"/>
  <c r="O48" i="1"/>
  <c r="O2" i="25" s="1"/>
  <c r="O61" i="4"/>
  <c r="O54" i="25" s="1"/>
  <c r="O48" i="4"/>
  <c r="O41" i="25" s="1"/>
  <c r="O61" i="15"/>
  <c r="O94" i="25" s="1"/>
  <c r="O48" i="15"/>
  <c r="O81" i="25" s="1"/>
  <c r="O61" i="6"/>
  <c r="O134" i="25" s="1"/>
  <c r="O48" i="6"/>
  <c r="O121" i="25" s="1"/>
  <c r="O61" i="13"/>
  <c r="O174" i="25" s="1"/>
  <c r="O48" i="13"/>
  <c r="O161" i="25" s="1"/>
  <c r="O61" i="10"/>
  <c r="O214" i="25" s="1"/>
  <c r="O48" i="10"/>
  <c r="O201" i="25" s="1"/>
  <c r="O61" i="9"/>
  <c r="O254" i="25" s="1"/>
  <c r="O48" i="9"/>
  <c r="O241" i="25" s="1"/>
  <c r="O61" i="8"/>
  <c r="O294" i="25" s="1"/>
  <c r="O48" i="8"/>
  <c r="O281" i="25" s="1"/>
  <c r="K98" i="15"/>
  <c r="K96" i="15"/>
  <c r="K94" i="15"/>
  <c r="K92" i="15"/>
  <c r="K90" i="15"/>
  <c r="K75" i="15"/>
  <c r="K108" i="25" s="1"/>
  <c r="K88" i="15"/>
  <c r="K73" i="15"/>
  <c r="K106" i="25" s="1"/>
  <c r="J73" i="15"/>
  <c r="J106" i="25" s="1"/>
  <c r="K72" i="15"/>
  <c r="K105" i="25" s="1"/>
  <c r="J72" i="15"/>
  <c r="J105" i="25" s="1"/>
  <c r="K71" i="15"/>
  <c r="K104" i="25" s="1"/>
  <c r="J71" i="15"/>
  <c r="J104" i="25" s="1"/>
  <c r="K70" i="15"/>
  <c r="K103" i="25" s="1"/>
  <c r="J70" i="15"/>
  <c r="J103" i="25" s="1"/>
  <c r="K69" i="15"/>
  <c r="K102" i="25" s="1"/>
  <c r="J69" i="15"/>
  <c r="J102" i="25" s="1"/>
  <c r="K68" i="15"/>
  <c r="K101" i="25" s="1"/>
  <c r="J68" i="15"/>
  <c r="J101" i="25" s="1"/>
  <c r="K67" i="15"/>
  <c r="K100" i="25" s="1"/>
  <c r="J67" i="15"/>
  <c r="J100" i="25" s="1"/>
  <c r="K66" i="15"/>
  <c r="K99" i="25" s="1"/>
  <c r="J66" i="15"/>
  <c r="J99" i="25" s="1"/>
  <c r="K65" i="15"/>
  <c r="K98" i="25" s="1"/>
  <c r="J65" i="15"/>
  <c r="J98" i="25" s="1"/>
  <c r="K64" i="15"/>
  <c r="K97" i="25" s="1"/>
  <c r="J64" i="15"/>
  <c r="J97" i="25" s="1"/>
  <c r="K63" i="15"/>
  <c r="K96" i="25" s="1"/>
  <c r="J63" i="15"/>
  <c r="J96" i="25" s="1"/>
  <c r="L95" i="25"/>
  <c r="K62" i="15"/>
  <c r="K95" i="25" s="1"/>
  <c r="J62" i="15"/>
  <c r="J95" i="25" s="1"/>
  <c r="K61" i="15"/>
  <c r="K94" i="25" s="1"/>
  <c r="J61" i="15"/>
  <c r="J94" i="25" s="1"/>
  <c r="K60" i="15"/>
  <c r="K93" i="25" s="1"/>
  <c r="J60" i="15"/>
  <c r="J93" i="25" s="1"/>
  <c r="K59" i="15"/>
  <c r="K92" i="25" s="1"/>
  <c r="J59" i="15"/>
  <c r="J92" i="25" s="1"/>
  <c r="K58" i="15"/>
  <c r="K91" i="25" s="1"/>
  <c r="J58" i="15"/>
  <c r="J91" i="25" s="1"/>
  <c r="K57" i="15"/>
  <c r="K90" i="25" s="1"/>
  <c r="J57" i="15"/>
  <c r="J90" i="25" s="1"/>
  <c r="K56" i="15"/>
  <c r="K89" i="25" s="1"/>
  <c r="J56" i="15"/>
  <c r="J89" i="25" s="1"/>
  <c r="K55" i="15"/>
  <c r="K88" i="25" s="1"/>
  <c r="J55" i="15"/>
  <c r="J88" i="25" s="1"/>
  <c r="K54" i="15"/>
  <c r="K87" i="25" s="1"/>
  <c r="J54" i="15"/>
  <c r="J87" i="25" s="1"/>
  <c r="K53" i="15"/>
  <c r="K86" i="25" s="1"/>
  <c r="J53" i="15"/>
  <c r="J86" i="25" s="1"/>
  <c r="K52" i="15"/>
  <c r="K85" i="25" s="1"/>
  <c r="J52" i="15"/>
  <c r="J85" i="25" s="1"/>
  <c r="K51" i="15"/>
  <c r="K84" i="25" s="1"/>
  <c r="J51" i="15"/>
  <c r="J84" i="25" s="1"/>
  <c r="K50" i="15"/>
  <c r="K83" i="25" s="1"/>
  <c r="J50" i="15"/>
  <c r="J83" i="25" s="1"/>
  <c r="L49" i="15"/>
  <c r="K49" i="15"/>
  <c r="K82" i="25" s="1"/>
  <c r="J49" i="15"/>
  <c r="J82" i="25" s="1"/>
  <c r="K48" i="15"/>
  <c r="J48" i="15"/>
  <c r="J81" i="25" s="1"/>
  <c r="A48" i="15"/>
  <c r="A81" i="25" s="1"/>
  <c r="A82" i="25" s="1"/>
  <c r="A83" i="25" s="1"/>
  <c r="A84" i="25" s="1"/>
  <c r="A85" i="25" s="1"/>
  <c r="A86" i="25" s="1"/>
  <c r="A87" i="25" s="1"/>
  <c r="A88" i="25" s="1"/>
  <c r="A89" i="25" s="1"/>
  <c r="A90" i="25" s="1"/>
  <c r="A91" i="25" s="1"/>
  <c r="A92" i="25" s="1"/>
  <c r="A93" i="25" s="1"/>
  <c r="Q42" i="15"/>
  <c r="Q44" i="15" s="1"/>
  <c r="Q45" i="15" s="1"/>
  <c r="M42" i="15"/>
  <c r="D41" i="15"/>
  <c r="A35" i="15"/>
  <c r="A61" i="15" s="1"/>
  <c r="A94" i="25" s="1"/>
  <c r="A95" i="25" s="1"/>
  <c r="A96" i="25" s="1"/>
  <c r="A97" i="25" s="1"/>
  <c r="A98" i="25" s="1"/>
  <c r="A99" i="25" s="1"/>
  <c r="A100" i="25" s="1"/>
  <c r="A101" i="25" s="1"/>
  <c r="A102" i="25" s="1"/>
  <c r="A103" i="25" s="1"/>
  <c r="A104" i="25" s="1"/>
  <c r="A105" i="25" s="1"/>
  <c r="A106" i="25" s="1"/>
  <c r="G34" i="15"/>
  <c r="B33" i="15"/>
  <c r="K83" i="13"/>
  <c r="K196" i="25" s="1"/>
  <c r="K81" i="13"/>
  <c r="K194" i="25" s="1"/>
  <c r="K79" i="13"/>
  <c r="K192" i="25" s="1"/>
  <c r="K75" i="13"/>
  <c r="K188" i="25" s="1"/>
  <c r="C200" i="25"/>
  <c r="K73" i="13"/>
  <c r="K186" i="25" s="1"/>
  <c r="J73" i="13"/>
  <c r="J186" i="25" s="1"/>
  <c r="K72" i="13"/>
  <c r="K185" i="25" s="1"/>
  <c r="J72" i="13"/>
  <c r="J185" i="25" s="1"/>
  <c r="K71" i="13"/>
  <c r="K184" i="25" s="1"/>
  <c r="J71" i="13"/>
  <c r="J184" i="25" s="1"/>
  <c r="K70" i="13"/>
  <c r="K183" i="25" s="1"/>
  <c r="J70" i="13"/>
  <c r="J183" i="25" s="1"/>
  <c r="K69" i="13"/>
  <c r="K182" i="25" s="1"/>
  <c r="J69" i="13"/>
  <c r="J182" i="25" s="1"/>
  <c r="K68" i="13"/>
  <c r="K181" i="25" s="1"/>
  <c r="J68" i="13"/>
  <c r="J181" i="25" s="1"/>
  <c r="K67" i="13"/>
  <c r="K180" i="25" s="1"/>
  <c r="J67" i="13"/>
  <c r="J180" i="25" s="1"/>
  <c r="K66" i="13"/>
  <c r="K179" i="25" s="1"/>
  <c r="J66" i="13"/>
  <c r="J179" i="25" s="1"/>
  <c r="K65" i="13"/>
  <c r="K178" i="25" s="1"/>
  <c r="J65" i="13"/>
  <c r="J178" i="25" s="1"/>
  <c r="K64" i="13"/>
  <c r="K177" i="25" s="1"/>
  <c r="J64" i="13"/>
  <c r="J177" i="25" s="1"/>
  <c r="K63" i="13"/>
  <c r="K176" i="25" s="1"/>
  <c r="J63" i="13"/>
  <c r="J176" i="25" s="1"/>
  <c r="L175" i="25"/>
  <c r="K62" i="13"/>
  <c r="K175" i="25" s="1"/>
  <c r="J62" i="13"/>
  <c r="J175" i="25" s="1"/>
  <c r="K61" i="13"/>
  <c r="K174" i="25" s="1"/>
  <c r="J61" i="13"/>
  <c r="J174" i="25" s="1"/>
  <c r="K60" i="13"/>
  <c r="K173" i="25" s="1"/>
  <c r="J60" i="13"/>
  <c r="J173" i="25" s="1"/>
  <c r="K59" i="13"/>
  <c r="K172" i="25" s="1"/>
  <c r="J59" i="13"/>
  <c r="J172" i="25" s="1"/>
  <c r="K58" i="13"/>
  <c r="K171" i="25" s="1"/>
  <c r="J58" i="13"/>
  <c r="J171" i="25" s="1"/>
  <c r="K57" i="13"/>
  <c r="K170" i="25" s="1"/>
  <c r="J57" i="13"/>
  <c r="J170" i="25" s="1"/>
  <c r="K56" i="13"/>
  <c r="K169" i="25" s="1"/>
  <c r="J56" i="13"/>
  <c r="J169" i="25" s="1"/>
  <c r="K55" i="13"/>
  <c r="K168" i="25" s="1"/>
  <c r="J55" i="13"/>
  <c r="J168" i="25" s="1"/>
  <c r="K54" i="13"/>
  <c r="K167" i="25" s="1"/>
  <c r="J54" i="13"/>
  <c r="J167" i="25" s="1"/>
  <c r="K53" i="13"/>
  <c r="K166" i="25" s="1"/>
  <c r="J53" i="13"/>
  <c r="J166" i="25" s="1"/>
  <c r="K52" i="13"/>
  <c r="K165" i="25" s="1"/>
  <c r="J52" i="13"/>
  <c r="J165" i="25" s="1"/>
  <c r="K51" i="13"/>
  <c r="K164" i="25" s="1"/>
  <c r="J51" i="13"/>
  <c r="J164" i="25" s="1"/>
  <c r="K50" i="13"/>
  <c r="K163" i="25" s="1"/>
  <c r="J50" i="13"/>
  <c r="J163" i="25" s="1"/>
  <c r="L49" i="13"/>
  <c r="K49" i="13"/>
  <c r="K162" i="25" s="1"/>
  <c r="J49" i="13"/>
  <c r="J162" i="25" s="1"/>
  <c r="N48" i="13"/>
  <c r="N161" i="25" s="1"/>
  <c r="K48" i="13"/>
  <c r="J48" i="13"/>
  <c r="J161" i="25" s="1"/>
  <c r="A48" i="13"/>
  <c r="A161" i="25" s="1"/>
  <c r="A162" i="25" s="1"/>
  <c r="A163" i="25" s="1"/>
  <c r="A164" i="25" s="1"/>
  <c r="A165" i="25" s="1"/>
  <c r="A166" i="25" s="1"/>
  <c r="A167" i="25" s="1"/>
  <c r="A168" i="25" s="1"/>
  <c r="A169" i="25" s="1"/>
  <c r="A170" i="25" s="1"/>
  <c r="A171" i="25" s="1"/>
  <c r="A172" i="25" s="1"/>
  <c r="A173" i="25" s="1"/>
  <c r="Q44" i="13"/>
  <c r="Q45" i="13" s="1"/>
  <c r="Q42" i="13"/>
  <c r="M42" i="13"/>
  <c r="D41" i="13"/>
  <c r="A35" i="13"/>
  <c r="G34" i="13"/>
  <c r="B33" i="13"/>
  <c r="B36" i="7"/>
  <c r="B36" i="5"/>
  <c r="H35" i="8"/>
  <c r="H35" i="7"/>
  <c r="H35" i="5"/>
  <c r="E174" i="25" l="1"/>
  <c r="S61" i="13"/>
  <c r="S174" i="25" s="1"/>
  <c r="B34" i="15"/>
  <c r="K81" i="25"/>
  <c r="E94" i="25"/>
  <c r="S61" i="15"/>
  <c r="S94" i="25" s="1"/>
  <c r="B34" i="13"/>
  <c r="K161" i="25"/>
  <c r="N49" i="13"/>
  <c r="Q49" i="13" s="1"/>
  <c r="Q162" i="25" s="1"/>
  <c r="L162" i="25"/>
  <c r="L50" i="15"/>
  <c r="L83" i="25" s="1"/>
  <c r="L82" i="25"/>
  <c r="M44" i="13"/>
  <c r="M45" i="13" s="1"/>
  <c r="M60" i="13" s="1"/>
  <c r="V161" i="25"/>
  <c r="V162" i="25" s="1"/>
  <c r="V163" i="25" s="1"/>
  <c r="V164" i="25" s="1"/>
  <c r="V165" i="25" s="1"/>
  <c r="V166" i="25" s="1"/>
  <c r="V167" i="25" s="1"/>
  <c r="V168" i="25" s="1"/>
  <c r="V169" i="25" s="1"/>
  <c r="V170" i="25" s="1"/>
  <c r="V171" i="25" s="1"/>
  <c r="V172" i="25" s="1"/>
  <c r="V173" i="25" s="1"/>
  <c r="V174" i="25" s="1"/>
  <c r="V175" i="25" s="1"/>
  <c r="V176" i="25" s="1"/>
  <c r="V177" i="25" s="1"/>
  <c r="V178" i="25" s="1"/>
  <c r="V179" i="25" s="1"/>
  <c r="V180" i="25" s="1"/>
  <c r="V181" i="25" s="1"/>
  <c r="V182" i="25" s="1"/>
  <c r="V183" i="25" s="1"/>
  <c r="V184" i="25" s="1"/>
  <c r="V185" i="25" s="1"/>
  <c r="V186" i="25" s="1"/>
  <c r="V187" i="25" s="1"/>
  <c r="V188" i="25" s="1"/>
  <c r="V189" i="25" s="1"/>
  <c r="V190" i="25" s="1"/>
  <c r="V191" i="25" s="1"/>
  <c r="V192" i="25" s="1"/>
  <c r="V193" i="25" s="1"/>
  <c r="V194" i="25" s="1"/>
  <c r="V195" i="25" s="1"/>
  <c r="V196" i="25" s="1"/>
  <c r="V197" i="25" s="1"/>
  <c r="V198" i="25" s="1"/>
  <c r="V199" i="25" s="1"/>
  <c r="V200" i="25" s="1"/>
  <c r="H346" i="25"/>
  <c r="H338" i="25"/>
  <c r="P69" i="26"/>
  <c r="P342" i="25" s="1"/>
  <c r="M342" i="25"/>
  <c r="R69" i="26"/>
  <c r="R342" i="25" s="1"/>
  <c r="O342" i="25"/>
  <c r="Q69" i="26"/>
  <c r="Q342" i="25" s="1"/>
  <c r="N342" i="25"/>
  <c r="M44" i="15"/>
  <c r="M45" i="15" s="1"/>
  <c r="V81" i="25"/>
  <c r="V82" i="25" s="1"/>
  <c r="V83" i="25" s="1"/>
  <c r="V84" i="25" s="1"/>
  <c r="V85" i="25" s="1"/>
  <c r="V86" i="25" s="1"/>
  <c r="V87" i="25" s="1"/>
  <c r="V88" i="25" s="1"/>
  <c r="V89" i="25" s="1"/>
  <c r="V90" i="25" s="1"/>
  <c r="V91" i="25" s="1"/>
  <c r="V92" i="25" s="1"/>
  <c r="V93" i="25" s="1"/>
  <c r="V94" i="25" s="1"/>
  <c r="V95" i="25" s="1"/>
  <c r="V96" i="25" s="1"/>
  <c r="V97" i="25" s="1"/>
  <c r="V98" i="25" s="1"/>
  <c r="V99" i="25" s="1"/>
  <c r="V100" i="25" s="1"/>
  <c r="V101" i="25" s="1"/>
  <c r="V102" i="25" s="1"/>
  <c r="V103" i="25" s="1"/>
  <c r="V104" i="25" s="1"/>
  <c r="V105" i="25" s="1"/>
  <c r="V106" i="25" s="1"/>
  <c r="V107" i="25" s="1"/>
  <c r="V108" i="25" s="1"/>
  <c r="V109" i="25" s="1"/>
  <c r="V110" i="25" s="1"/>
  <c r="V111" i="25" s="1"/>
  <c r="V112" i="25" s="1"/>
  <c r="V113" i="25" s="1"/>
  <c r="V114" i="25" s="1"/>
  <c r="V115" i="25" s="1"/>
  <c r="V116" i="25" s="1"/>
  <c r="V117" i="25" s="1"/>
  <c r="V118" i="25" s="1"/>
  <c r="V119" i="25" s="1"/>
  <c r="V120" i="25" s="1"/>
  <c r="L71" i="26"/>
  <c r="L344" i="25" s="1"/>
  <c r="M70" i="26"/>
  <c r="O70" i="26"/>
  <c r="N70" i="26"/>
  <c r="R61" i="15"/>
  <c r="R94" i="25" s="1"/>
  <c r="R61" i="13"/>
  <c r="R174" i="25" s="1"/>
  <c r="O50" i="15"/>
  <c r="L50" i="13"/>
  <c r="N50" i="13" s="1"/>
  <c r="O49" i="15"/>
  <c r="O49" i="13"/>
  <c r="Q48" i="13"/>
  <c r="Q161" i="25" s="1"/>
  <c r="R48" i="15"/>
  <c r="R81" i="25" s="1"/>
  <c r="R48" i="13"/>
  <c r="R161" i="25" s="1"/>
  <c r="L63" i="13"/>
  <c r="O62" i="13"/>
  <c r="L63" i="15"/>
  <c r="O62" i="15"/>
  <c r="K92" i="13"/>
  <c r="B35" i="13"/>
  <c r="K83" i="15"/>
  <c r="G41" i="15"/>
  <c r="G41" i="13"/>
  <c r="K79" i="15"/>
  <c r="K105" i="15"/>
  <c r="B35" i="15"/>
  <c r="K77" i="15"/>
  <c r="K85" i="15"/>
  <c r="K109" i="15"/>
  <c r="K81" i="15"/>
  <c r="K101" i="15"/>
  <c r="N61" i="15"/>
  <c r="N48" i="15"/>
  <c r="N49" i="15"/>
  <c r="G35" i="15"/>
  <c r="G40" i="15"/>
  <c r="M48" i="15"/>
  <c r="C120" i="25"/>
  <c r="K74" i="15"/>
  <c r="K82" i="15"/>
  <c r="K103" i="15"/>
  <c r="K111" i="15"/>
  <c r="N50" i="15"/>
  <c r="K76" i="15"/>
  <c r="K84" i="15"/>
  <c r="A36" i="15"/>
  <c r="K80" i="15"/>
  <c r="M61" i="15"/>
  <c r="K78" i="15"/>
  <c r="K86" i="15"/>
  <c r="K107" i="15"/>
  <c r="N62" i="15"/>
  <c r="K74" i="13"/>
  <c r="K187" i="25" s="1"/>
  <c r="K76" i="13"/>
  <c r="K189" i="25" s="1"/>
  <c r="K78" i="13"/>
  <c r="K191" i="25" s="1"/>
  <c r="K80" i="13"/>
  <c r="K193" i="25" s="1"/>
  <c r="K82" i="13"/>
  <c r="K195" i="25" s="1"/>
  <c r="K84" i="13"/>
  <c r="K197" i="25" s="1"/>
  <c r="K86" i="13"/>
  <c r="K199" i="25" s="1"/>
  <c r="K94" i="13"/>
  <c r="K88" i="13"/>
  <c r="C109" i="13"/>
  <c r="K109" i="13" s="1"/>
  <c r="K77" i="13"/>
  <c r="K190" i="25" s="1"/>
  <c r="K85" i="13"/>
  <c r="K198" i="25" s="1"/>
  <c r="K90" i="13"/>
  <c r="C103" i="13"/>
  <c r="K103" i="13" s="1"/>
  <c r="K98" i="13"/>
  <c r="C111" i="13"/>
  <c r="K111" i="13" s="1"/>
  <c r="C100" i="13"/>
  <c r="K100" i="13" s="1"/>
  <c r="K87" i="13"/>
  <c r="K200" i="25" s="1"/>
  <c r="C104" i="13"/>
  <c r="K104" i="13" s="1"/>
  <c r="K91" i="13"/>
  <c r="C108" i="13"/>
  <c r="K108" i="13" s="1"/>
  <c r="K95" i="13"/>
  <c r="C112" i="13"/>
  <c r="K112" i="13" s="1"/>
  <c r="K99" i="13"/>
  <c r="A61" i="13"/>
  <c r="A174" i="25" s="1"/>
  <c r="A175" i="25" s="1"/>
  <c r="A176" i="25" s="1"/>
  <c r="A177" i="25" s="1"/>
  <c r="A178" i="25" s="1"/>
  <c r="A179" i="25" s="1"/>
  <c r="A180" i="25" s="1"/>
  <c r="A181" i="25" s="1"/>
  <c r="A182" i="25" s="1"/>
  <c r="A183" i="25" s="1"/>
  <c r="A184" i="25" s="1"/>
  <c r="A185" i="25" s="1"/>
  <c r="A186" i="25" s="1"/>
  <c r="G40" i="13"/>
  <c r="A36" i="13"/>
  <c r="G35" i="13"/>
  <c r="M49" i="13"/>
  <c r="M61" i="13"/>
  <c r="M48" i="13"/>
  <c r="L51" i="13"/>
  <c r="N61" i="13"/>
  <c r="N62" i="13"/>
  <c r="C102" i="13"/>
  <c r="K102" i="13" s="1"/>
  <c r="K89" i="13"/>
  <c r="C106" i="13"/>
  <c r="K106" i="13" s="1"/>
  <c r="K93" i="13"/>
  <c r="C110" i="13"/>
  <c r="K110" i="13" s="1"/>
  <c r="K97" i="13"/>
  <c r="M62" i="13"/>
  <c r="J73" i="10"/>
  <c r="J226" i="25" s="1"/>
  <c r="K73" i="10"/>
  <c r="K226" i="25" s="1"/>
  <c r="J72" i="10"/>
  <c r="J225" i="25" s="1"/>
  <c r="J71" i="10"/>
  <c r="J224" i="25" s="1"/>
  <c r="K71" i="10"/>
  <c r="K224" i="25" s="1"/>
  <c r="K70" i="10"/>
  <c r="K223" i="25" s="1"/>
  <c r="J70" i="10"/>
  <c r="J223" i="25" s="1"/>
  <c r="K83" i="10"/>
  <c r="K236" i="25" s="1"/>
  <c r="J69" i="10"/>
  <c r="J222" i="25" s="1"/>
  <c r="K69" i="10"/>
  <c r="K222" i="25" s="1"/>
  <c r="J68" i="10"/>
  <c r="J221" i="25" s="1"/>
  <c r="K67" i="10"/>
  <c r="K220" i="25" s="1"/>
  <c r="J67" i="10"/>
  <c r="J220" i="25" s="1"/>
  <c r="J66" i="10"/>
  <c r="J219" i="25" s="1"/>
  <c r="K79" i="10"/>
  <c r="K232" i="25" s="1"/>
  <c r="J65" i="10"/>
  <c r="J218" i="25" s="1"/>
  <c r="K65" i="10"/>
  <c r="K218" i="25" s="1"/>
  <c r="J64" i="10"/>
  <c r="J217" i="25" s="1"/>
  <c r="K63" i="10"/>
  <c r="K216" i="25" s="1"/>
  <c r="J63" i="10"/>
  <c r="J216" i="25" s="1"/>
  <c r="L215" i="25"/>
  <c r="J62" i="10"/>
  <c r="J215" i="25" s="1"/>
  <c r="K75" i="10"/>
  <c r="K228" i="25" s="1"/>
  <c r="J61" i="10"/>
  <c r="J214" i="25" s="1"/>
  <c r="K61" i="10"/>
  <c r="A61" i="10"/>
  <c r="A214" i="25" s="1"/>
  <c r="A215" i="25" s="1"/>
  <c r="A216" i="25" s="1"/>
  <c r="A217" i="25" s="1"/>
  <c r="A218" i="25" s="1"/>
  <c r="A219" i="25" s="1"/>
  <c r="A220" i="25" s="1"/>
  <c r="A221" i="25" s="1"/>
  <c r="A222" i="25" s="1"/>
  <c r="A223" i="25" s="1"/>
  <c r="A224" i="25" s="1"/>
  <c r="A225" i="25" s="1"/>
  <c r="A226" i="25" s="1"/>
  <c r="K60" i="10"/>
  <c r="K213" i="25" s="1"/>
  <c r="J60" i="10"/>
  <c r="J213" i="25" s="1"/>
  <c r="K59" i="10"/>
  <c r="K212" i="25" s="1"/>
  <c r="J59" i="10"/>
  <c r="J212" i="25" s="1"/>
  <c r="K58" i="10"/>
  <c r="K211" i="25" s="1"/>
  <c r="J58" i="10"/>
  <c r="J211" i="25" s="1"/>
  <c r="K57" i="10"/>
  <c r="K210" i="25" s="1"/>
  <c r="J57" i="10"/>
  <c r="J210" i="25" s="1"/>
  <c r="K56" i="10"/>
  <c r="K209" i="25" s="1"/>
  <c r="J56" i="10"/>
  <c r="J209" i="25" s="1"/>
  <c r="K55" i="10"/>
  <c r="K208" i="25" s="1"/>
  <c r="J55" i="10"/>
  <c r="J208" i="25" s="1"/>
  <c r="K54" i="10"/>
  <c r="K207" i="25" s="1"/>
  <c r="J54" i="10"/>
  <c r="J207" i="25" s="1"/>
  <c r="K53" i="10"/>
  <c r="K206" i="25" s="1"/>
  <c r="J53" i="10"/>
  <c r="J206" i="25" s="1"/>
  <c r="K52" i="10"/>
  <c r="K205" i="25" s="1"/>
  <c r="J52" i="10"/>
  <c r="J205" i="25" s="1"/>
  <c r="K51" i="10"/>
  <c r="K204" i="25" s="1"/>
  <c r="J51" i="10"/>
  <c r="J204" i="25" s="1"/>
  <c r="K50" i="10"/>
  <c r="K203" i="25" s="1"/>
  <c r="J50" i="10"/>
  <c r="J203" i="25" s="1"/>
  <c r="L49" i="10"/>
  <c r="K49" i="10"/>
  <c r="K202" i="25" s="1"/>
  <c r="J49" i="10"/>
  <c r="J202" i="25" s="1"/>
  <c r="K48" i="10"/>
  <c r="J48" i="10"/>
  <c r="J201" i="25" s="1"/>
  <c r="A48" i="10"/>
  <c r="A201" i="25" s="1"/>
  <c r="A202" i="25" s="1"/>
  <c r="A203" i="25" s="1"/>
  <c r="A204" i="25" s="1"/>
  <c r="A205" i="25" s="1"/>
  <c r="A206" i="25" s="1"/>
  <c r="A207" i="25" s="1"/>
  <c r="A208" i="25" s="1"/>
  <c r="A209" i="25" s="1"/>
  <c r="A210" i="25" s="1"/>
  <c r="A211" i="25" s="1"/>
  <c r="A212" i="25" s="1"/>
  <c r="A213" i="25" s="1"/>
  <c r="Q42" i="10"/>
  <c r="Q44" i="10" s="1"/>
  <c r="Q45" i="10" s="1"/>
  <c r="M42" i="10"/>
  <c r="D41" i="10"/>
  <c r="A35" i="10"/>
  <c r="G40" i="10" s="1"/>
  <c r="G34" i="10"/>
  <c r="B33" i="10"/>
  <c r="K77" i="9"/>
  <c r="K270" i="25" s="1"/>
  <c r="J73" i="9"/>
  <c r="J266" i="25" s="1"/>
  <c r="J72" i="9"/>
  <c r="J265" i="25" s="1"/>
  <c r="K72" i="9"/>
  <c r="K265" i="25" s="1"/>
  <c r="J71" i="9"/>
  <c r="J264" i="25" s="1"/>
  <c r="J70" i="9"/>
  <c r="J263" i="25" s="1"/>
  <c r="J69" i="9"/>
  <c r="J262" i="25" s="1"/>
  <c r="K69" i="9"/>
  <c r="K262" i="25" s="1"/>
  <c r="J68" i="9"/>
  <c r="J261" i="25" s="1"/>
  <c r="K68" i="9"/>
  <c r="K261" i="25" s="1"/>
  <c r="J67" i="9"/>
  <c r="J260" i="25" s="1"/>
  <c r="K67" i="9"/>
  <c r="K260" i="25" s="1"/>
  <c r="J66" i="9"/>
  <c r="J259" i="25" s="1"/>
  <c r="K65" i="9"/>
  <c r="K258" i="25" s="1"/>
  <c r="J65" i="9"/>
  <c r="J258" i="25" s="1"/>
  <c r="K64" i="9"/>
  <c r="K257" i="25" s="1"/>
  <c r="J64" i="9"/>
  <c r="J257" i="25" s="1"/>
  <c r="K63" i="9"/>
  <c r="K256" i="25" s="1"/>
  <c r="J63" i="9"/>
  <c r="J256" i="25" s="1"/>
  <c r="L255" i="25"/>
  <c r="J62" i="9"/>
  <c r="J255" i="25" s="1"/>
  <c r="J61" i="9"/>
  <c r="J254" i="25" s="1"/>
  <c r="K61" i="9"/>
  <c r="K60" i="9"/>
  <c r="K253" i="25" s="1"/>
  <c r="J60" i="9"/>
  <c r="J253" i="25" s="1"/>
  <c r="K59" i="9"/>
  <c r="K252" i="25" s="1"/>
  <c r="J59" i="9"/>
  <c r="J252" i="25" s="1"/>
  <c r="K58" i="9"/>
  <c r="K251" i="25" s="1"/>
  <c r="J58" i="9"/>
  <c r="J251" i="25" s="1"/>
  <c r="K57" i="9"/>
  <c r="K250" i="25" s="1"/>
  <c r="J57" i="9"/>
  <c r="J250" i="25" s="1"/>
  <c r="K56" i="9"/>
  <c r="K249" i="25" s="1"/>
  <c r="J56" i="9"/>
  <c r="J249" i="25" s="1"/>
  <c r="K55" i="9"/>
  <c r="K248" i="25" s="1"/>
  <c r="J55" i="9"/>
  <c r="J248" i="25" s="1"/>
  <c r="K54" i="9"/>
  <c r="K247" i="25" s="1"/>
  <c r="J54" i="9"/>
  <c r="J247" i="25" s="1"/>
  <c r="K53" i="9"/>
  <c r="K246" i="25" s="1"/>
  <c r="J53" i="9"/>
  <c r="J246" i="25" s="1"/>
  <c r="K52" i="9"/>
  <c r="K245" i="25" s="1"/>
  <c r="J52" i="9"/>
  <c r="J245" i="25" s="1"/>
  <c r="K51" i="9"/>
  <c r="K244" i="25" s="1"/>
  <c r="J51" i="9"/>
  <c r="J244" i="25" s="1"/>
  <c r="K50" i="9"/>
  <c r="K243" i="25" s="1"/>
  <c r="J50" i="9"/>
  <c r="J243" i="25" s="1"/>
  <c r="L49" i="9"/>
  <c r="K49" i="9"/>
  <c r="K242" i="25" s="1"/>
  <c r="J49" i="9"/>
  <c r="J242" i="25" s="1"/>
  <c r="K48" i="9"/>
  <c r="K241" i="25" s="1"/>
  <c r="J48" i="9"/>
  <c r="J241" i="25" s="1"/>
  <c r="A48" i="9"/>
  <c r="A241" i="25" s="1"/>
  <c r="A242" i="25" s="1"/>
  <c r="A243" i="25" s="1"/>
  <c r="A244" i="25" s="1"/>
  <c r="A245" i="25" s="1"/>
  <c r="A246" i="25" s="1"/>
  <c r="A247" i="25" s="1"/>
  <c r="A248" i="25" s="1"/>
  <c r="A249" i="25" s="1"/>
  <c r="A250" i="25" s="1"/>
  <c r="A251" i="25" s="1"/>
  <c r="A252" i="25" s="1"/>
  <c r="A253" i="25" s="1"/>
  <c r="Q42" i="9"/>
  <c r="Q44" i="9" s="1"/>
  <c r="Q45" i="9" s="1"/>
  <c r="M42" i="9"/>
  <c r="D41" i="9"/>
  <c r="A35" i="9"/>
  <c r="G40" i="9" s="1"/>
  <c r="G34" i="9"/>
  <c r="B33" i="9"/>
  <c r="J73" i="8"/>
  <c r="J306" i="25" s="1"/>
  <c r="K73" i="8"/>
  <c r="K306" i="25" s="1"/>
  <c r="K72" i="8"/>
  <c r="K305" i="25" s="1"/>
  <c r="J72" i="8"/>
  <c r="J305" i="25" s="1"/>
  <c r="K71" i="8"/>
  <c r="K304" i="25" s="1"/>
  <c r="J71" i="8"/>
  <c r="J304" i="25" s="1"/>
  <c r="J70" i="8"/>
  <c r="J303" i="25" s="1"/>
  <c r="J69" i="8"/>
  <c r="J302" i="25" s="1"/>
  <c r="K69" i="8"/>
  <c r="K302" i="25" s="1"/>
  <c r="J68" i="8"/>
  <c r="J301" i="25" s="1"/>
  <c r="J67" i="8"/>
  <c r="J300" i="25" s="1"/>
  <c r="K67" i="8"/>
  <c r="K300" i="25" s="1"/>
  <c r="J66" i="8"/>
  <c r="J299" i="25" s="1"/>
  <c r="J65" i="8"/>
  <c r="J298" i="25" s="1"/>
  <c r="K65" i="8"/>
  <c r="K298" i="25" s="1"/>
  <c r="K64" i="8"/>
  <c r="K297" i="25" s="1"/>
  <c r="J64" i="8"/>
  <c r="J297" i="25" s="1"/>
  <c r="K63" i="8"/>
  <c r="K296" i="25" s="1"/>
  <c r="J63" i="8"/>
  <c r="J296" i="25" s="1"/>
  <c r="L62" i="8"/>
  <c r="J62" i="8"/>
  <c r="J295" i="25" s="1"/>
  <c r="J61" i="8"/>
  <c r="J294" i="25" s="1"/>
  <c r="K61" i="8"/>
  <c r="K60" i="8"/>
  <c r="K293" i="25" s="1"/>
  <c r="J60" i="8"/>
  <c r="J293" i="25" s="1"/>
  <c r="K59" i="8"/>
  <c r="K292" i="25" s="1"/>
  <c r="J59" i="8"/>
  <c r="J292" i="25" s="1"/>
  <c r="K58" i="8"/>
  <c r="K291" i="25" s="1"/>
  <c r="J58" i="8"/>
  <c r="J291" i="25" s="1"/>
  <c r="K57" i="8"/>
  <c r="K290" i="25" s="1"/>
  <c r="J57" i="8"/>
  <c r="J290" i="25" s="1"/>
  <c r="K56" i="8"/>
  <c r="K289" i="25" s="1"/>
  <c r="J56" i="8"/>
  <c r="J289" i="25" s="1"/>
  <c r="K55" i="8"/>
  <c r="K288" i="25" s="1"/>
  <c r="J55" i="8"/>
  <c r="J288" i="25" s="1"/>
  <c r="K54" i="8"/>
  <c r="K287" i="25" s="1"/>
  <c r="J54" i="8"/>
  <c r="J287" i="25" s="1"/>
  <c r="K53" i="8"/>
  <c r="K286" i="25" s="1"/>
  <c r="J53" i="8"/>
  <c r="J286" i="25" s="1"/>
  <c r="K52" i="8"/>
  <c r="K285" i="25" s="1"/>
  <c r="J52" i="8"/>
  <c r="J285" i="25" s="1"/>
  <c r="K51" i="8"/>
  <c r="K284" i="25" s="1"/>
  <c r="J51" i="8"/>
  <c r="J284" i="25" s="1"/>
  <c r="K50" i="8"/>
  <c r="K283" i="25" s="1"/>
  <c r="J50" i="8"/>
  <c r="J283" i="25" s="1"/>
  <c r="L49" i="8"/>
  <c r="L282" i="25" s="1"/>
  <c r="K49" i="8"/>
  <c r="K282" i="25" s="1"/>
  <c r="J49" i="8"/>
  <c r="J282" i="25" s="1"/>
  <c r="K48" i="8"/>
  <c r="J48" i="8"/>
  <c r="J281" i="25" s="1"/>
  <c r="A48" i="8"/>
  <c r="A281" i="25" s="1"/>
  <c r="A282" i="25" s="1"/>
  <c r="A283" i="25" s="1"/>
  <c r="A284" i="25" s="1"/>
  <c r="A285" i="25" s="1"/>
  <c r="A286" i="25" s="1"/>
  <c r="A287" i="25" s="1"/>
  <c r="A288" i="25" s="1"/>
  <c r="A289" i="25" s="1"/>
  <c r="A290" i="25" s="1"/>
  <c r="A291" i="25" s="1"/>
  <c r="A292" i="25" s="1"/>
  <c r="A293" i="25" s="1"/>
  <c r="Q42" i="8"/>
  <c r="Q44" i="8" s="1"/>
  <c r="Q45" i="8" s="1"/>
  <c r="M42" i="8"/>
  <c r="M44" i="8" s="1"/>
  <c r="M45" i="8" s="1"/>
  <c r="D41" i="8"/>
  <c r="A35" i="8"/>
  <c r="A61" i="8" s="1"/>
  <c r="A294" i="25" s="1"/>
  <c r="A295" i="25" s="1"/>
  <c r="A296" i="25" s="1"/>
  <c r="A297" i="25" s="1"/>
  <c r="A298" i="25" s="1"/>
  <c r="A299" i="25" s="1"/>
  <c r="A300" i="25" s="1"/>
  <c r="A301" i="25" s="1"/>
  <c r="A302" i="25" s="1"/>
  <c r="A303" i="25" s="1"/>
  <c r="A304" i="25" s="1"/>
  <c r="A305" i="25" s="1"/>
  <c r="A306" i="25" s="1"/>
  <c r="G34" i="8"/>
  <c r="B33" i="8"/>
  <c r="C76" i="7"/>
  <c r="J73" i="7"/>
  <c r="K73" i="7"/>
  <c r="J72" i="7"/>
  <c r="K72" i="7"/>
  <c r="K71" i="7"/>
  <c r="J71" i="7"/>
  <c r="C84" i="7"/>
  <c r="K70" i="7"/>
  <c r="J70" i="7"/>
  <c r="C83" i="7"/>
  <c r="J69" i="7"/>
  <c r="K69" i="7"/>
  <c r="J68" i="7"/>
  <c r="K68" i="7"/>
  <c r="J67" i="7"/>
  <c r="C80" i="7"/>
  <c r="J66" i="7"/>
  <c r="C79" i="7"/>
  <c r="J65" i="7"/>
  <c r="K65" i="7"/>
  <c r="J64" i="7"/>
  <c r="K64" i="7"/>
  <c r="K63" i="7"/>
  <c r="J63" i="7"/>
  <c r="L62" i="7"/>
  <c r="K62" i="7"/>
  <c r="J62" i="7"/>
  <c r="C75" i="7"/>
  <c r="J61" i="7"/>
  <c r="K61" i="7"/>
  <c r="K60" i="7"/>
  <c r="J60" i="7"/>
  <c r="H60" i="7"/>
  <c r="E61" i="7" s="1"/>
  <c r="H61" i="7" s="1"/>
  <c r="E62" i="7" s="1"/>
  <c r="H62" i="7" s="1"/>
  <c r="E63" i="7" s="1"/>
  <c r="H63" i="7" s="1"/>
  <c r="E64" i="7" s="1"/>
  <c r="H64" i="7" s="1"/>
  <c r="E65" i="7" s="1"/>
  <c r="H65" i="7" s="1"/>
  <c r="K59" i="7"/>
  <c r="J59" i="7"/>
  <c r="H59" i="7"/>
  <c r="K58" i="7"/>
  <c r="J58" i="7"/>
  <c r="H58" i="7"/>
  <c r="K57" i="7"/>
  <c r="J57" i="7"/>
  <c r="H57" i="7"/>
  <c r="K56" i="7"/>
  <c r="J56" i="7"/>
  <c r="H56" i="7"/>
  <c r="K55" i="7"/>
  <c r="J55" i="7"/>
  <c r="H55" i="7"/>
  <c r="K54" i="7"/>
  <c r="J54" i="7"/>
  <c r="H54" i="7"/>
  <c r="K53" i="7"/>
  <c r="J53" i="7"/>
  <c r="H53" i="7"/>
  <c r="K52" i="7"/>
  <c r="J52" i="7"/>
  <c r="H52" i="7"/>
  <c r="K51" i="7"/>
  <c r="J51" i="7"/>
  <c r="H51" i="7"/>
  <c r="K50" i="7"/>
  <c r="J50" i="7"/>
  <c r="H50" i="7"/>
  <c r="L49" i="7"/>
  <c r="L50" i="7" s="1"/>
  <c r="K49" i="7"/>
  <c r="J49" i="7"/>
  <c r="H49" i="7"/>
  <c r="K48" i="7"/>
  <c r="J48" i="7"/>
  <c r="H48" i="7"/>
  <c r="A48" i="7"/>
  <c r="Q42" i="7"/>
  <c r="Q44" i="7" s="1"/>
  <c r="Q45" i="7" s="1"/>
  <c r="M42" i="7"/>
  <c r="M44" i="7" s="1"/>
  <c r="M45" i="7" s="1"/>
  <c r="D41" i="7"/>
  <c r="A36" i="7"/>
  <c r="A74" i="7" s="1"/>
  <c r="G35" i="7"/>
  <c r="A35" i="7"/>
  <c r="A61" i="7" s="1"/>
  <c r="G34" i="7"/>
  <c r="B33" i="7"/>
  <c r="K79" i="6"/>
  <c r="K152" i="25" s="1"/>
  <c r="K73" i="6"/>
  <c r="K146" i="25" s="1"/>
  <c r="J73" i="6"/>
  <c r="J146" i="25" s="1"/>
  <c r="J72" i="6"/>
  <c r="J145" i="25" s="1"/>
  <c r="J71" i="6"/>
  <c r="J144" i="25" s="1"/>
  <c r="K70" i="6"/>
  <c r="K143" i="25" s="1"/>
  <c r="J70" i="6"/>
  <c r="J143" i="25" s="1"/>
  <c r="K69" i="6"/>
  <c r="K142" i="25" s="1"/>
  <c r="J69" i="6"/>
  <c r="J142" i="25" s="1"/>
  <c r="J68" i="6"/>
  <c r="J141" i="25" s="1"/>
  <c r="K68" i="6"/>
  <c r="K141" i="25" s="1"/>
  <c r="J67" i="6"/>
  <c r="J140" i="25" s="1"/>
  <c r="K67" i="6"/>
  <c r="K140" i="25" s="1"/>
  <c r="J66" i="6"/>
  <c r="J139" i="25" s="1"/>
  <c r="K66" i="6"/>
  <c r="K139" i="25" s="1"/>
  <c r="J65" i="6"/>
  <c r="J138" i="25" s="1"/>
  <c r="J64" i="6"/>
  <c r="J137" i="25" s="1"/>
  <c r="K64" i="6"/>
  <c r="K137" i="25" s="1"/>
  <c r="J63" i="6"/>
  <c r="J136" i="25" s="1"/>
  <c r="K63" i="6"/>
  <c r="K136" i="25" s="1"/>
  <c r="L135" i="25"/>
  <c r="J62" i="6"/>
  <c r="J135" i="25" s="1"/>
  <c r="K62" i="6"/>
  <c r="K135" i="25" s="1"/>
  <c r="J61" i="6"/>
  <c r="J134" i="25" s="1"/>
  <c r="K60" i="6"/>
  <c r="K133" i="25" s="1"/>
  <c r="J60" i="6"/>
  <c r="J133" i="25" s="1"/>
  <c r="K59" i="6"/>
  <c r="K132" i="25" s="1"/>
  <c r="J59" i="6"/>
  <c r="J132" i="25" s="1"/>
  <c r="K58" i="6"/>
  <c r="K131" i="25" s="1"/>
  <c r="J58" i="6"/>
  <c r="J131" i="25" s="1"/>
  <c r="K57" i="6"/>
  <c r="K130" i="25" s="1"/>
  <c r="J57" i="6"/>
  <c r="J130" i="25" s="1"/>
  <c r="K56" i="6"/>
  <c r="K129" i="25" s="1"/>
  <c r="J56" i="6"/>
  <c r="J129" i="25" s="1"/>
  <c r="K55" i="6"/>
  <c r="K128" i="25" s="1"/>
  <c r="J55" i="6"/>
  <c r="J128" i="25" s="1"/>
  <c r="K54" i="6"/>
  <c r="K127" i="25" s="1"/>
  <c r="J54" i="6"/>
  <c r="J127" i="25" s="1"/>
  <c r="K53" i="6"/>
  <c r="K126" i="25" s="1"/>
  <c r="J53" i="6"/>
  <c r="J126" i="25" s="1"/>
  <c r="K52" i="6"/>
  <c r="K125" i="25" s="1"/>
  <c r="J52" i="6"/>
  <c r="J125" i="25" s="1"/>
  <c r="K51" i="6"/>
  <c r="K124" i="25" s="1"/>
  <c r="J51" i="6"/>
  <c r="J124" i="25" s="1"/>
  <c r="K50" i="6"/>
  <c r="K123" i="25" s="1"/>
  <c r="J50" i="6"/>
  <c r="J123" i="25" s="1"/>
  <c r="K49" i="6"/>
  <c r="K122" i="25" s="1"/>
  <c r="J49" i="6"/>
  <c r="J122" i="25" s="1"/>
  <c r="K48" i="6"/>
  <c r="J48" i="6"/>
  <c r="J121" i="25" s="1"/>
  <c r="A48" i="6"/>
  <c r="A121" i="25" s="1"/>
  <c r="A122" i="25" s="1"/>
  <c r="A123" i="25" s="1"/>
  <c r="A124" i="25" s="1"/>
  <c r="A125" i="25" s="1"/>
  <c r="A126" i="25" s="1"/>
  <c r="A127" i="25" s="1"/>
  <c r="A128" i="25" s="1"/>
  <c r="A129" i="25" s="1"/>
  <c r="A130" i="25" s="1"/>
  <c r="A131" i="25" s="1"/>
  <c r="A132" i="25" s="1"/>
  <c r="A133" i="25" s="1"/>
  <c r="Q42" i="6"/>
  <c r="Q44" i="6" s="1"/>
  <c r="Q45" i="6" s="1"/>
  <c r="M42" i="6"/>
  <c r="D41" i="6"/>
  <c r="A35" i="6"/>
  <c r="G40" i="6" s="1"/>
  <c r="G34" i="6"/>
  <c r="B33" i="6"/>
  <c r="J73" i="5"/>
  <c r="K73" i="5"/>
  <c r="J72" i="5"/>
  <c r="K72" i="5"/>
  <c r="K71" i="5"/>
  <c r="J71" i="5"/>
  <c r="C84" i="5"/>
  <c r="J70" i="5"/>
  <c r="C83" i="5"/>
  <c r="J69" i="5"/>
  <c r="K69" i="5"/>
  <c r="J68" i="5"/>
  <c r="K68" i="5"/>
  <c r="J67" i="5"/>
  <c r="C80" i="5"/>
  <c r="J66" i="5"/>
  <c r="C79" i="5"/>
  <c r="J65" i="5"/>
  <c r="K65" i="5"/>
  <c r="K64" i="5"/>
  <c r="J64" i="5"/>
  <c r="C77" i="5"/>
  <c r="K63" i="5"/>
  <c r="J63" i="5"/>
  <c r="C76" i="5"/>
  <c r="L62" i="5"/>
  <c r="J62" i="5"/>
  <c r="C75" i="5"/>
  <c r="J61" i="5"/>
  <c r="K61" i="5"/>
  <c r="K60" i="5"/>
  <c r="J60" i="5"/>
  <c r="H60" i="5"/>
  <c r="E61" i="5" s="1"/>
  <c r="H61" i="5" s="1"/>
  <c r="E62" i="5" s="1"/>
  <c r="H62" i="5" s="1"/>
  <c r="E63" i="5" s="1"/>
  <c r="H63" i="5" s="1"/>
  <c r="E64" i="5" s="1"/>
  <c r="H64" i="5" s="1"/>
  <c r="E65" i="5" s="1"/>
  <c r="H65" i="5" s="1"/>
  <c r="K59" i="5"/>
  <c r="J59" i="5"/>
  <c r="H59" i="5"/>
  <c r="K58" i="5"/>
  <c r="J58" i="5"/>
  <c r="H58" i="5"/>
  <c r="K57" i="5"/>
  <c r="J57" i="5"/>
  <c r="H57" i="5"/>
  <c r="K56" i="5"/>
  <c r="J56" i="5"/>
  <c r="H56" i="5"/>
  <c r="K55" i="5"/>
  <c r="J55" i="5"/>
  <c r="H55" i="5"/>
  <c r="K54" i="5"/>
  <c r="J54" i="5"/>
  <c r="H54" i="5"/>
  <c r="K53" i="5"/>
  <c r="J53" i="5"/>
  <c r="H53" i="5"/>
  <c r="K52" i="5"/>
  <c r="J52" i="5"/>
  <c r="H52" i="5"/>
  <c r="K51" i="5"/>
  <c r="J51" i="5"/>
  <c r="H51" i="5"/>
  <c r="K50" i="5"/>
  <c r="J50" i="5"/>
  <c r="H50" i="5"/>
  <c r="L49" i="5"/>
  <c r="L50" i="5" s="1"/>
  <c r="K49" i="5"/>
  <c r="J49" i="5"/>
  <c r="H49" i="5"/>
  <c r="K48" i="5"/>
  <c r="J48" i="5"/>
  <c r="G41" i="5" s="1"/>
  <c r="H48" i="5"/>
  <c r="A48" i="5"/>
  <c r="Q42" i="5"/>
  <c r="Q44" i="5" s="1"/>
  <c r="Q45" i="5" s="1"/>
  <c r="M42" i="5"/>
  <c r="M44" i="5" s="1"/>
  <c r="M45" i="5" s="1"/>
  <c r="D41" i="5"/>
  <c r="A35" i="5"/>
  <c r="A61" i="5" s="1"/>
  <c r="G34" i="5"/>
  <c r="B33" i="5"/>
  <c r="K85" i="4"/>
  <c r="K78" i="25" s="1"/>
  <c r="K81" i="4"/>
  <c r="K74" i="25" s="1"/>
  <c r="J73" i="4"/>
  <c r="J66" i="25" s="1"/>
  <c r="J72" i="4"/>
  <c r="J65" i="25" s="1"/>
  <c r="K72" i="4"/>
  <c r="K65" i="25" s="1"/>
  <c r="J71" i="4"/>
  <c r="J64" i="25" s="1"/>
  <c r="J70" i="4"/>
  <c r="J63" i="25" s="1"/>
  <c r="K70" i="4"/>
  <c r="K63" i="25" s="1"/>
  <c r="J69" i="4"/>
  <c r="J62" i="25" s="1"/>
  <c r="K68" i="4"/>
  <c r="K61" i="25" s="1"/>
  <c r="J68" i="4"/>
  <c r="J61" i="25" s="1"/>
  <c r="K67" i="4"/>
  <c r="K60" i="25" s="1"/>
  <c r="J67" i="4"/>
  <c r="J60" i="25" s="1"/>
  <c r="J66" i="4"/>
  <c r="J59" i="25" s="1"/>
  <c r="K66" i="4"/>
  <c r="K59" i="25" s="1"/>
  <c r="K65" i="4"/>
  <c r="K58" i="25" s="1"/>
  <c r="J65" i="4"/>
  <c r="J58" i="25" s="1"/>
  <c r="K64" i="4"/>
  <c r="K57" i="25" s="1"/>
  <c r="J64" i="4"/>
  <c r="J57" i="25" s="1"/>
  <c r="J63" i="4"/>
  <c r="J56" i="25" s="1"/>
  <c r="J62" i="4"/>
  <c r="J55" i="25" s="1"/>
  <c r="K62" i="4"/>
  <c r="K55" i="25" s="1"/>
  <c r="K61" i="4"/>
  <c r="J61" i="4"/>
  <c r="J54" i="25" s="1"/>
  <c r="K60" i="4"/>
  <c r="K53" i="25" s="1"/>
  <c r="J60" i="4"/>
  <c r="J53" i="25" s="1"/>
  <c r="K59" i="4"/>
  <c r="K52" i="25" s="1"/>
  <c r="J59" i="4"/>
  <c r="J52" i="25" s="1"/>
  <c r="K58" i="4"/>
  <c r="K51" i="25" s="1"/>
  <c r="J58" i="4"/>
  <c r="J51" i="25" s="1"/>
  <c r="K57" i="4"/>
  <c r="K50" i="25" s="1"/>
  <c r="J57" i="4"/>
  <c r="J50" i="25" s="1"/>
  <c r="K56" i="4"/>
  <c r="K49" i="25" s="1"/>
  <c r="J56" i="4"/>
  <c r="J49" i="25" s="1"/>
  <c r="K55" i="4"/>
  <c r="K48" i="25" s="1"/>
  <c r="J55" i="4"/>
  <c r="J48" i="25" s="1"/>
  <c r="K54" i="4"/>
  <c r="K47" i="25" s="1"/>
  <c r="J54" i="4"/>
  <c r="J47" i="25" s="1"/>
  <c r="K53" i="4"/>
  <c r="K46" i="25" s="1"/>
  <c r="J53" i="4"/>
  <c r="J46" i="25" s="1"/>
  <c r="K52" i="4"/>
  <c r="K45" i="25" s="1"/>
  <c r="J52" i="4"/>
  <c r="J45" i="25" s="1"/>
  <c r="K51" i="4"/>
  <c r="K44" i="25" s="1"/>
  <c r="J51" i="4"/>
  <c r="J44" i="25" s="1"/>
  <c r="K50" i="4"/>
  <c r="K43" i="25" s="1"/>
  <c r="J50" i="4"/>
  <c r="J43" i="25" s="1"/>
  <c r="L49" i="4"/>
  <c r="L42" i="25" s="1"/>
  <c r="K49" i="4"/>
  <c r="K42" i="25" s="1"/>
  <c r="J49" i="4"/>
  <c r="J42" i="25" s="1"/>
  <c r="K48" i="4"/>
  <c r="K41" i="25" s="1"/>
  <c r="J48" i="4"/>
  <c r="J41" i="25" s="1"/>
  <c r="A48" i="4"/>
  <c r="A41" i="25" s="1"/>
  <c r="A42" i="25" s="1"/>
  <c r="A43" i="25" s="1"/>
  <c r="A44" i="25" s="1"/>
  <c r="A45" i="25" s="1"/>
  <c r="A46" i="25" s="1"/>
  <c r="A47" i="25" s="1"/>
  <c r="A48" i="25" s="1"/>
  <c r="A49" i="25" s="1"/>
  <c r="A50" i="25" s="1"/>
  <c r="A51" i="25" s="1"/>
  <c r="A52" i="25" s="1"/>
  <c r="A53" i="25" s="1"/>
  <c r="Q42" i="4"/>
  <c r="Q44" i="4" s="1"/>
  <c r="Q45" i="4" s="1"/>
  <c r="M42" i="4"/>
  <c r="D41" i="4"/>
  <c r="A35" i="4"/>
  <c r="G40" i="4" s="1"/>
  <c r="G34" i="4"/>
  <c r="B33" i="4"/>
  <c r="N162" i="25" l="1"/>
  <c r="M44" i="10"/>
  <c r="M45" i="10" s="1"/>
  <c r="V201" i="25"/>
  <c r="V202" i="25" s="1"/>
  <c r="V203" i="25" s="1"/>
  <c r="V204" i="25" s="1"/>
  <c r="V205" i="25" s="1"/>
  <c r="V206" i="25" s="1"/>
  <c r="V207" i="25" s="1"/>
  <c r="V208" i="25" s="1"/>
  <c r="V209" i="25" s="1"/>
  <c r="V210" i="25" s="1"/>
  <c r="V211" i="25" s="1"/>
  <c r="V212" i="25" s="1"/>
  <c r="V213" i="25" s="1"/>
  <c r="V214" i="25" s="1"/>
  <c r="V215" i="25" s="1"/>
  <c r="V216" i="25" s="1"/>
  <c r="V217" i="25" s="1"/>
  <c r="V218" i="25" s="1"/>
  <c r="V219" i="25" s="1"/>
  <c r="V220" i="25" s="1"/>
  <c r="V221" i="25" s="1"/>
  <c r="V222" i="25" s="1"/>
  <c r="V223" i="25" s="1"/>
  <c r="V224" i="25" s="1"/>
  <c r="V225" i="25" s="1"/>
  <c r="V226" i="25" s="1"/>
  <c r="V227" i="25" s="1"/>
  <c r="V228" i="25" s="1"/>
  <c r="V229" i="25" s="1"/>
  <c r="V230" i="25" s="1"/>
  <c r="V231" i="25" s="1"/>
  <c r="V232" i="25" s="1"/>
  <c r="V233" i="25" s="1"/>
  <c r="V234" i="25" s="1"/>
  <c r="V235" i="25" s="1"/>
  <c r="V236" i="25" s="1"/>
  <c r="V237" i="25" s="1"/>
  <c r="V238" i="25" s="1"/>
  <c r="V239" i="25" s="1"/>
  <c r="V240" i="25" s="1"/>
  <c r="M44" i="4"/>
  <c r="M45" i="4" s="1"/>
  <c r="M60" i="4" s="1"/>
  <c r="V41" i="25"/>
  <c r="V42" i="25" s="1"/>
  <c r="V43" i="25" s="1"/>
  <c r="V44" i="25" s="1"/>
  <c r="V45" i="25" s="1"/>
  <c r="V46" i="25" s="1"/>
  <c r="V47" i="25" s="1"/>
  <c r="V48" i="25" s="1"/>
  <c r="V49" i="25" s="1"/>
  <c r="V50" i="25" s="1"/>
  <c r="V51" i="25" s="1"/>
  <c r="V52" i="25" s="1"/>
  <c r="V53" i="25" s="1"/>
  <c r="V54" i="25" s="1"/>
  <c r="V55" i="25" s="1"/>
  <c r="V56" i="25" s="1"/>
  <c r="V57" i="25" s="1"/>
  <c r="V58" i="25" s="1"/>
  <c r="V59" i="25" s="1"/>
  <c r="V60" i="25" s="1"/>
  <c r="V61" i="25" s="1"/>
  <c r="V62" i="25" s="1"/>
  <c r="V63" i="25" s="1"/>
  <c r="V64" i="25" s="1"/>
  <c r="V65" i="25" s="1"/>
  <c r="V66" i="25" s="1"/>
  <c r="V67" i="25" s="1"/>
  <c r="V68" i="25" s="1"/>
  <c r="V69" i="25" s="1"/>
  <c r="V70" i="25" s="1"/>
  <c r="V71" i="25" s="1"/>
  <c r="V72" i="25" s="1"/>
  <c r="V73" i="25" s="1"/>
  <c r="V74" i="25" s="1"/>
  <c r="V75" i="25" s="1"/>
  <c r="V76" i="25" s="1"/>
  <c r="V77" i="25" s="1"/>
  <c r="V78" i="25" s="1"/>
  <c r="V79" i="25" s="1"/>
  <c r="V80" i="25" s="1"/>
  <c r="M44" i="9"/>
  <c r="M45" i="9" s="1"/>
  <c r="V241" i="25"/>
  <c r="V242" i="25" s="1"/>
  <c r="V243" i="25" s="1"/>
  <c r="V244" i="25" s="1"/>
  <c r="V245" i="25" s="1"/>
  <c r="V246" i="25" s="1"/>
  <c r="V247" i="25" s="1"/>
  <c r="V248" i="25" s="1"/>
  <c r="V249" i="25" s="1"/>
  <c r="V250" i="25" s="1"/>
  <c r="V251" i="25" s="1"/>
  <c r="V252" i="25" s="1"/>
  <c r="V253" i="25" s="1"/>
  <c r="V254" i="25" s="1"/>
  <c r="V255" i="25" s="1"/>
  <c r="V256" i="25" s="1"/>
  <c r="V257" i="25" s="1"/>
  <c r="V258" i="25" s="1"/>
  <c r="V259" i="25" s="1"/>
  <c r="V260" i="25" s="1"/>
  <c r="V261" i="25" s="1"/>
  <c r="V262" i="25" s="1"/>
  <c r="V263" i="25" s="1"/>
  <c r="V264" i="25" s="1"/>
  <c r="V265" i="25" s="1"/>
  <c r="V266" i="25" s="1"/>
  <c r="V267" i="25" s="1"/>
  <c r="V268" i="25" s="1"/>
  <c r="V269" i="25" s="1"/>
  <c r="V270" i="25" s="1"/>
  <c r="V271" i="25" s="1"/>
  <c r="V272" i="25" s="1"/>
  <c r="V273" i="25" s="1"/>
  <c r="V274" i="25" s="1"/>
  <c r="V275" i="25" s="1"/>
  <c r="V276" i="25" s="1"/>
  <c r="V277" i="25" s="1"/>
  <c r="V278" i="25" s="1"/>
  <c r="V279" i="25" s="1"/>
  <c r="V280" i="25" s="1"/>
  <c r="R48" i="9"/>
  <c r="R241" i="25" s="1"/>
  <c r="R61" i="8"/>
  <c r="R294" i="25" s="1"/>
  <c r="K294" i="25"/>
  <c r="R61" i="10"/>
  <c r="R214" i="25" s="1"/>
  <c r="K214" i="25"/>
  <c r="R61" i="4"/>
  <c r="R54" i="25" s="1"/>
  <c r="K54" i="25"/>
  <c r="R61" i="9"/>
  <c r="R254" i="25" s="1"/>
  <c r="K254" i="25"/>
  <c r="R48" i="4"/>
  <c r="R41" i="25" s="1"/>
  <c r="E54" i="25"/>
  <c r="S61" i="4"/>
  <c r="S54" i="25" s="1"/>
  <c r="R48" i="10"/>
  <c r="R201" i="25" s="1"/>
  <c r="K201" i="25"/>
  <c r="R48" i="8"/>
  <c r="R281" i="25" s="1"/>
  <c r="K281" i="25"/>
  <c r="E214" i="25"/>
  <c r="S61" i="10"/>
  <c r="S214" i="25" s="1"/>
  <c r="E294" i="25"/>
  <c r="S61" i="8"/>
  <c r="S294" i="25" s="1"/>
  <c r="E254" i="25"/>
  <c r="S254" i="25"/>
  <c r="G35" i="4"/>
  <c r="M50" i="15"/>
  <c r="P50" i="15" s="1"/>
  <c r="P83" i="25" s="1"/>
  <c r="L51" i="15"/>
  <c r="M50" i="13"/>
  <c r="P50" i="13" s="1"/>
  <c r="P163" i="25" s="1"/>
  <c r="O51" i="13"/>
  <c r="O164" i="25" s="1"/>
  <c r="L164" i="25"/>
  <c r="O49" i="10"/>
  <c r="O202" i="25" s="1"/>
  <c r="L202" i="25"/>
  <c r="O50" i="13"/>
  <c r="O163" i="25" s="1"/>
  <c r="L163" i="25"/>
  <c r="O49" i="9"/>
  <c r="O242" i="25" s="1"/>
  <c r="L242" i="25"/>
  <c r="O51" i="15"/>
  <c r="R51" i="15" s="1"/>
  <c r="R84" i="25" s="1"/>
  <c r="L84" i="25"/>
  <c r="E176" i="25"/>
  <c r="S63" i="13"/>
  <c r="S176" i="25" s="1"/>
  <c r="E347" i="25"/>
  <c r="S347" i="25"/>
  <c r="E339" i="25"/>
  <c r="S339" i="25"/>
  <c r="R70" i="26"/>
  <c r="R343" i="25" s="1"/>
  <c r="O343" i="25"/>
  <c r="Q70" i="26"/>
  <c r="Q343" i="25" s="1"/>
  <c r="N343" i="25"/>
  <c r="P70" i="26"/>
  <c r="P343" i="25" s="1"/>
  <c r="M343" i="25"/>
  <c r="M49" i="15"/>
  <c r="P49" i="15" s="1"/>
  <c r="P82" i="25" s="1"/>
  <c r="M62" i="15"/>
  <c r="P62" i="15" s="1"/>
  <c r="P95" i="25" s="1"/>
  <c r="M51" i="15"/>
  <c r="M84" i="25" s="1"/>
  <c r="M44" i="6"/>
  <c r="M45" i="6" s="1"/>
  <c r="M60" i="6" s="1"/>
  <c r="V121" i="25"/>
  <c r="V122" i="25" s="1"/>
  <c r="V123" i="25" s="1"/>
  <c r="V124" i="25" s="1"/>
  <c r="V125" i="25" s="1"/>
  <c r="V126" i="25" s="1"/>
  <c r="V127" i="25" s="1"/>
  <c r="V128" i="25" s="1"/>
  <c r="V129" i="25" s="1"/>
  <c r="V130" i="25" s="1"/>
  <c r="V131" i="25" s="1"/>
  <c r="V132" i="25" s="1"/>
  <c r="V133" i="25" s="1"/>
  <c r="V134" i="25" s="1"/>
  <c r="V135" i="25" s="1"/>
  <c r="V136" i="25" s="1"/>
  <c r="V137" i="25" s="1"/>
  <c r="V138" i="25" s="1"/>
  <c r="V139" i="25" s="1"/>
  <c r="V140" i="25" s="1"/>
  <c r="V141" i="25" s="1"/>
  <c r="V142" i="25" s="1"/>
  <c r="V143" i="25" s="1"/>
  <c r="V144" i="25" s="1"/>
  <c r="V145" i="25" s="1"/>
  <c r="V146" i="25" s="1"/>
  <c r="V147" i="25" s="1"/>
  <c r="V148" i="25" s="1"/>
  <c r="V149" i="25" s="1"/>
  <c r="V150" i="25" s="1"/>
  <c r="V151" i="25" s="1"/>
  <c r="V152" i="25" s="1"/>
  <c r="V153" i="25" s="1"/>
  <c r="V154" i="25" s="1"/>
  <c r="V155" i="25" s="1"/>
  <c r="V156" i="25" s="1"/>
  <c r="V157" i="25" s="1"/>
  <c r="V158" i="25" s="1"/>
  <c r="V159" i="25" s="1"/>
  <c r="V160" i="25" s="1"/>
  <c r="B34" i="6"/>
  <c r="K121" i="25"/>
  <c r="E134" i="25"/>
  <c r="S61" i="6"/>
  <c r="S134" i="25" s="1"/>
  <c r="R62" i="13"/>
  <c r="R175" i="25" s="1"/>
  <c r="O175" i="25"/>
  <c r="R49" i="15"/>
  <c r="R82" i="25" s="1"/>
  <c r="O82" i="25"/>
  <c r="Q61" i="13"/>
  <c r="Q174" i="25" s="1"/>
  <c r="N174" i="25"/>
  <c r="R49" i="13"/>
  <c r="R162" i="25" s="1"/>
  <c r="O162" i="25"/>
  <c r="Q49" i="15"/>
  <c r="Q82" i="25" s="1"/>
  <c r="N82" i="25"/>
  <c r="O63" i="13"/>
  <c r="L176" i="25"/>
  <c r="P61" i="15"/>
  <c r="P94" i="25" s="1"/>
  <c r="M94" i="25"/>
  <c r="Q48" i="15"/>
  <c r="Q81" i="25" s="1"/>
  <c r="N81" i="25"/>
  <c r="Q50" i="13"/>
  <c r="Q163" i="25" s="1"/>
  <c r="N163" i="25"/>
  <c r="Q61" i="15"/>
  <c r="Q94" i="25" s="1"/>
  <c r="N94" i="25"/>
  <c r="R50" i="15"/>
  <c r="R83" i="25" s="1"/>
  <c r="O83" i="25"/>
  <c r="Q62" i="13"/>
  <c r="Q175" i="25" s="1"/>
  <c r="N175" i="25"/>
  <c r="P61" i="13"/>
  <c r="P174" i="25" s="1"/>
  <c r="M174" i="25"/>
  <c r="P49" i="13"/>
  <c r="P162" i="25" s="1"/>
  <c r="M162" i="25"/>
  <c r="P48" i="13"/>
  <c r="P161" i="25" s="1"/>
  <c r="M161" i="25"/>
  <c r="O62" i="8"/>
  <c r="O295" i="25" s="1"/>
  <c r="L295" i="25"/>
  <c r="Q50" i="15"/>
  <c r="Q83" i="25" s="1"/>
  <c r="N83" i="25"/>
  <c r="P62" i="13"/>
  <c r="P175" i="25" s="1"/>
  <c r="M175" i="25"/>
  <c r="L64" i="15"/>
  <c r="M64" i="15" s="1"/>
  <c r="L96" i="25"/>
  <c r="P48" i="15"/>
  <c r="P81" i="25" s="1"/>
  <c r="M81" i="25"/>
  <c r="R62" i="15"/>
  <c r="R95" i="25" s="1"/>
  <c r="O95" i="25"/>
  <c r="O62" i="4"/>
  <c r="O55" i="25" s="1"/>
  <c r="L55" i="25"/>
  <c r="Q62" i="15"/>
  <c r="Q95" i="25" s="1"/>
  <c r="N95" i="25"/>
  <c r="L72" i="26"/>
  <c r="L345" i="25" s="1"/>
  <c r="O71" i="26"/>
  <c r="M71" i="26"/>
  <c r="N71" i="26"/>
  <c r="K115" i="25"/>
  <c r="K112" i="25"/>
  <c r="K116" i="25"/>
  <c r="K107" i="25"/>
  <c r="K119" i="25"/>
  <c r="K111" i="25"/>
  <c r="K113" i="25"/>
  <c r="K114" i="25"/>
  <c r="K117" i="25"/>
  <c r="K118" i="25"/>
  <c r="K110" i="25"/>
  <c r="K109" i="25"/>
  <c r="N63" i="13"/>
  <c r="M63" i="13"/>
  <c r="N63" i="15"/>
  <c r="L64" i="13"/>
  <c r="M64" i="13" s="1"/>
  <c r="C107" i="13"/>
  <c r="K107" i="13" s="1"/>
  <c r="E177" i="25"/>
  <c r="N51" i="15"/>
  <c r="L52" i="15"/>
  <c r="L50" i="4"/>
  <c r="O49" i="4"/>
  <c r="L50" i="8"/>
  <c r="O49" i="8"/>
  <c r="R48" i="6"/>
  <c r="R121" i="25" s="1"/>
  <c r="B34" i="8"/>
  <c r="A36" i="9"/>
  <c r="A74" i="9" s="1"/>
  <c r="A267" i="25" s="1"/>
  <c r="A268" i="25" s="1"/>
  <c r="A269" i="25" s="1"/>
  <c r="A270" i="25" s="1"/>
  <c r="A271" i="25" s="1"/>
  <c r="A272" i="25" s="1"/>
  <c r="A273" i="25" s="1"/>
  <c r="A274" i="25" s="1"/>
  <c r="A275" i="25" s="1"/>
  <c r="A276" i="25" s="1"/>
  <c r="A277" i="25" s="1"/>
  <c r="A278" i="25" s="1"/>
  <c r="A279" i="25" s="1"/>
  <c r="G35" i="9"/>
  <c r="G35" i="10"/>
  <c r="A36" i="10"/>
  <c r="G36" i="10" s="1"/>
  <c r="A36" i="8"/>
  <c r="A74" i="8" s="1"/>
  <c r="A307" i="25" s="1"/>
  <c r="A308" i="25" s="1"/>
  <c r="A309" i="25" s="1"/>
  <c r="A310" i="25" s="1"/>
  <c r="A311" i="25" s="1"/>
  <c r="A312" i="25" s="1"/>
  <c r="A313" i="25" s="1"/>
  <c r="A314" i="25" s="1"/>
  <c r="A315" i="25" s="1"/>
  <c r="A316" i="25" s="1"/>
  <c r="A317" i="25" s="1"/>
  <c r="A318" i="25" s="1"/>
  <c r="A319" i="25" s="1"/>
  <c r="L63" i="6"/>
  <c r="O62" i="6"/>
  <c r="L63" i="9"/>
  <c r="N63" i="9" s="1"/>
  <c r="O62" i="9"/>
  <c r="O255" i="25" s="1"/>
  <c r="L63" i="10"/>
  <c r="O62" i="10"/>
  <c r="O215" i="25" s="1"/>
  <c r="M63" i="15"/>
  <c r="O63" i="15"/>
  <c r="C105" i="13"/>
  <c r="K105" i="13" s="1"/>
  <c r="K96" i="13"/>
  <c r="B37" i="13" s="1"/>
  <c r="C101" i="13"/>
  <c r="K101" i="13" s="1"/>
  <c r="N62" i="10"/>
  <c r="N215" i="25" s="1"/>
  <c r="K112" i="15"/>
  <c r="K99" i="15"/>
  <c r="K108" i="15"/>
  <c r="K95" i="15"/>
  <c r="A74" i="15"/>
  <c r="A107" i="25" s="1"/>
  <c r="A108" i="25" s="1"/>
  <c r="A109" i="25" s="1"/>
  <c r="A110" i="25" s="1"/>
  <c r="A111" i="25" s="1"/>
  <c r="A112" i="25" s="1"/>
  <c r="A113" i="25" s="1"/>
  <c r="A114" i="25" s="1"/>
  <c r="A115" i="25" s="1"/>
  <c r="A116" i="25" s="1"/>
  <c r="A117" i="25" s="1"/>
  <c r="A118" i="25" s="1"/>
  <c r="A119" i="25" s="1"/>
  <c r="A37" i="15"/>
  <c r="G36" i="15"/>
  <c r="K110" i="15"/>
  <c r="K97" i="15"/>
  <c r="B36" i="15"/>
  <c r="K102" i="15"/>
  <c r="K89" i="15"/>
  <c r="K104" i="15"/>
  <c r="K91" i="15"/>
  <c r="K106" i="15"/>
  <c r="K93" i="15"/>
  <c r="K100" i="15"/>
  <c r="K87" i="15"/>
  <c r="B36" i="13"/>
  <c r="L52" i="13"/>
  <c r="N51" i="13"/>
  <c r="M51" i="13"/>
  <c r="A74" i="13"/>
  <c r="A187" i="25" s="1"/>
  <c r="A188" i="25" s="1"/>
  <c r="A189" i="25" s="1"/>
  <c r="A190" i="25" s="1"/>
  <c r="A191" i="25" s="1"/>
  <c r="A192" i="25" s="1"/>
  <c r="A193" i="25" s="1"/>
  <c r="A194" i="25" s="1"/>
  <c r="A195" i="25" s="1"/>
  <c r="A196" i="25" s="1"/>
  <c r="A197" i="25" s="1"/>
  <c r="A198" i="25" s="1"/>
  <c r="A199" i="25" s="1"/>
  <c r="G36" i="13"/>
  <c r="A37" i="13"/>
  <c r="B34" i="5"/>
  <c r="B34" i="9"/>
  <c r="B34" i="4"/>
  <c r="N49" i="10"/>
  <c r="K81" i="10"/>
  <c r="K234" i="25" s="1"/>
  <c r="K80" i="10"/>
  <c r="K233" i="25" s="1"/>
  <c r="K93" i="10"/>
  <c r="C102" i="10"/>
  <c r="K102" i="10" s="1"/>
  <c r="K76" i="10"/>
  <c r="K229" i="25" s="1"/>
  <c r="G41" i="10"/>
  <c r="C105" i="10"/>
  <c r="K105" i="10" s="1"/>
  <c r="K74" i="10"/>
  <c r="K227" i="25" s="1"/>
  <c r="K82" i="10"/>
  <c r="K235" i="25" s="1"/>
  <c r="K72" i="10"/>
  <c r="K225" i="25" s="1"/>
  <c r="K85" i="10"/>
  <c r="K238" i="25" s="1"/>
  <c r="K94" i="10"/>
  <c r="C107" i="10"/>
  <c r="K107" i="10" s="1"/>
  <c r="M62" i="10"/>
  <c r="M215" i="25" s="1"/>
  <c r="M61" i="10"/>
  <c r="B34" i="10"/>
  <c r="K98" i="10"/>
  <c r="C111" i="10"/>
  <c r="K111" i="10" s="1"/>
  <c r="K78" i="10"/>
  <c r="K231" i="25" s="1"/>
  <c r="N61" i="10"/>
  <c r="N48" i="10"/>
  <c r="M48" i="10"/>
  <c r="M49" i="10"/>
  <c r="K64" i="10"/>
  <c r="K217" i="25" s="1"/>
  <c r="K86" i="10"/>
  <c r="K239" i="25" s="1"/>
  <c r="A37" i="10"/>
  <c r="L50" i="10"/>
  <c r="K62" i="10"/>
  <c r="K215" i="25" s="1"/>
  <c r="K66" i="10"/>
  <c r="K219" i="25" s="1"/>
  <c r="K68" i="10"/>
  <c r="K221" i="25" s="1"/>
  <c r="K81" i="9"/>
  <c r="K274" i="25" s="1"/>
  <c r="K73" i="9"/>
  <c r="K266" i="25" s="1"/>
  <c r="K85" i="9"/>
  <c r="K278" i="25" s="1"/>
  <c r="G41" i="9"/>
  <c r="C280" i="25"/>
  <c r="N61" i="9"/>
  <c r="N48" i="9"/>
  <c r="N62" i="9"/>
  <c r="N255" i="25" s="1"/>
  <c r="N49" i="9"/>
  <c r="K76" i="9"/>
  <c r="K269" i="25" s="1"/>
  <c r="K84" i="9"/>
  <c r="K277" i="25" s="1"/>
  <c r="M61" i="9"/>
  <c r="M48" i="9"/>
  <c r="M49" i="9"/>
  <c r="K78" i="9"/>
  <c r="K271" i="25" s="1"/>
  <c r="K62" i="9"/>
  <c r="K255" i="25" s="1"/>
  <c r="L50" i="9"/>
  <c r="K71" i="9"/>
  <c r="K264" i="25" s="1"/>
  <c r="A61" i="9"/>
  <c r="A254" i="25" s="1"/>
  <c r="A255" i="25" s="1"/>
  <c r="A256" i="25" s="1"/>
  <c r="A257" i="25" s="1"/>
  <c r="A258" i="25" s="1"/>
  <c r="A259" i="25" s="1"/>
  <c r="A260" i="25" s="1"/>
  <c r="A261" i="25" s="1"/>
  <c r="A262" i="25" s="1"/>
  <c r="A263" i="25" s="1"/>
  <c r="A264" i="25" s="1"/>
  <c r="A265" i="25" s="1"/>
  <c r="A266" i="25" s="1"/>
  <c r="K70" i="9"/>
  <c r="K263" i="25" s="1"/>
  <c r="M62" i="9"/>
  <c r="M255" i="25" s="1"/>
  <c r="K66" i="9"/>
  <c r="K259" i="25" s="1"/>
  <c r="K86" i="9"/>
  <c r="K279" i="25" s="1"/>
  <c r="K80" i="8"/>
  <c r="K313" i="25" s="1"/>
  <c r="K68" i="8"/>
  <c r="K301" i="25" s="1"/>
  <c r="G41" i="8"/>
  <c r="M61" i="8"/>
  <c r="M48" i="8"/>
  <c r="N61" i="8"/>
  <c r="N48" i="8"/>
  <c r="K83" i="8"/>
  <c r="K316" i="25" s="1"/>
  <c r="G40" i="8"/>
  <c r="M62" i="8"/>
  <c r="M295" i="25" s="1"/>
  <c r="L63" i="8"/>
  <c r="K81" i="8"/>
  <c r="K314" i="25" s="1"/>
  <c r="K76" i="8"/>
  <c r="K309" i="25" s="1"/>
  <c r="K84" i="8"/>
  <c r="K317" i="25" s="1"/>
  <c r="G35" i="8"/>
  <c r="N49" i="8"/>
  <c r="N62" i="8"/>
  <c r="N295" i="25" s="1"/>
  <c r="K79" i="8"/>
  <c r="K312" i="25" s="1"/>
  <c r="K78" i="8"/>
  <c r="K311" i="25" s="1"/>
  <c r="M49" i="8"/>
  <c r="K75" i="8"/>
  <c r="K308" i="25" s="1"/>
  <c r="K77" i="8"/>
  <c r="K310" i="25" s="1"/>
  <c r="K85" i="8"/>
  <c r="K318" i="25" s="1"/>
  <c r="K62" i="8"/>
  <c r="K295" i="25" s="1"/>
  <c r="K66" i="8"/>
  <c r="K299" i="25" s="1"/>
  <c r="K70" i="8"/>
  <c r="K303" i="25" s="1"/>
  <c r="G41" i="7"/>
  <c r="K67" i="7"/>
  <c r="B34" i="7"/>
  <c r="K66" i="7"/>
  <c r="B35" i="7" s="1"/>
  <c r="M48" i="7"/>
  <c r="M61" i="7"/>
  <c r="O112" i="7"/>
  <c r="O110" i="7"/>
  <c r="O108" i="7"/>
  <c r="O106" i="7"/>
  <c r="O104" i="7"/>
  <c r="O102" i="7"/>
  <c r="O100" i="7"/>
  <c r="O85" i="7"/>
  <c r="O83" i="7"/>
  <c r="O81" i="7"/>
  <c r="O79" i="7"/>
  <c r="O77" i="7"/>
  <c r="O75" i="7"/>
  <c r="O72" i="7"/>
  <c r="O68" i="7"/>
  <c r="O64" i="7"/>
  <c r="O59" i="7"/>
  <c r="O55" i="7"/>
  <c r="O98" i="7"/>
  <c r="O96" i="7"/>
  <c r="O94" i="7"/>
  <c r="O92" i="7"/>
  <c r="O90" i="7"/>
  <c r="O88" i="7"/>
  <c r="O73" i="7"/>
  <c r="O69" i="7"/>
  <c r="O65" i="7"/>
  <c r="O61" i="7"/>
  <c r="O60" i="7"/>
  <c r="O56" i="7"/>
  <c r="O111" i="7"/>
  <c r="O109" i="7"/>
  <c r="O107" i="7"/>
  <c r="O105" i="7"/>
  <c r="O103" i="7"/>
  <c r="O101" i="7"/>
  <c r="O86" i="7"/>
  <c r="O84" i="7"/>
  <c r="O82" i="7"/>
  <c r="O80" i="7"/>
  <c r="O78" i="7"/>
  <c r="O76" i="7"/>
  <c r="O74" i="7"/>
  <c r="O70" i="7"/>
  <c r="O66" i="7"/>
  <c r="O62" i="7"/>
  <c r="N61" i="7"/>
  <c r="O57" i="7"/>
  <c r="O93" i="7"/>
  <c r="O49" i="7"/>
  <c r="N48" i="7"/>
  <c r="O48" i="7"/>
  <c r="O95" i="7"/>
  <c r="O87" i="7"/>
  <c r="O71" i="7"/>
  <c r="O63" i="7"/>
  <c r="N62" i="7"/>
  <c r="O58" i="7"/>
  <c r="O54" i="7"/>
  <c r="O53" i="7"/>
  <c r="O50" i="7"/>
  <c r="O97" i="7"/>
  <c r="O89" i="7"/>
  <c r="O51" i="7"/>
  <c r="O99" i="7"/>
  <c r="O91" i="7"/>
  <c r="O67" i="7"/>
  <c r="O52" i="7"/>
  <c r="M50" i="7"/>
  <c r="L51" i="7"/>
  <c r="N50" i="7"/>
  <c r="C97" i="7"/>
  <c r="K84" i="7"/>
  <c r="G36" i="7"/>
  <c r="G40" i="7"/>
  <c r="M49" i="7"/>
  <c r="M62" i="7"/>
  <c r="K79" i="7"/>
  <c r="C92" i="7"/>
  <c r="C74" i="7"/>
  <c r="C82" i="7"/>
  <c r="N49" i="7"/>
  <c r="K75" i="7"/>
  <c r="C88" i="7"/>
  <c r="C93" i="7"/>
  <c r="K80" i="7"/>
  <c r="C89" i="7"/>
  <c r="K76" i="7"/>
  <c r="A37" i="7"/>
  <c r="K83" i="7"/>
  <c r="C96" i="7"/>
  <c r="C78" i="7"/>
  <c r="C86" i="7"/>
  <c r="L63" i="7"/>
  <c r="C77" i="7"/>
  <c r="C81" i="7"/>
  <c r="C85" i="7"/>
  <c r="G41" i="6"/>
  <c r="K71" i="6"/>
  <c r="K144" i="25" s="1"/>
  <c r="K93" i="6"/>
  <c r="N62" i="6"/>
  <c r="N61" i="6"/>
  <c r="N134" i="25" s="1"/>
  <c r="K78" i="6"/>
  <c r="K151" i="25" s="1"/>
  <c r="K84" i="6"/>
  <c r="K157" i="25" s="1"/>
  <c r="K95" i="6"/>
  <c r="C108" i="6"/>
  <c r="K108" i="6" s="1"/>
  <c r="A61" i="6"/>
  <c r="A134" i="25" s="1"/>
  <c r="A135" i="25" s="1"/>
  <c r="A136" i="25" s="1"/>
  <c r="A137" i="25" s="1"/>
  <c r="A138" i="25" s="1"/>
  <c r="A139" i="25" s="1"/>
  <c r="A140" i="25" s="1"/>
  <c r="A141" i="25" s="1"/>
  <c r="A142" i="25" s="1"/>
  <c r="A143" i="25" s="1"/>
  <c r="A144" i="25" s="1"/>
  <c r="A145" i="25" s="1"/>
  <c r="A146" i="25" s="1"/>
  <c r="A36" i="6"/>
  <c r="G35" i="6"/>
  <c r="K61" i="6"/>
  <c r="K86" i="6"/>
  <c r="K159" i="25" s="1"/>
  <c r="K82" i="6"/>
  <c r="K155" i="25" s="1"/>
  <c r="M61" i="6"/>
  <c r="M134" i="25" s="1"/>
  <c r="K72" i="6"/>
  <c r="K145" i="25" s="1"/>
  <c r="K75" i="6"/>
  <c r="K148" i="25" s="1"/>
  <c r="K83" i="6"/>
  <c r="K156" i="25" s="1"/>
  <c r="M62" i="6"/>
  <c r="K65" i="6"/>
  <c r="K138" i="25" s="1"/>
  <c r="C74" i="5"/>
  <c r="K74" i="5" s="1"/>
  <c r="K67" i="5"/>
  <c r="M61" i="5"/>
  <c r="M48" i="5"/>
  <c r="M49" i="5"/>
  <c r="O112" i="5"/>
  <c r="O110" i="5"/>
  <c r="O108" i="5"/>
  <c r="O106" i="5"/>
  <c r="O104" i="5"/>
  <c r="O102" i="5"/>
  <c r="O100" i="5"/>
  <c r="O85" i="5"/>
  <c r="O83" i="5"/>
  <c r="O81" i="5"/>
  <c r="O79" i="5"/>
  <c r="O77" i="5"/>
  <c r="O75" i="5"/>
  <c r="O72" i="5"/>
  <c r="O68" i="5"/>
  <c r="O64" i="5"/>
  <c r="O60" i="5"/>
  <c r="O56" i="5"/>
  <c r="O52" i="5"/>
  <c r="O98" i="5"/>
  <c r="O96" i="5"/>
  <c r="O94" i="5"/>
  <c r="O92" i="5"/>
  <c r="O90" i="5"/>
  <c r="O88" i="5"/>
  <c r="O73" i="5"/>
  <c r="O69" i="5"/>
  <c r="O65" i="5"/>
  <c r="O61" i="5"/>
  <c r="O57" i="5"/>
  <c r="O53" i="5"/>
  <c r="O111" i="5"/>
  <c r="O109" i="5"/>
  <c r="O107" i="5"/>
  <c r="O105" i="5"/>
  <c r="O103" i="5"/>
  <c r="O101" i="5"/>
  <c r="O86" i="5"/>
  <c r="O84" i="5"/>
  <c r="O82" i="5"/>
  <c r="O80" i="5"/>
  <c r="O78" i="5"/>
  <c r="O76" i="5"/>
  <c r="O74" i="5"/>
  <c r="O70" i="5"/>
  <c r="O66" i="5"/>
  <c r="O62" i="5"/>
  <c r="N61" i="5"/>
  <c r="O58" i="5"/>
  <c r="O54" i="5"/>
  <c r="O93" i="5"/>
  <c r="O63" i="5"/>
  <c r="N62" i="5"/>
  <c r="N49" i="5"/>
  <c r="O95" i="5"/>
  <c r="O87" i="5"/>
  <c r="O71" i="5"/>
  <c r="O59" i="5"/>
  <c r="O55" i="5"/>
  <c r="O51" i="5"/>
  <c r="O50" i="5"/>
  <c r="O97" i="5"/>
  <c r="O89" i="5"/>
  <c r="O67" i="5"/>
  <c r="O48" i="5"/>
  <c r="O99" i="5"/>
  <c r="O91" i="5"/>
  <c r="O49" i="5"/>
  <c r="N48" i="5"/>
  <c r="M50" i="5"/>
  <c r="L51" i="5"/>
  <c r="K75" i="5"/>
  <c r="C88" i="5"/>
  <c r="K77" i="5"/>
  <c r="C90" i="5"/>
  <c r="K83" i="5"/>
  <c r="C96" i="5"/>
  <c r="C89" i="5"/>
  <c r="K76" i="5"/>
  <c r="C97" i="5"/>
  <c r="K84" i="5"/>
  <c r="A36" i="5"/>
  <c r="N50" i="5"/>
  <c r="C82" i="5"/>
  <c r="G40" i="5"/>
  <c r="M62" i="5"/>
  <c r="C93" i="5"/>
  <c r="K80" i="5"/>
  <c r="G35" i="5"/>
  <c r="K79" i="5"/>
  <c r="C92" i="5"/>
  <c r="C78" i="5"/>
  <c r="C86" i="5"/>
  <c r="K62" i="5"/>
  <c r="L63" i="5"/>
  <c r="K66" i="5"/>
  <c r="K70" i="5"/>
  <c r="C81" i="5"/>
  <c r="C85" i="5"/>
  <c r="K83" i="4"/>
  <c r="K76" i="25" s="1"/>
  <c r="K71" i="4"/>
  <c r="K64" i="25" s="1"/>
  <c r="G41" i="4"/>
  <c r="M61" i="4"/>
  <c r="M49" i="4"/>
  <c r="M48" i="4"/>
  <c r="K76" i="4"/>
  <c r="K69" i="25" s="1"/>
  <c r="K82" i="4"/>
  <c r="K75" i="25" s="1"/>
  <c r="K84" i="4"/>
  <c r="K77" i="25" s="1"/>
  <c r="N61" i="4"/>
  <c r="N48" i="4"/>
  <c r="K80" i="4"/>
  <c r="K73" i="25" s="1"/>
  <c r="K86" i="4"/>
  <c r="K79" i="25" s="1"/>
  <c r="K74" i="4"/>
  <c r="K67" i="25" s="1"/>
  <c r="K78" i="4"/>
  <c r="K71" i="25" s="1"/>
  <c r="N49" i="4"/>
  <c r="A61" i="4"/>
  <c r="A54" i="25" s="1"/>
  <c r="A55" i="25" s="1"/>
  <c r="A56" i="25" s="1"/>
  <c r="A57" i="25" s="1"/>
  <c r="A58" i="25" s="1"/>
  <c r="A59" i="25" s="1"/>
  <c r="A60" i="25" s="1"/>
  <c r="A61" i="25" s="1"/>
  <c r="A62" i="25" s="1"/>
  <c r="A63" i="25" s="1"/>
  <c r="A64" i="25" s="1"/>
  <c r="A65" i="25" s="1"/>
  <c r="A66" i="25" s="1"/>
  <c r="M62" i="4"/>
  <c r="L63" i="4"/>
  <c r="K63" i="4"/>
  <c r="K56" i="25" s="1"/>
  <c r="K73" i="4"/>
  <c r="K66" i="25" s="1"/>
  <c r="K77" i="4"/>
  <c r="K70" i="25" s="1"/>
  <c r="A36" i="4"/>
  <c r="N62" i="4"/>
  <c r="K69" i="4"/>
  <c r="K62" i="25" s="1"/>
  <c r="R49" i="10" l="1"/>
  <c r="R202" i="25" s="1"/>
  <c r="R51" i="13"/>
  <c r="R164" i="25" s="1"/>
  <c r="M83" i="25"/>
  <c r="A37" i="9"/>
  <c r="G36" i="8"/>
  <c r="A74" i="10"/>
  <c r="A227" i="25" s="1"/>
  <c r="A228" i="25" s="1"/>
  <c r="A229" i="25" s="1"/>
  <c r="A230" i="25" s="1"/>
  <c r="A231" i="25" s="1"/>
  <c r="A232" i="25" s="1"/>
  <c r="A233" i="25" s="1"/>
  <c r="A234" i="25" s="1"/>
  <c r="A235" i="25" s="1"/>
  <c r="A236" i="25" s="1"/>
  <c r="A237" i="25" s="1"/>
  <c r="A238" i="25" s="1"/>
  <c r="A239" i="25" s="1"/>
  <c r="A37" i="8"/>
  <c r="G36" i="9"/>
  <c r="M163" i="25"/>
  <c r="R49" i="9"/>
  <c r="R242" i="25" s="1"/>
  <c r="O52" i="13"/>
  <c r="O165" i="25" s="1"/>
  <c r="L165" i="25"/>
  <c r="O50" i="8"/>
  <c r="R50" i="8" s="1"/>
  <c r="R283" i="25" s="1"/>
  <c r="L283" i="25"/>
  <c r="O84" i="25"/>
  <c r="O50" i="9"/>
  <c r="O243" i="25" s="1"/>
  <c r="L243" i="25"/>
  <c r="O50" i="10"/>
  <c r="O203" i="25" s="1"/>
  <c r="L203" i="25"/>
  <c r="O50" i="4"/>
  <c r="L43" i="25"/>
  <c r="O52" i="15"/>
  <c r="O85" i="25" s="1"/>
  <c r="L85" i="25"/>
  <c r="R50" i="13"/>
  <c r="R163" i="25" s="1"/>
  <c r="N64" i="13"/>
  <c r="N177" i="25" s="1"/>
  <c r="M82" i="25"/>
  <c r="P51" i="15"/>
  <c r="P84" i="25" s="1"/>
  <c r="H347" i="25"/>
  <c r="H339" i="25"/>
  <c r="R62" i="8"/>
  <c r="R295" i="25" s="1"/>
  <c r="P71" i="26"/>
  <c r="P344" i="25" s="1"/>
  <c r="M344" i="25"/>
  <c r="R71" i="26"/>
  <c r="R344" i="25" s="1"/>
  <c r="O344" i="25"/>
  <c r="Q71" i="26"/>
  <c r="Q344" i="25" s="1"/>
  <c r="N344" i="25"/>
  <c r="M95" i="25"/>
  <c r="R61" i="6"/>
  <c r="R134" i="25" s="1"/>
  <c r="K134" i="25"/>
  <c r="H136" i="25"/>
  <c r="E136" i="25"/>
  <c r="S63" i="6"/>
  <c r="S136" i="25" s="1"/>
  <c r="E135" i="25"/>
  <c r="S62" i="6"/>
  <c r="S135" i="25" s="1"/>
  <c r="N64" i="15"/>
  <c r="Q64" i="15" s="1"/>
  <c r="Q97" i="25" s="1"/>
  <c r="L65" i="15"/>
  <c r="O65" i="15" s="1"/>
  <c r="O98" i="25" s="1"/>
  <c r="M63" i="9"/>
  <c r="L256" i="25"/>
  <c r="Q49" i="4"/>
  <c r="Q42" i="25" s="1"/>
  <c r="N42" i="25"/>
  <c r="P61" i="10"/>
  <c r="P214" i="25" s="1"/>
  <c r="M214" i="25"/>
  <c r="R62" i="6"/>
  <c r="R135" i="25" s="1"/>
  <c r="O135" i="25"/>
  <c r="R63" i="13"/>
  <c r="R176" i="25" s="1"/>
  <c r="O176" i="25"/>
  <c r="Q61" i="8"/>
  <c r="Q294" i="25" s="1"/>
  <c r="N294" i="25"/>
  <c r="Q62" i="6"/>
  <c r="Q135" i="25" s="1"/>
  <c r="N135" i="25"/>
  <c r="P48" i="8"/>
  <c r="P281" i="25" s="1"/>
  <c r="M281" i="25"/>
  <c r="O64" i="13"/>
  <c r="L177" i="25"/>
  <c r="P64" i="15"/>
  <c r="P97" i="25" s="1"/>
  <c r="M97" i="25"/>
  <c r="P63" i="13"/>
  <c r="P176" i="25" s="1"/>
  <c r="M176" i="25"/>
  <c r="M63" i="6"/>
  <c r="L136" i="25"/>
  <c r="P62" i="6"/>
  <c r="P135" i="25" s="1"/>
  <c r="M135" i="25"/>
  <c r="Q61" i="4"/>
  <c r="Q54" i="25" s="1"/>
  <c r="N54" i="25"/>
  <c r="Q51" i="13"/>
  <c r="Q164" i="25" s="1"/>
  <c r="N164" i="25"/>
  <c r="Q63" i="13"/>
  <c r="Q176" i="25" s="1"/>
  <c r="N176" i="25"/>
  <c r="P61" i="8"/>
  <c r="P294" i="25" s="1"/>
  <c r="M294" i="25"/>
  <c r="P51" i="13"/>
  <c r="P164" i="25" s="1"/>
  <c r="M164" i="25"/>
  <c r="M63" i="10"/>
  <c r="L216" i="25"/>
  <c r="P49" i="9"/>
  <c r="P242" i="25" s="1"/>
  <c r="M242" i="25"/>
  <c r="Q63" i="15"/>
  <c r="Q96" i="25" s="1"/>
  <c r="N96" i="25"/>
  <c r="Q48" i="4"/>
  <c r="Q41" i="25" s="1"/>
  <c r="N41" i="25"/>
  <c r="P61" i="9"/>
  <c r="P254" i="25" s="1"/>
  <c r="M254" i="25"/>
  <c r="Q49" i="8"/>
  <c r="Q282" i="25" s="1"/>
  <c r="N282" i="25"/>
  <c r="O64" i="15"/>
  <c r="L97" i="25"/>
  <c r="P49" i="8"/>
  <c r="P282" i="25" s="1"/>
  <c r="M282" i="25"/>
  <c r="P64" i="13"/>
  <c r="P177" i="25" s="1"/>
  <c r="M177" i="25"/>
  <c r="P48" i="9"/>
  <c r="P241" i="25" s="1"/>
  <c r="M241" i="25"/>
  <c r="R49" i="8"/>
  <c r="R282" i="25" s="1"/>
  <c r="O282" i="25"/>
  <c r="P62" i="4"/>
  <c r="P55" i="25" s="1"/>
  <c r="M55" i="25"/>
  <c r="P49" i="4"/>
  <c r="P42" i="25" s="1"/>
  <c r="M42" i="25"/>
  <c r="Q49" i="9"/>
  <c r="Q242" i="25" s="1"/>
  <c r="N242" i="25"/>
  <c r="P48" i="10"/>
  <c r="P201" i="25" s="1"/>
  <c r="M201" i="25"/>
  <c r="R49" i="4"/>
  <c r="R42" i="25" s="1"/>
  <c r="O42" i="25"/>
  <c r="Q62" i="4"/>
  <c r="Q55" i="25" s="1"/>
  <c r="N55" i="25"/>
  <c r="P61" i="4"/>
  <c r="P54" i="25" s="1"/>
  <c r="M54" i="25"/>
  <c r="Q48" i="10"/>
  <c r="Q201" i="25" s="1"/>
  <c r="N201" i="25"/>
  <c r="Q48" i="9"/>
  <c r="Q241" i="25" s="1"/>
  <c r="N241" i="25"/>
  <c r="Q61" i="10"/>
  <c r="Q214" i="25" s="1"/>
  <c r="N214" i="25"/>
  <c r="P48" i="4"/>
  <c r="P41" i="25" s="1"/>
  <c r="M41" i="25"/>
  <c r="P49" i="10"/>
  <c r="P202" i="25" s="1"/>
  <c r="M202" i="25"/>
  <c r="R50" i="4"/>
  <c r="R43" i="25" s="1"/>
  <c r="O43" i="25"/>
  <c r="Q61" i="9"/>
  <c r="Q254" i="25" s="1"/>
  <c r="N254" i="25"/>
  <c r="N63" i="10"/>
  <c r="R63" i="15"/>
  <c r="R96" i="25" s="1"/>
  <c r="O96" i="25"/>
  <c r="Q51" i="15"/>
  <c r="Q84" i="25" s="1"/>
  <c r="N84" i="25"/>
  <c r="Q63" i="9"/>
  <c r="Q256" i="25" s="1"/>
  <c r="N256" i="25"/>
  <c r="O63" i="4"/>
  <c r="O56" i="25" s="1"/>
  <c r="L56" i="25"/>
  <c r="Q48" i="8"/>
  <c r="Q281" i="25" s="1"/>
  <c r="N281" i="25"/>
  <c r="O63" i="8"/>
  <c r="L296" i="25"/>
  <c r="P63" i="15"/>
  <c r="P96" i="25" s="1"/>
  <c r="M96" i="25"/>
  <c r="R62" i="4"/>
  <c r="R55" i="25" s="1"/>
  <c r="Q49" i="10"/>
  <c r="Q202" i="25" s="1"/>
  <c r="N202" i="25"/>
  <c r="L73" i="26"/>
  <c r="N72" i="26"/>
  <c r="M72" i="26"/>
  <c r="O72" i="26"/>
  <c r="K120" i="25"/>
  <c r="L65" i="13"/>
  <c r="L66" i="13" s="1"/>
  <c r="N63" i="6"/>
  <c r="S64" i="13"/>
  <c r="S177" i="25" s="1"/>
  <c r="S65" i="15"/>
  <c r="S98" i="25" s="1"/>
  <c r="S64" i="15"/>
  <c r="S97" i="25" s="1"/>
  <c r="Q62" i="10"/>
  <c r="Q215" i="25" s="1"/>
  <c r="Q62" i="9"/>
  <c r="Q255" i="25" s="1"/>
  <c r="P62" i="9"/>
  <c r="P255" i="25" s="1"/>
  <c r="L51" i="8"/>
  <c r="M51" i="8" s="1"/>
  <c r="N50" i="8"/>
  <c r="N52" i="15"/>
  <c r="M52" i="15"/>
  <c r="L53" i="15"/>
  <c r="M53" i="15" s="1"/>
  <c r="L51" i="4"/>
  <c r="L52" i="4" s="1"/>
  <c r="P62" i="8"/>
  <c r="P295" i="25" s="1"/>
  <c r="P62" i="10"/>
  <c r="P215" i="25" s="1"/>
  <c r="Q61" i="6"/>
  <c r="Q134" i="25" s="1"/>
  <c r="Q62" i="8"/>
  <c r="Q295" i="25" s="1"/>
  <c r="R62" i="10"/>
  <c r="R215" i="25" s="1"/>
  <c r="P61" i="6"/>
  <c r="P134" i="25" s="1"/>
  <c r="R62" i="9"/>
  <c r="R255" i="25" s="1"/>
  <c r="M50" i="8"/>
  <c r="M50" i="4"/>
  <c r="N50" i="4"/>
  <c r="L64" i="10"/>
  <c r="L217" i="25" s="1"/>
  <c r="O63" i="10"/>
  <c r="L64" i="9"/>
  <c r="L257" i="25" s="1"/>
  <c r="O63" i="9"/>
  <c r="L64" i="6"/>
  <c r="O63" i="6"/>
  <c r="B38" i="13"/>
  <c r="K94" i="9"/>
  <c r="K109" i="4"/>
  <c r="K79" i="4"/>
  <c r="K72" i="25" s="1"/>
  <c r="B38" i="15"/>
  <c r="B37" i="15"/>
  <c r="A87" i="15"/>
  <c r="A120" i="25" s="1"/>
  <c r="A38" i="15"/>
  <c r="G37" i="15"/>
  <c r="L53" i="13"/>
  <c r="M52" i="13"/>
  <c r="N52" i="13"/>
  <c r="A87" i="13"/>
  <c r="A200" i="25" s="1"/>
  <c r="G37" i="13"/>
  <c r="A38" i="13"/>
  <c r="K93" i="8"/>
  <c r="K86" i="8"/>
  <c r="K319" i="25" s="1"/>
  <c r="K92" i="10"/>
  <c r="C87" i="5"/>
  <c r="E34" i="5"/>
  <c r="E34" i="7"/>
  <c r="K74" i="9"/>
  <c r="K267" i="25" s="1"/>
  <c r="C106" i="10"/>
  <c r="K106" i="10" s="1"/>
  <c r="K89" i="10"/>
  <c r="K76" i="6"/>
  <c r="K149" i="25" s="1"/>
  <c r="K80" i="6"/>
  <c r="K153" i="25" s="1"/>
  <c r="B35" i="4"/>
  <c r="K88" i="10"/>
  <c r="C101" i="10"/>
  <c r="K101" i="10" s="1"/>
  <c r="C108" i="10"/>
  <c r="K108" i="10" s="1"/>
  <c r="K84" i="10"/>
  <c r="K237" i="25" s="1"/>
  <c r="K96" i="10"/>
  <c r="C109" i="10"/>
  <c r="K109" i="10" s="1"/>
  <c r="M50" i="10"/>
  <c r="L51" i="10"/>
  <c r="N50" i="10"/>
  <c r="K77" i="10"/>
  <c r="K230" i="25" s="1"/>
  <c r="A87" i="10"/>
  <c r="A240" i="25" s="1"/>
  <c r="G37" i="10"/>
  <c r="A38" i="10"/>
  <c r="C104" i="10"/>
  <c r="K104" i="10" s="1"/>
  <c r="K91" i="10"/>
  <c r="B35" i="10"/>
  <c r="C112" i="10"/>
  <c r="K112" i="10" s="1"/>
  <c r="K99" i="10"/>
  <c r="K98" i="9"/>
  <c r="B35" i="9"/>
  <c r="A87" i="9"/>
  <c r="A280" i="25" s="1"/>
  <c r="G37" i="9"/>
  <c r="A38" i="9"/>
  <c r="C110" i="9"/>
  <c r="K110" i="9" s="1"/>
  <c r="K97" i="9"/>
  <c r="K90" i="9"/>
  <c r="C103" i="9"/>
  <c r="K103" i="9" s="1"/>
  <c r="K79" i="9"/>
  <c r="K272" i="25" s="1"/>
  <c r="C100" i="9"/>
  <c r="K100" i="9" s="1"/>
  <c r="K87" i="9"/>
  <c r="K280" i="25" s="1"/>
  <c r="K75" i="9"/>
  <c r="K268" i="25" s="1"/>
  <c r="K82" i="9"/>
  <c r="K275" i="25" s="1"/>
  <c r="C104" i="9"/>
  <c r="K104" i="9" s="1"/>
  <c r="K91" i="9"/>
  <c r="C102" i="9"/>
  <c r="K102" i="9" s="1"/>
  <c r="K89" i="9"/>
  <c r="C112" i="9"/>
  <c r="K112" i="9" s="1"/>
  <c r="K99" i="9"/>
  <c r="K83" i="9"/>
  <c r="K276" i="25" s="1"/>
  <c r="N50" i="9"/>
  <c r="M50" i="9"/>
  <c r="L51" i="9"/>
  <c r="K80" i="9"/>
  <c r="K273" i="25" s="1"/>
  <c r="B35" i="8"/>
  <c r="K92" i="8"/>
  <c r="C105" i="8"/>
  <c r="K105" i="8" s="1"/>
  <c r="C102" i="8"/>
  <c r="K102" i="8" s="1"/>
  <c r="K89" i="8"/>
  <c r="C112" i="8"/>
  <c r="K112" i="8" s="1"/>
  <c r="K99" i="8"/>
  <c r="K98" i="8"/>
  <c r="C111" i="8"/>
  <c r="K111" i="8" s="1"/>
  <c r="N63" i="8"/>
  <c r="M63" i="8"/>
  <c r="L64" i="8"/>
  <c r="K90" i="8"/>
  <c r="C103" i="8"/>
  <c r="K103" i="8" s="1"/>
  <c r="A87" i="8"/>
  <c r="A320" i="25" s="1"/>
  <c r="A38" i="8"/>
  <c r="G37" i="8"/>
  <c r="C104" i="8"/>
  <c r="K104" i="8" s="1"/>
  <c r="K91" i="8"/>
  <c r="K94" i="8"/>
  <c r="C107" i="8"/>
  <c r="K107" i="8" s="1"/>
  <c r="K96" i="8"/>
  <c r="C109" i="8"/>
  <c r="K109" i="8" s="1"/>
  <c r="K88" i="8"/>
  <c r="C101" i="8"/>
  <c r="K101" i="8" s="1"/>
  <c r="C320" i="25"/>
  <c r="K74" i="8"/>
  <c r="K307" i="25" s="1"/>
  <c r="K82" i="8"/>
  <c r="K315" i="25" s="1"/>
  <c r="C110" i="8"/>
  <c r="K110" i="8" s="1"/>
  <c r="K97" i="8"/>
  <c r="E35" i="7"/>
  <c r="K77" i="7"/>
  <c r="C90" i="7"/>
  <c r="K96" i="7"/>
  <c r="C109" i="7"/>
  <c r="K109" i="7" s="1"/>
  <c r="C102" i="7"/>
  <c r="K102" i="7" s="1"/>
  <c r="K89" i="7"/>
  <c r="K92" i="7"/>
  <c r="C105" i="7"/>
  <c r="K105" i="7" s="1"/>
  <c r="M51" i="7"/>
  <c r="N51" i="7"/>
  <c r="L52" i="7"/>
  <c r="N63" i="7"/>
  <c r="M63" i="7"/>
  <c r="L64" i="7"/>
  <c r="K85" i="7"/>
  <c r="C98" i="7"/>
  <c r="C99" i="7"/>
  <c r="K86" i="7"/>
  <c r="A87" i="7"/>
  <c r="A38" i="7"/>
  <c r="G37" i="7"/>
  <c r="C106" i="7"/>
  <c r="K106" i="7" s="1"/>
  <c r="K93" i="7"/>
  <c r="C95" i="7"/>
  <c r="K82" i="7"/>
  <c r="K81" i="7"/>
  <c r="C94" i="7"/>
  <c r="C91" i="7"/>
  <c r="K78" i="7"/>
  <c r="K88" i="7"/>
  <c r="C101" i="7"/>
  <c r="K101" i="7" s="1"/>
  <c r="C87" i="7"/>
  <c r="K74" i="7"/>
  <c r="C110" i="7"/>
  <c r="K110" i="7" s="1"/>
  <c r="K97" i="7"/>
  <c r="K81" i="6"/>
  <c r="K154" i="25" s="1"/>
  <c r="C106" i="6"/>
  <c r="K106" i="6" s="1"/>
  <c r="C109" i="6"/>
  <c r="K109" i="6" s="1"/>
  <c r="K96" i="6"/>
  <c r="K85" i="6"/>
  <c r="K158" i="25" s="1"/>
  <c r="K77" i="6"/>
  <c r="K150" i="25" s="1"/>
  <c r="C160" i="25"/>
  <c r="K74" i="6"/>
  <c r="K147" i="25" s="1"/>
  <c r="A74" i="6"/>
  <c r="A147" i="25" s="1"/>
  <c r="A148" i="25" s="1"/>
  <c r="A149" i="25" s="1"/>
  <c r="A150" i="25" s="1"/>
  <c r="A151" i="25" s="1"/>
  <c r="A152" i="25" s="1"/>
  <c r="A153" i="25" s="1"/>
  <c r="A154" i="25" s="1"/>
  <c r="A155" i="25" s="1"/>
  <c r="A156" i="25" s="1"/>
  <c r="A157" i="25" s="1"/>
  <c r="A158" i="25" s="1"/>
  <c r="A159" i="25" s="1"/>
  <c r="A37" i="6"/>
  <c r="G36" i="6"/>
  <c r="C110" i="6"/>
  <c r="K110" i="6" s="1"/>
  <c r="K97" i="6"/>
  <c r="K91" i="6"/>
  <c r="C104" i="6"/>
  <c r="K104" i="6" s="1"/>
  <c r="C101" i="6"/>
  <c r="K101" i="6" s="1"/>
  <c r="K88" i="6"/>
  <c r="B35" i="6"/>
  <c r="C102" i="6"/>
  <c r="K102" i="6" s="1"/>
  <c r="K89" i="6"/>
  <c r="K92" i="6"/>
  <c r="C105" i="6"/>
  <c r="K105" i="6" s="1"/>
  <c r="K99" i="6"/>
  <c r="C112" i="6"/>
  <c r="K112" i="6" s="1"/>
  <c r="C102" i="5"/>
  <c r="K102" i="5" s="1"/>
  <c r="K89" i="5"/>
  <c r="K85" i="5"/>
  <c r="C98" i="5"/>
  <c r="N63" i="5"/>
  <c r="M63" i="5"/>
  <c r="L64" i="5"/>
  <c r="K92" i="5"/>
  <c r="C105" i="5"/>
  <c r="K105" i="5" s="1"/>
  <c r="C106" i="5"/>
  <c r="K106" i="5" s="1"/>
  <c r="K93" i="5"/>
  <c r="C95" i="5"/>
  <c r="K82" i="5"/>
  <c r="A74" i="5"/>
  <c r="G36" i="5"/>
  <c r="A37" i="5"/>
  <c r="C110" i="5"/>
  <c r="K110" i="5" s="1"/>
  <c r="K97" i="5"/>
  <c r="K81" i="5"/>
  <c r="C94" i="5"/>
  <c r="B35" i="5"/>
  <c r="K90" i="5"/>
  <c r="C103" i="5"/>
  <c r="K103" i="5" s="1"/>
  <c r="N51" i="5"/>
  <c r="M51" i="5"/>
  <c r="L52" i="5"/>
  <c r="C100" i="5"/>
  <c r="K100" i="5" s="1"/>
  <c r="K87" i="5"/>
  <c r="C99" i="5"/>
  <c r="K86" i="5"/>
  <c r="C91" i="5"/>
  <c r="K78" i="5"/>
  <c r="K96" i="5"/>
  <c r="C109" i="5"/>
  <c r="K109" i="5" s="1"/>
  <c r="K88" i="5"/>
  <c r="C101" i="5"/>
  <c r="K101" i="5" s="1"/>
  <c r="K112" i="4"/>
  <c r="K99" i="4"/>
  <c r="K98" i="4"/>
  <c r="K111" i="4"/>
  <c r="A74" i="4"/>
  <c r="A67" i="25" s="1"/>
  <c r="A68" i="25" s="1"/>
  <c r="A69" i="25" s="1"/>
  <c r="A70" i="25" s="1"/>
  <c r="A71" i="25" s="1"/>
  <c r="A72" i="25" s="1"/>
  <c r="A73" i="25" s="1"/>
  <c r="A74" i="25" s="1"/>
  <c r="A75" i="25" s="1"/>
  <c r="A76" i="25" s="1"/>
  <c r="A77" i="25" s="1"/>
  <c r="A78" i="25" s="1"/>
  <c r="A79" i="25" s="1"/>
  <c r="G36" i="4"/>
  <c r="A37" i="4"/>
  <c r="K92" i="4"/>
  <c r="K105" i="4"/>
  <c r="K110" i="4"/>
  <c r="K97" i="4"/>
  <c r="K96" i="4"/>
  <c r="K75" i="4"/>
  <c r="K68" i="25" s="1"/>
  <c r="K100" i="4"/>
  <c r="K87" i="4"/>
  <c r="K80" i="25" s="1"/>
  <c r="K106" i="4"/>
  <c r="K93" i="4"/>
  <c r="K108" i="4"/>
  <c r="K95" i="4"/>
  <c r="K104" i="4"/>
  <c r="K91" i="4"/>
  <c r="K102" i="4"/>
  <c r="K89" i="4"/>
  <c r="K94" i="4"/>
  <c r="K107" i="4"/>
  <c r="K90" i="4"/>
  <c r="K103" i="4"/>
  <c r="N63" i="4"/>
  <c r="L64" i="4"/>
  <c r="M63" i="4"/>
  <c r="R52" i="13" l="1"/>
  <c r="R165" i="25" s="1"/>
  <c r="Q64" i="13"/>
  <c r="Q177" i="25" s="1"/>
  <c r="L66" i="15"/>
  <c r="L346" i="25"/>
  <c r="L74" i="26"/>
  <c r="L75" i="26" s="1"/>
  <c r="L76" i="26" s="1"/>
  <c r="L77" i="26" s="1"/>
  <c r="L78" i="26" s="1"/>
  <c r="L79" i="26" s="1"/>
  <c r="L80" i="26" s="1"/>
  <c r="L81" i="26" s="1"/>
  <c r="L82" i="26" s="1"/>
  <c r="L83" i="26" s="1"/>
  <c r="L84" i="26" s="1"/>
  <c r="L85" i="26" s="1"/>
  <c r="L86" i="26" s="1"/>
  <c r="L87" i="26" s="1"/>
  <c r="L88" i="26" s="1"/>
  <c r="L89" i="26" s="1"/>
  <c r="L90" i="26" s="1"/>
  <c r="L91" i="26" s="1"/>
  <c r="L92" i="26" s="1"/>
  <c r="L93" i="26" s="1"/>
  <c r="L94" i="26" s="1"/>
  <c r="L95" i="26" s="1"/>
  <c r="L96" i="26" s="1"/>
  <c r="L97" i="26" s="1"/>
  <c r="L98" i="26" s="1"/>
  <c r="L99" i="26" s="1"/>
  <c r="L100" i="26" s="1"/>
  <c r="L101" i="26" s="1"/>
  <c r="L102" i="26" s="1"/>
  <c r="L103" i="26" s="1"/>
  <c r="L104" i="26" s="1"/>
  <c r="L105" i="26" s="1"/>
  <c r="L106" i="26" s="1"/>
  <c r="L107" i="26" s="1"/>
  <c r="L108" i="26" s="1"/>
  <c r="L109" i="26" s="1"/>
  <c r="L110" i="26" s="1"/>
  <c r="L111" i="26" s="1"/>
  <c r="L112" i="26" s="1"/>
  <c r="O283" i="25"/>
  <c r="R52" i="15"/>
  <c r="R85" i="25" s="1"/>
  <c r="L54" i="15"/>
  <c r="L87" i="25" s="1"/>
  <c r="M51" i="4"/>
  <c r="M44" i="25" s="1"/>
  <c r="N51" i="4"/>
  <c r="Q51" i="4" s="1"/>
  <c r="Q44" i="25" s="1"/>
  <c r="N53" i="15"/>
  <c r="Q53" i="15" s="1"/>
  <c r="Q86" i="25" s="1"/>
  <c r="O53" i="13"/>
  <c r="R53" i="13" s="1"/>
  <c r="R166" i="25" s="1"/>
  <c r="L166" i="25"/>
  <c r="R50" i="10"/>
  <c r="R203" i="25" s="1"/>
  <c r="O52" i="4"/>
  <c r="R52" i="4" s="1"/>
  <c r="R45" i="25" s="1"/>
  <c r="L45" i="25"/>
  <c r="L52" i="8"/>
  <c r="N52" i="8" s="1"/>
  <c r="O51" i="9"/>
  <c r="R51" i="9" s="1"/>
  <c r="R244" i="25" s="1"/>
  <c r="L244" i="25"/>
  <c r="O51" i="4"/>
  <c r="O44" i="25" s="1"/>
  <c r="L44" i="25"/>
  <c r="R50" i="9"/>
  <c r="R243" i="25" s="1"/>
  <c r="O53" i="15"/>
  <c r="R53" i="15" s="1"/>
  <c r="R86" i="25" s="1"/>
  <c r="L86" i="25"/>
  <c r="O51" i="10"/>
  <c r="R51" i="10" s="1"/>
  <c r="R204" i="25" s="1"/>
  <c r="L204" i="25"/>
  <c r="O51" i="8"/>
  <c r="O284" i="25" s="1"/>
  <c r="L284" i="25"/>
  <c r="N51" i="8"/>
  <c r="N284" i="25" s="1"/>
  <c r="O65" i="13"/>
  <c r="O178" i="25" s="1"/>
  <c r="L137" i="25"/>
  <c r="L65" i="6"/>
  <c r="M65" i="15"/>
  <c r="M98" i="25" s="1"/>
  <c r="N65" i="15"/>
  <c r="Q65" i="15" s="1"/>
  <c r="Q98" i="25" s="1"/>
  <c r="S65" i="13"/>
  <c r="S178" i="25" s="1"/>
  <c r="E178" i="25"/>
  <c r="E137" i="25"/>
  <c r="E348" i="25"/>
  <c r="S348" i="25"/>
  <c r="E340" i="25"/>
  <c r="S340" i="25"/>
  <c r="R72" i="26"/>
  <c r="R345" i="25" s="1"/>
  <c r="O345" i="25"/>
  <c r="P72" i="26"/>
  <c r="P345" i="25" s="1"/>
  <c r="M345" i="25"/>
  <c r="Q72" i="26"/>
  <c r="Q345" i="25" s="1"/>
  <c r="N345" i="25"/>
  <c r="L98" i="25"/>
  <c r="N97" i="25"/>
  <c r="R65" i="15"/>
  <c r="R98" i="25" s="1"/>
  <c r="R63" i="4"/>
  <c r="R56" i="25" s="1"/>
  <c r="C100" i="10"/>
  <c r="K100" i="10" s="1"/>
  <c r="C240" i="25"/>
  <c r="R64" i="13"/>
  <c r="R177" i="25" s="1"/>
  <c r="O177" i="25"/>
  <c r="Q50" i="4"/>
  <c r="Q43" i="25" s="1"/>
  <c r="N43" i="25"/>
  <c r="Q50" i="8"/>
  <c r="Q283" i="25" s="1"/>
  <c r="N283" i="25"/>
  <c r="R64" i="15"/>
  <c r="R97" i="25" s="1"/>
  <c r="O97" i="25"/>
  <c r="Q63" i="10"/>
  <c r="Q216" i="25" s="1"/>
  <c r="N216" i="25"/>
  <c r="P63" i="4"/>
  <c r="P56" i="25" s="1"/>
  <c r="M56" i="25"/>
  <c r="P50" i="4"/>
  <c r="P43" i="25" s="1"/>
  <c r="M43" i="25"/>
  <c r="R51" i="8"/>
  <c r="R284" i="25" s="1"/>
  <c r="P51" i="8"/>
  <c r="P284" i="25" s="1"/>
  <c r="M284" i="25"/>
  <c r="P51" i="4"/>
  <c r="P44" i="25" s="1"/>
  <c r="O64" i="4"/>
  <c r="L57" i="25"/>
  <c r="Q63" i="4"/>
  <c r="Q56" i="25" s="1"/>
  <c r="N56" i="25"/>
  <c r="R63" i="8"/>
  <c r="R296" i="25" s="1"/>
  <c r="O296" i="25"/>
  <c r="R63" i="10"/>
  <c r="R216" i="25" s="1"/>
  <c r="O216" i="25"/>
  <c r="P50" i="10"/>
  <c r="P203" i="25" s="1"/>
  <c r="M203" i="25"/>
  <c r="P53" i="15"/>
  <c r="P86" i="25" s="1"/>
  <c r="M86" i="25"/>
  <c r="P50" i="9"/>
  <c r="P243" i="25" s="1"/>
  <c r="M243" i="25"/>
  <c r="P50" i="8"/>
  <c r="P283" i="25" s="1"/>
  <c r="M283" i="25"/>
  <c r="Q50" i="9"/>
  <c r="Q243" i="25" s="1"/>
  <c r="N243" i="25"/>
  <c r="M66" i="13"/>
  <c r="M179" i="25" s="1"/>
  <c r="L179" i="25"/>
  <c r="O64" i="8"/>
  <c r="L297" i="25"/>
  <c r="Q63" i="6"/>
  <c r="Q136" i="25" s="1"/>
  <c r="N136" i="25"/>
  <c r="P52" i="15"/>
  <c r="P85" i="25" s="1"/>
  <c r="M85" i="25"/>
  <c r="Q52" i="15"/>
  <c r="Q85" i="25" s="1"/>
  <c r="N85" i="25"/>
  <c r="P63" i="8"/>
  <c r="P296" i="25" s="1"/>
  <c r="M296" i="25"/>
  <c r="Q52" i="13"/>
  <c r="Q165" i="25" s="1"/>
  <c r="N165" i="25"/>
  <c r="M65" i="13"/>
  <c r="L178" i="25"/>
  <c r="P52" i="13"/>
  <c r="P165" i="25" s="1"/>
  <c r="M165" i="25"/>
  <c r="R63" i="6"/>
  <c r="R136" i="25" s="1"/>
  <c r="O136" i="25"/>
  <c r="O66" i="15"/>
  <c r="O99" i="25" s="1"/>
  <c r="L99" i="25"/>
  <c r="Q50" i="10"/>
  <c r="Q203" i="25" s="1"/>
  <c r="N203" i="25"/>
  <c r="Q63" i="8"/>
  <c r="Q296" i="25" s="1"/>
  <c r="N296" i="25"/>
  <c r="P63" i="6"/>
  <c r="P136" i="25" s="1"/>
  <c r="M136" i="25"/>
  <c r="N65" i="13"/>
  <c r="R63" i="9"/>
  <c r="R256" i="25" s="1"/>
  <c r="O256" i="25"/>
  <c r="P63" i="10"/>
  <c r="P216" i="25" s="1"/>
  <c r="M216" i="25"/>
  <c r="P63" i="9"/>
  <c r="P256" i="25" s="1"/>
  <c r="M256" i="25"/>
  <c r="M73" i="26"/>
  <c r="M346" i="25" s="1"/>
  <c r="L347" i="25"/>
  <c r="N73" i="26"/>
  <c r="N346" i="25" s="1"/>
  <c r="O73" i="26"/>
  <c r="O346" i="25" s="1"/>
  <c r="I35" i="26"/>
  <c r="S64" i="8"/>
  <c r="S297" i="25" s="1"/>
  <c r="S258" i="25"/>
  <c r="S257" i="25"/>
  <c r="S65" i="10"/>
  <c r="S218" i="25" s="1"/>
  <c r="S64" i="10"/>
  <c r="S217" i="25" s="1"/>
  <c r="E179" i="25"/>
  <c r="S64" i="4"/>
  <c r="S57" i="25" s="1"/>
  <c r="C107" i="9"/>
  <c r="K107" i="9" s="1"/>
  <c r="B36" i="4"/>
  <c r="C106" i="8"/>
  <c r="K106" i="8" s="1"/>
  <c r="P66" i="13"/>
  <c r="P179" i="25" s="1"/>
  <c r="O66" i="13"/>
  <c r="O64" i="6"/>
  <c r="N64" i="6"/>
  <c r="M64" i="6"/>
  <c r="O64" i="9"/>
  <c r="O257" i="25" s="1"/>
  <c r="M64" i="9"/>
  <c r="N64" i="9"/>
  <c r="L65" i="9"/>
  <c r="L258" i="25" s="1"/>
  <c r="L65" i="10"/>
  <c r="L218" i="25" s="1"/>
  <c r="O64" i="10"/>
  <c r="M64" i="10"/>
  <c r="N64" i="10"/>
  <c r="B36" i="10"/>
  <c r="B36" i="6"/>
  <c r="B36" i="9"/>
  <c r="B36" i="8"/>
  <c r="A100" i="15"/>
  <c r="G38" i="15"/>
  <c r="L67" i="15"/>
  <c r="N66" i="15"/>
  <c r="M66" i="15"/>
  <c r="L67" i="13"/>
  <c r="N66" i="13"/>
  <c r="A100" i="13"/>
  <c r="G38" i="13"/>
  <c r="M53" i="13"/>
  <c r="N53" i="13"/>
  <c r="L54" i="13"/>
  <c r="K87" i="10"/>
  <c r="K240" i="25" s="1"/>
  <c r="C111" i="9"/>
  <c r="K111" i="9" s="1"/>
  <c r="K95" i="10"/>
  <c r="C110" i="10"/>
  <c r="K110" i="10" s="1"/>
  <c r="K97" i="10"/>
  <c r="N51" i="10"/>
  <c r="L52" i="10"/>
  <c r="M51" i="10"/>
  <c r="K90" i="10"/>
  <c r="C103" i="10"/>
  <c r="K103" i="10" s="1"/>
  <c r="A100" i="10"/>
  <c r="G38" i="10"/>
  <c r="C108" i="9"/>
  <c r="K108" i="9" s="1"/>
  <c r="K95" i="9"/>
  <c r="C106" i="9"/>
  <c r="K106" i="9" s="1"/>
  <c r="K93" i="9"/>
  <c r="A100" i="9"/>
  <c r="G38" i="9"/>
  <c r="L52" i="9"/>
  <c r="N51" i="9"/>
  <c r="M51" i="9"/>
  <c r="K96" i="9"/>
  <c r="C109" i="9"/>
  <c r="K109" i="9" s="1"/>
  <c r="K88" i="9"/>
  <c r="C101" i="9"/>
  <c r="K101" i="9" s="1"/>
  <c r="K92" i="9"/>
  <c r="C105" i="9"/>
  <c r="K105" i="9" s="1"/>
  <c r="C100" i="8"/>
  <c r="K100" i="8" s="1"/>
  <c r="K87" i="8"/>
  <c r="K320" i="25" s="1"/>
  <c r="C108" i="8"/>
  <c r="K108" i="8" s="1"/>
  <c r="K95" i="8"/>
  <c r="A100" i="8"/>
  <c r="G38" i="8"/>
  <c r="L65" i="8"/>
  <c r="N64" i="8"/>
  <c r="M64" i="8"/>
  <c r="C100" i="7"/>
  <c r="K100" i="7" s="1"/>
  <c r="K87" i="7"/>
  <c r="C104" i="7"/>
  <c r="K104" i="7" s="1"/>
  <c r="K91" i="7"/>
  <c r="C108" i="7"/>
  <c r="K108" i="7" s="1"/>
  <c r="K95" i="7"/>
  <c r="A100" i="7"/>
  <c r="G38" i="7"/>
  <c r="K98" i="7"/>
  <c r="C111" i="7"/>
  <c r="K111" i="7" s="1"/>
  <c r="K90" i="7"/>
  <c r="C103" i="7"/>
  <c r="K103" i="7" s="1"/>
  <c r="K94" i="7"/>
  <c r="C107" i="7"/>
  <c r="K107" i="7" s="1"/>
  <c r="C112" i="7"/>
  <c r="K112" i="7" s="1"/>
  <c r="K99" i="7"/>
  <c r="L65" i="7"/>
  <c r="N64" i="7"/>
  <c r="M64" i="7"/>
  <c r="N52" i="7"/>
  <c r="M52" i="7"/>
  <c r="L53" i="7"/>
  <c r="K94" i="6"/>
  <c r="C107" i="6"/>
  <c r="K107" i="6" s="1"/>
  <c r="C111" i="6"/>
  <c r="K111" i="6" s="1"/>
  <c r="K98" i="6"/>
  <c r="K87" i="6"/>
  <c r="K160" i="25" s="1"/>
  <c r="C100" i="6"/>
  <c r="K100" i="6" s="1"/>
  <c r="G37" i="6"/>
  <c r="A87" i="6"/>
  <c r="A160" i="25" s="1"/>
  <c r="A38" i="6"/>
  <c r="C103" i="6"/>
  <c r="K103" i="6" s="1"/>
  <c r="K90" i="6"/>
  <c r="L53" i="5"/>
  <c r="N52" i="5"/>
  <c r="M52" i="5"/>
  <c r="C112" i="5"/>
  <c r="K112" i="5" s="1"/>
  <c r="K99" i="5"/>
  <c r="E35" i="5"/>
  <c r="L65" i="5"/>
  <c r="N64" i="5"/>
  <c r="M64" i="5"/>
  <c r="K94" i="5"/>
  <c r="C107" i="5"/>
  <c r="K107" i="5" s="1"/>
  <c r="A87" i="5"/>
  <c r="A38" i="5"/>
  <c r="G37" i="5"/>
  <c r="C108" i="5"/>
  <c r="K108" i="5" s="1"/>
  <c r="K95" i="5"/>
  <c r="C104" i="5"/>
  <c r="K104" i="5" s="1"/>
  <c r="K91" i="5"/>
  <c r="K98" i="5"/>
  <c r="C111" i="5"/>
  <c r="K111" i="5" s="1"/>
  <c r="L53" i="4"/>
  <c r="N52" i="4"/>
  <c r="M52" i="4"/>
  <c r="L65" i="4"/>
  <c r="L66" i="4" s="1"/>
  <c r="L67" i="4" s="1"/>
  <c r="M64" i="4"/>
  <c r="N64" i="4"/>
  <c r="K88" i="4"/>
  <c r="K101" i="4"/>
  <c r="B38" i="4" s="1"/>
  <c r="A87" i="4"/>
  <c r="A80" i="25" s="1"/>
  <c r="G37" i="4"/>
  <c r="A38" i="4"/>
  <c r="N98" i="25" l="1"/>
  <c r="P65" i="15"/>
  <c r="P98" i="25" s="1"/>
  <c r="N86" i="25"/>
  <c r="N44" i="25"/>
  <c r="O86" i="25"/>
  <c r="O204" i="25"/>
  <c r="O45" i="25"/>
  <c r="L53" i="8"/>
  <c r="O53" i="8" s="1"/>
  <c r="O286" i="25" s="1"/>
  <c r="L55" i="15"/>
  <c r="O55" i="15" s="1"/>
  <c r="O88" i="25" s="1"/>
  <c r="M54" i="15"/>
  <c r="P54" i="15" s="1"/>
  <c r="P87" i="25" s="1"/>
  <c r="O54" i="15"/>
  <c r="O87" i="25" s="1"/>
  <c r="M52" i="8"/>
  <c r="P52" i="8" s="1"/>
  <c r="P285" i="25" s="1"/>
  <c r="N54" i="15"/>
  <c r="Q54" i="15" s="1"/>
  <c r="Q87" i="25" s="1"/>
  <c r="O244" i="25"/>
  <c r="R51" i="4"/>
  <c r="R44" i="25" s="1"/>
  <c r="O52" i="9"/>
  <c r="O245" i="25" s="1"/>
  <c r="L245" i="25"/>
  <c r="Q51" i="8"/>
  <c r="Q284" i="25" s="1"/>
  <c r="O53" i="4"/>
  <c r="R53" i="4" s="1"/>
  <c r="R46" i="25" s="1"/>
  <c r="L46" i="25"/>
  <c r="L286" i="25"/>
  <c r="O52" i="8"/>
  <c r="L285" i="25"/>
  <c r="O54" i="13"/>
  <c r="R54" i="13" s="1"/>
  <c r="R167" i="25" s="1"/>
  <c r="L167" i="25"/>
  <c r="O166" i="25"/>
  <c r="O52" i="10"/>
  <c r="O205" i="25" s="1"/>
  <c r="L205" i="25"/>
  <c r="R65" i="13"/>
  <c r="R178" i="25" s="1"/>
  <c r="L66" i="6"/>
  <c r="L138" i="25"/>
  <c r="S64" i="6"/>
  <c r="S137" i="25" s="1"/>
  <c r="H348" i="25"/>
  <c r="H340" i="25"/>
  <c r="S65" i="6"/>
  <c r="S138" i="25" s="1"/>
  <c r="E138" i="25"/>
  <c r="R66" i="15"/>
  <c r="R99" i="25" s="1"/>
  <c r="R66" i="13"/>
  <c r="R179" i="25" s="1"/>
  <c r="O179" i="25"/>
  <c r="Q51" i="10"/>
  <c r="Q204" i="25" s="1"/>
  <c r="N204" i="25"/>
  <c r="P51" i="10"/>
  <c r="P204" i="25" s="1"/>
  <c r="M204" i="25"/>
  <c r="Q51" i="9"/>
  <c r="Q244" i="25" s="1"/>
  <c r="N244" i="25"/>
  <c r="P53" i="13"/>
  <c r="P166" i="25" s="1"/>
  <c r="M166" i="25"/>
  <c r="P64" i="10"/>
  <c r="P217" i="25" s="1"/>
  <c r="M217" i="25"/>
  <c r="P64" i="8"/>
  <c r="P297" i="25" s="1"/>
  <c r="M297" i="25"/>
  <c r="Q53" i="13"/>
  <c r="Q166" i="25" s="1"/>
  <c r="N166" i="25"/>
  <c r="P64" i="4"/>
  <c r="P57" i="25" s="1"/>
  <c r="M57" i="25"/>
  <c r="O65" i="4"/>
  <c r="O58" i="25" s="1"/>
  <c r="L58" i="25"/>
  <c r="R64" i="4"/>
  <c r="R57" i="25" s="1"/>
  <c r="O57" i="25"/>
  <c r="Q64" i="4"/>
  <c r="Q57" i="25" s="1"/>
  <c r="N57" i="25"/>
  <c r="O65" i="8"/>
  <c r="O298" i="25" s="1"/>
  <c r="L298" i="25"/>
  <c r="M67" i="13"/>
  <c r="M180" i="25" s="1"/>
  <c r="L180" i="25"/>
  <c r="Q64" i="9"/>
  <c r="Q257" i="25" s="1"/>
  <c r="N257" i="25"/>
  <c r="M178" i="25"/>
  <c r="P65" i="13"/>
  <c r="P178" i="25" s="1"/>
  <c r="Q64" i="8"/>
  <c r="Q297" i="25" s="1"/>
  <c r="N297" i="25"/>
  <c r="R64" i="10"/>
  <c r="R217" i="25" s="1"/>
  <c r="O217" i="25"/>
  <c r="Q66" i="13"/>
  <c r="Q179" i="25" s="1"/>
  <c r="N179" i="25"/>
  <c r="Q52" i="4"/>
  <c r="Q45" i="25" s="1"/>
  <c r="N45" i="25"/>
  <c r="P64" i="9"/>
  <c r="P257" i="25" s="1"/>
  <c r="M257" i="25"/>
  <c r="P66" i="15"/>
  <c r="P99" i="25" s="1"/>
  <c r="M99" i="25"/>
  <c r="R64" i="8"/>
  <c r="R297" i="25" s="1"/>
  <c r="O297" i="25"/>
  <c r="Q64" i="10"/>
  <c r="Q217" i="25" s="1"/>
  <c r="N217" i="25"/>
  <c r="Q66" i="15"/>
  <c r="Q99" i="25" s="1"/>
  <c r="N99" i="25"/>
  <c r="Q52" i="8"/>
  <c r="Q285" i="25" s="1"/>
  <c r="N285" i="25"/>
  <c r="Q64" i="6"/>
  <c r="Q137" i="25" s="1"/>
  <c r="N137" i="25"/>
  <c r="P51" i="9"/>
  <c r="P244" i="25" s="1"/>
  <c r="M244" i="25"/>
  <c r="Q65" i="13"/>
  <c r="Q178" i="25" s="1"/>
  <c r="N178" i="25"/>
  <c r="P52" i="4"/>
  <c r="P45" i="25" s="1"/>
  <c r="M45" i="25"/>
  <c r="P64" i="6"/>
  <c r="P137" i="25" s="1"/>
  <c r="M137" i="25"/>
  <c r="O67" i="15"/>
  <c r="O100" i="25" s="1"/>
  <c r="L100" i="25"/>
  <c r="R64" i="6"/>
  <c r="R137" i="25" s="1"/>
  <c r="O137" i="25"/>
  <c r="R73" i="26"/>
  <c r="R346" i="25" s="1"/>
  <c r="E35" i="26"/>
  <c r="Q73" i="26"/>
  <c r="Q346" i="25" s="1"/>
  <c r="D35" i="26"/>
  <c r="O74" i="26"/>
  <c r="O347" i="25" s="1"/>
  <c r="L348" i="25"/>
  <c r="N74" i="26"/>
  <c r="N347" i="25" s="1"/>
  <c r="M74" i="26"/>
  <c r="M347" i="25" s="1"/>
  <c r="P73" i="26"/>
  <c r="P346" i="25" s="1"/>
  <c r="C35" i="26"/>
  <c r="S65" i="8"/>
  <c r="S298" i="25" s="1"/>
  <c r="S66" i="13"/>
  <c r="S179" i="25" s="1"/>
  <c r="S66" i="15"/>
  <c r="S99" i="25" s="1"/>
  <c r="S65" i="4"/>
  <c r="S58" i="25" s="1"/>
  <c r="E139" i="25"/>
  <c r="O67" i="13"/>
  <c r="O180" i="25" s="1"/>
  <c r="O65" i="10"/>
  <c r="O218" i="25" s="1"/>
  <c r="L66" i="10"/>
  <c r="L219" i="25" s="1"/>
  <c r="N65" i="10"/>
  <c r="M65" i="10"/>
  <c r="O65" i="9"/>
  <c r="N65" i="9"/>
  <c r="L66" i="9"/>
  <c r="L259" i="25" s="1"/>
  <c r="M65" i="9"/>
  <c r="R64" i="9"/>
  <c r="R257" i="25" s="1"/>
  <c r="O65" i="6"/>
  <c r="O138" i="25" s="1"/>
  <c r="N65" i="6"/>
  <c r="M65" i="6"/>
  <c r="L68" i="15"/>
  <c r="N67" i="15"/>
  <c r="M67" i="15"/>
  <c r="N54" i="13"/>
  <c r="M54" i="13"/>
  <c r="L55" i="13"/>
  <c r="N67" i="13"/>
  <c r="L68" i="13"/>
  <c r="B38" i="5"/>
  <c r="E38" i="5" s="1"/>
  <c r="B38" i="10"/>
  <c r="B38" i="9"/>
  <c r="B37" i="10"/>
  <c r="L53" i="10"/>
  <c r="N52" i="10"/>
  <c r="M52" i="10"/>
  <c r="B37" i="9"/>
  <c r="N52" i="9"/>
  <c r="L53" i="9"/>
  <c r="M52" i="9"/>
  <c r="L66" i="8"/>
  <c r="N65" i="8"/>
  <c r="M65" i="8"/>
  <c r="B37" i="8"/>
  <c r="B38" i="8"/>
  <c r="B38" i="7"/>
  <c r="M53" i="7"/>
  <c r="L54" i="7"/>
  <c r="N53" i="7"/>
  <c r="B37" i="7"/>
  <c r="L66" i="7"/>
  <c r="N65" i="7"/>
  <c r="M65" i="7"/>
  <c r="B38" i="6"/>
  <c r="A100" i="6"/>
  <c r="G38" i="6"/>
  <c r="B37" i="6"/>
  <c r="E36" i="5"/>
  <c r="B37" i="5"/>
  <c r="E37" i="5" s="1"/>
  <c r="A100" i="5"/>
  <c r="G38" i="5"/>
  <c r="L66" i="5"/>
  <c r="N65" i="5"/>
  <c r="M65" i="5"/>
  <c r="L54" i="5"/>
  <c r="N53" i="5"/>
  <c r="M53" i="5"/>
  <c r="A100" i="4"/>
  <c r="G38" i="4"/>
  <c r="N65" i="4"/>
  <c r="O66" i="4"/>
  <c r="O59" i="25" s="1"/>
  <c r="M65" i="4"/>
  <c r="L54" i="4"/>
  <c r="N53" i="4"/>
  <c r="M53" i="4"/>
  <c r="B37" i="4"/>
  <c r="M55" i="15" l="1"/>
  <c r="M88" i="25" s="1"/>
  <c r="R52" i="9"/>
  <c r="R245" i="25" s="1"/>
  <c r="M53" i="8"/>
  <c r="P53" i="8" s="1"/>
  <c r="P286" i="25" s="1"/>
  <c r="N53" i="8"/>
  <c r="N286" i="25" s="1"/>
  <c r="L54" i="8"/>
  <c r="O54" i="8" s="1"/>
  <c r="R54" i="8" s="1"/>
  <c r="R287" i="25" s="1"/>
  <c r="M285" i="25"/>
  <c r="M87" i="25"/>
  <c r="L88" i="25"/>
  <c r="R54" i="15"/>
  <c r="R87" i="25" s="1"/>
  <c r="N55" i="15"/>
  <c r="Q55" i="15" s="1"/>
  <c r="Q88" i="25" s="1"/>
  <c r="N87" i="25"/>
  <c r="L56" i="15"/>
  <c r="M56" i="15" s="1"/>
  <c r="O167" i="25"/>
  <c r="O53" i="10"/>
  <c r="R53" i="10" s="1"/>
  <c r="R206" i="25" s="1"/>
  <c r="L206" i="25"/>
  <c r="R52" i="10"/>
  <c r="R205" i="25" s="1"/>
  <c r="R53" i="8"/>
  <c r="R286" i="25" s="1"/>
  <c r="R55" i="15"/>
  <c r="R88" i="25" s="1"/>
  <c r="O53" i="9"/>
  <c r="R53" i="9" s="1"/>
  <c r="R246" i="25" s="1"/>
  <c r="L246" i="25"/>
  <c r="O55" i="13"/>
  <c r="R55" i="13" s="1"/>
  <c r="R168" i="25" s="1"/>
  <c r="L168" i="25"/>
  <c r="O46" i="25"/>
  <c r="O54" i="4"/>
  <c r="R54" i="4" s="1"/>
  <c r="R47" i="25" s="1"/>
  <c r="L47" i="25"/>
  <c r="R52" i="8"/>
  <c r="R285" i="25" s="1"/>
  <c r="O285" i="25"/>
  <c r="L67" i="6"/>
  <c r="L139" i="25"/>
  <c r="E349" i="25"/>
  <c r="S349" i="25"/>
  <c r="E341" i="25"/>
  <c r="S341" i="25"/>
  <c r="R65" i="8"/>
  <c r="R298" i="25" s="1"/>
  <c r="P67" i="13"/>
  <c r="P180" i="25" s="1"/>
  <c r="R65" i="4"/>
  <c r="R58" i="25" s="1"/>
  <c r="P65" i="4"/>
  <c r="P58" i="25" s="1"/>
  <c r="M58" i="25"/>
  <c r="Q52" i="10"/>
  <c r="Q205" i="25" s="1"/>
  <c r="N205" i="25"/>
  <c r="P65" i="6"/>
  <c r="P138" i="25" s="1"/>
  <c r="M138" i="25"/>
  <c r="Q53" i="4"/>
  <c r="Q46" i="25" s="1"/>
  <c r="N46" i="25"/>
  <c r="Q65" i="4"/>
  <c r="Q58" i="25" s="1"/>
  <c r="N58" i="25"/>
  <c r="Q65" i="6"/>
  <c r="Q138" i="25" s="1"/>
  <c r="N138" i="25"/>
  <c r="M205" i="25"/>
  <c r="P52" i="10"/>
  <c r="P205" i="25" s="1"/>
  <c r="P65" i="10"/>
  <c r="P218" i="25" s="1"/>
  <c r="M218" i="25"/>
  <c r="M68" i="13"/>
  <c r="M181" i="25" s="1"/>
  <c r="L181" i="25"/>
  <c r="Q65" i="10"/>
  <c r="Q218" i="25" s="1"/>
  <c r="N218" i="25"/>
  <c r="P65" i="9"/>
  <c r="P258" i="25" s="1"/>
  <c r="M258" i="25"/>
  <c r="P54" i="13"/>
  <c r="P167" i="25" s="1"/>
  <c r="M167" i="25"/>
  <c r="R67" i="15"/>
  <c r="R100" i="25" s="1"/>
  <c r="L60" i="25"/>
  <c r="L59" i="25"/>
  <c r="Q54" i="13"/>
  <c r="Q167" i="25" s="1"/>
  <c r="N167" i="25"/>
  <c r="Q52" i="9"/>
  <c r="Q245" i="25" s="1"/>
  <c r="N245" i="25"/>
  <c r="Q67" i="13"/>
  <c r="Q180" i="25" s="1"/>
  <c r="N180" i="25"/>
  <c r="P67" i="15"/>
  <c r="P100" i="25" s="1"/>
  <c r="M100" i="25"/>
  <c r="R65" i="9"/>
  <c r="R258" i="25" s="1"/>
  <c r="O258" i="25"/>
  <c r="P65" i="8"/>
  <c r="P298" i="25" s="1"/>
  <c r="M298" i="25"/>
  <c r="Q67" i="15"/>
  <c r="Q100" i="25" s="1"/>
  <c r="N100" i="25"/>
  <c r="Q65" i="9"/>
  <c r="Q258" i="25" s="1"/>
  <c r="N258" i="25"/>
  <c r="Q65" i="8"/>
  <c r="Q298" i="25" s="1"/>
  <c r="N298" i="25"/>
  <c r="O68" i="15"/>
  <c r="O101" i="25" s="1"/>
  <c r="L101" i="25"/>
  <c r="P53" i="4"/>
  <c r="P46" i="25" s="1"/>
  <c r="M46" i="25"/>
  <c r="O66" i="8"/>
  <c r="O299" i="25" s="1"/>
  <c r="L299" i="25"/>
  <c r="P55" i="15"/>
  <c r="P88" i="25" s="1"/>
  <c r="P52" i="9"/>
  <c r="P245" i="25" s="1"/>
  <c r="M245" i="25"/>
  <c r="R74" i="26"/>
  <c r="R347" i="25" s="1"/>
  <c r="P74" i="26"/>
  <c r="P347" i="25" s="1"/>
  <c r="Q74" i="26"/>
  <c r="Q347" i="25" s="1"/>
  <c r="L349" i="25"/>
  <c r="M75" i="26"/>
  <c r="N75" i="26"/>
  <c r="O75" i="26"/>
  <c r="E100" i="25"/>
  <c r="H99" i="25"/>
  <c r="E180" i="25"/>
  <c r="H179" i="25"/>
  <c r="S66" i="6"/>
  <c r="S139" i="25" s="1"/>
  <c r="S66" i="8"/>
  <c r="S299" i="25" s="1"/>
  <c r="S259" i="25"/>
  <c r="S66" i="10"/>
  <c r="S219" i="25" s="1"/>
  <c r="S67" i="13"/>
  <c r="S180" i="25" s="1"/>
  <c r="S67" i="15"/>
  <c r="S100" i="25" s="1"/>
  <c r="R66" i="4"/>
  <c r="R59" i="25" s="1"/>
  <c r="O68" i="13"/>
  <c r="O66" i="6"/>
  <c r="M66" i="6"/>
  <c r="N66" i="6"/>
  <c r="R65" i="6"/>
  <c r="R138" i="25" s="1"/>
  <c r="O66" i="9"/>
  <c r="O259" i="25" s="1"/>
  <c r="L67" i="9"/>
  <c r="L260" i="25" s="1"/>
  <c r="N66" i="9"/>
  <c r="M66" i="9"/>
  <c r="O66" i="10"/>
  <c r="N66" i="10"/>
  <c r="M66" i="10"/>
  <c r="L67" i="10"/>
  <c r="L220" i="25" s="1"/>
  <c r="R65" i="10"/>
  <c r="R218" i="25" s="1"/>
  <c r="R67" i="13"/>
  <c r="R180" i="25" s="1"/>
  <c r="L69" i="15"/>
  <c r="L70" i="15" s="1"/>
  <c r="N68" i="15"/>
  <c r="M68" i="15"/>
  <c r="L69" i="13"/>
  <c r="N68" i="13"/>
  <c r="L56" i="13"/>
  <c r="N55" i="13"/>
  <c r="M55" i="13"/>
  <c r="M53" i="10"/>
  <c r="L54" i="10"/>
  <c r="N53" i="10"/>
  <c r="L54" i="9"/>
  <c r="N53" i="9"/>
  <c r="M53" i="9"/>
  <c r="M66" i="8"/>
  <c r="L67" i="8"/>
  <c r="N66" i="8"/>
  <c r="E37" i="7"/>
  <c r="E36" i="7"/>
  <c r="E38" i="7"/>
  <c r="N54" i="7"/>
  <c r="M54" i="7"/>
  <c r="L55" i="7"/>
  <c r="M66" i="7"/>
  <c r="L67" i="7"/>
  <c r="N66" i="7"/>
  <c r="M66" i="5"/>
  <c r="L67" i="5"/>
  <c r="N66" i="5"/>
  <c r="M54" i="5"/>
  <c r="L55" i="5"/>
  <c r="N54" i="5"/>
  <c r="M66" i="4"/>
  <c r="N66" i="4"/>
  <c r="L55" i="4"/>
  <c r="N54" i="4"/>
  <c r="M54" i="4"/>
  <c r="Q53" i="8" l="1"/>
  <c r="Q286" i="25" s="1"/>
  <c r="M286" i="25"/>
  <c r="N88" i="25"/>
  <c r="N54" i="8"/>
  <c r="Q54" i="8" s="1"/>
  <c r="Q287" i="25" s="1"/>
  <c r="L287" i="25"/>
  <c r="M54" i="8"/>
  <c r="P54" i="8" s="1"/>
  <c r="P287" i="25" s="1"/>
  <c r="L55" i="8"/>
  <c r="L56" i="8" s="1"/>
  <c r="L57" i="15"/>
  <c r="L90" i="25" s="1"/>
  <c r="N56" i="15"/>
  <c r="Q56" i="15" s="1"/>
  <c r="Q89" i="25" s="1"/>
  <c r="L89" i="25"/>
  <c r="O56" i="15"/>
  <c r="O287" i="25"/>
  <c r="O246" i="25"/>
  <c r="O54" i="10"/>
  <c r="O207" i="25" s="1"/>
  <c r="L207" i="25"/>
  <c r="O47" i="25"/>
  <c r="O206" i="25"/>
  <c r="O55" i="4"/>
  <c r="O48" i="25" s="1"/>
  <c r="L48" i="25"/>
  <c r="O168" i="25"/>
  <c r="O56" i="13"/>
  <c r="O169" i="25" s="1"/>
  <c r="L169" i="25"/>
  <c r="O54" i="9"/>
  <c r="O247" i="25" s="1"/>
  <c r="L247" i="25"/>
  <c r="L68" i="6"/>
  <c r="L140" i="25"/>
  <c r="L71" i="15"/>
  <c r="L103" i="25"/>
  <c r="O70" i="15"/>
  <c r="H349" i="25"/>
  <c r="H341" i="25"/>
  <c r="Q75" i="26"/>
  <c r="Q348" i="25" s="1"/>
  <c r="N348" i="25"/>
  <c r="R75" i="26"/>
  <c r="R348" i="25" s="1"/>
  <c r="O348" i="25"/>
  <c r="P75" i="26"/>
  <c r="P348" i="25" s="1"/>
  <c r="M348" i="25"/>
  <c r="O67" i="4"/>
  <c r="O60" i="25" s="1"/>
  <c r="P68" i="13"/>
  <c r="P181" i="25" s="1"/>
  <c r="R66" i="8"/>
  <c r="R299" i="25" s="1"/>
  <c r="Q66" i="4"/>
  <c r="Q59" i="25" s="1"/>
  <c r="N59" i="25"/>
  <c r="O69" i="15"/>
  <c r="O102" i="25" s="1"/>
  <c r="L102" i="25"/>
  <c r="Q66" i="8"/>
  <c r="Q299" i="25" s="1"/>
  <c r="N299" i="25"/>
  <c r="P54" i="4"/>
  <c r="P47" i="25" s="1"/>
  <c r="M47" i="25"/>
  <c r="P66" i="4"/>
  <c r="P59" i="25" s="1"/>
  <c r="M59" i="25"/>
  <c r="O67" i="8"/>
  <c r="O300" i="25" s="1"/>
  <c r="L300" i="25"/>
  <c r="P66" i="8"/>
  <c r="P299" i="25" s="1"/>
  <c r="M299" i="25"/>
  <c r="P68" i="15"/>
  <c r="P101" i="25" s="1"/>
  <c r="M101" i="25"/>
  <c r="Q53" i="9"/>
  <c r="Q246" i="25" s="1"/>
  <c r="N246" i="25"/>
  <c r="Q66" i="10"/>
  <c r="Q219" i="25" s="1"/>
  <c r="N219" i="25"/>
  <c r="P53" i="9"/>
  <c r="P246" i="25" s="1"/>
  <c r="M246" i="25"/>
  <c r="R66" i="10"/>
  <c r="R219" i="25" s="1"/>
  <c r="O219" i="25"/>
  <c r="Q53" i="10"/>
  <c r="Q206" i="25" s="1"/>
  <c r="N206" i="25"/>
  <c r="P66" i="9"/>
  <c r="P259" i="25" s="1"/>
  <c r="M259" i="25"/>
  <c r="Q66" i="9"/>
  <c r="Q259" i="25" s="1"/>
  <c r="N259" i="25"/>
  <c r="Q54" i="4"/>
  <c r="Q47" i="25" s="1"/>
  <c r="N47" i="25"/>
  <c r="Q55" i="13"/>
  <c r="Q168" i="25" s="1"/>
  <c r="N168" i="25"/>
  <c r="Q68" i="15"/>
  <c r="Q101" i="25" s="1"/>
  <c r="N101" i="25"/>
  <c r="P53" i="10"/>
  <c r="P206" i="25" s="1"/>
  <c r="M206" i="25"/>
  <c r="P55" i="13"/>
  <c r="P168" i="25" s="1"/>
  <c r="M168" i="25"/>
  <c r="Q66" i="6"/>
  <c r="Q139" i="25" s="1"/>
  <c r="N139" i="25"/>
  <c r="Q68" i="13"/>
  <c r="Q181" i="25" s="1"/>
  <c r="N181" i="25"/>
  <c r="P66" i="10"/>
  <c r="P219" i="25" s="1"/>
  <c r="M219" i="25"/>
  <c r="P66" i="6"/>
  <c r="P139" i="25" s="1"/>
  <c r="M139" i="25"/>
  <c r="M69" i="13"/>
  <c r="M182" i="25" s="1"/>
  <c r="L182" i="25"/>
  <c r="R66" i="6"/>
  <c r="R139" i="25" s="1"/>
  <c r="O139" i="25"/>
  <c r="P56" i="15"/>
  <c r="P89" i="25" s="1"/>
  <c r="M89" i="25"/>
  <c r="R68" i="15"/>
  <c r="R101" i="25" s="1"/>
  <c r="R68" i="13"/>
  <c r="R181" i="25" s="1"/>
  <c r="O181" i="25"/>
  <c r="O76" i="26"/>
  <c r="L350" i="25"/>
  <c r="N76" i="26"/>
  <c r="M76" i="26"/>
  <c r="E101" i="25"/>
  <c r="H100" i="25"/>
  <c r="E260" i="25"/>
  <c r="H259" i="25"/>
  <c r="E181" i="25"/>
  <c r="H180" i="25"/>
  <c r="E300" i="25"/>
  <c r="H299" i="25"/>
  <c r="E220" i="25"/>
  <c r="H219" i="25"/>
  <c r="E140" i="25"/>
  <c r="H139" i="25"/>
  <c r="S67" i="6"/>
  <c r="S140" i="25" s="1"/>
  <c r="S67" i="8"/>
  <c r="S300" i="25" s="1"/>
  <c r="S260" i="25"/>
  <c r="S66" i="4"/>
  <c r="S59" i="25" s="1"/>
  <c r="O69" i="13"/>
  <c r="O182" i="25" s="1"/>
  <c r="O67" i="10"/>
  <c r="O220" i="25" s="1"/>
  <c r="M67" i="10"/>
  <c r="L68" i="10"/>
  <c r="L221" i="25" s="1"/>
  <c r="N67" i="10"/>
  <c r="O67" i="9"/>
  <c r="M67" i="9"/>
  <c r="L68" i="9"/>
  <c r="L261" i="25" s="1"/>
  <c r="N67" i="9"/>
  <c r="R66" i="9"/>
  <c r="R259" i="25" s="1"/>
  <c r="O67" i="6"/>
  <c r="O140" i="25" s="1"/>
  <c r="N67" i="6"/>
  <c r="M67" i="6"/>
  <c r="N69" i="15"/>
  <c r="M69" i="15"/>
  <c r="L57" i="13"/>
  <c r="M56" i="13"/>
  <c r="N56" i="13"/>
  <c r="L70" i="13"/>
  <c r="N69" i="13"/>
  <c r="M54" i="10"/>
  <c r="L55" i="10"/>
  <c r="N54" i="10"/>
  <c r="M54" i="9"/>
  <c r="L55" i="9"/>
  <c r="N54" i="9"/>
  <c r="N67" i="8"/>
  <c r="M67" i="8"/>
  <c r="L68" i="8"/>
  <c r="M55" i="8"/>
  <c r="N67" i="7"/>
  <c r="M67" i="7"/>
  <c r="L68" i="7"/>
  <c r="L56" i="7"/>
  <c r="N55" i="7"/>
  <c r="M55" i="7"/>
  <c r="N55" i="5"/>
  <c r="M55" i="5"/>
  <c r="L56" i="5"/>
  <c r="N67" i="5"/>
  <c r="M67" i="5"/>
  <c r="L68" i="5"/>
  <c r="N67" i="4"/>
  <c r="L68" i="4"/>
  <c r="M67" i="4"/>
  <c r="L56" i="4"/>
  <c r="N55" i="4"/>
  <c r="M55" i="4"/>
  <c r="N287" i="25" l="1"/>
  <c r="O55" i="8"/>
  <c r="O288" i="25" s="1"/>
  <c r="L58" i="15"/>
  <c r="N58" i="15" s="1"/>
  <c r="N89" i="25"/>
  <c r="M287" i="25"/>
  <c r="O57" i="15"/>
  <c r="L288" i="25"/>
  <c r="N57" i="15"/>
  <c r="Q57" i="15" s="1"/>
  <c r="Q90" i="25" s="1"/>
  <c r="M57" i="15"/>
  <c r="P57" i="15" s="1"/>
  <c r="P90" i="25" s="1"/>
  <c r="N55" i="8"/>
  <c r="N288" i="25" s="1"/>
  <c r="R54" i="10"/>
  <c r="R207" i="25" s="1"/>
  <c r="R54" i="9"/>
  <c r="R247" i="25" s="1"/>
  <c r="R56" i="13"/>
  <c r="R169" i="25" s="1"/>
  <c r="O89" i="25"/>
  <c r="R56" i="15"/>
  <c r="R89" i="25" s="1"/>
  <c r="O55" i="10"/>
  <c r="R55" i="10" s="1"/>
  <c r="R208" i="25" s="1"/>
  <c r="L208" i="25"/>
  <c r="O56" i="8"/>
  <c r="R56" i="8" s="1"/>
  <c r="R289" i="25" s="1"/>
  <c r="L289" i="25"/>
  <c r="O57" i="13"/>
  <c r="R57" i="13" s="1"/>
  <c r="R170" i="25" s="1"/>
  <c r="L170" i="25"/>
  <c r="O55" i="9"/>
  <c r="O248" i="25" s="1"/>
  <c r="L248" i="25"/>
  <c r="O56" i="4"/>
  <c r="R56" i="4" s="1"/>
  <c r="R49" i="25" s="1"/>
  <c r="L49" i="25"/>
  <c r="R55" i="4"/>
  <c r="R48" i="25" s="1"/>
  <c r="R67" i="8"/>
  <c r="R300" i="25" s="1"/>
  <c r="L69" i="6"/>
  <c r="L70" i="6" s="1"/>
  <c r="L141" i="25"/>
  <c r="O103" i="25"/>
  <c r="R70" i="15"/>
  <c r="R103" i="25" s="1"/>
  <c r="L104" i="25"/>
  <c r="O71" i="15"/>
  <c r="P69" i="13"/>
  <c r="P182" i="25" s="1"/>
  <c r="E350" i="25"/>
  <c r="S350" i="25"/>
  <c r="E342" i="25"/>
  <c r="S342" i="25"/>
  <c r="R76" i="26"/>
  <c r="R349" i="25" s="1"/>
  <c r="O349" i="25"/>
  <c r="P76" i="26"/>
  <c r="P349" i="25" s="1"/>
  <c r="M349" i="25"/>
  <c r="Q76" i="26"/>
  <c r="Q349" i="25" s="1"/>
  <c r="N349" i="25"/>
  <c r="R67" i="4"/>
  <c r="R60" i="25" s="1"/>
  <c r="R69" i="15"/>
  <c r="R102" i="25" s="1"/>
  <c r="H101" i="25"/>
  <c r="S68" i="15"/>
  <c r="S101" i="25" s="1"/>
  <c r="P69" i="15"/>
  <c r="P102" i="25" s="1"/>
  <c r="M102" i="25"/>
  <c r="Q67" i="6"/>
  <c r="Q140" i="25" s="1"/>
  <c r="N140" i="25"/>
  <c r="Q67" i="8"/>
  <c r="Q300" i="25" s="1"/>
  <c r="N300" i="25"/>
  <c r="Q55" i="4"/>
  <c r="Q48" i="25" s="1"/>
  <c r="N48" i="25"/>
  <c r="Q69" i="15"/>
  <c r="Q102" i="25" s="1"/>
  <c r="N102" i="25"/>
  <c r="P67" i="9"/>
  <c r="P260" i="25" s="1"/>
  <c r="M260" i="25"/>
  <c r="R67" i="9"/>
  <c r="R260" i="25" s="1"/>
  <c r="O260" i="25"/>
  <c r="Q67" i="4"/>
  <c r="Q60" i="25" s="1"/>
  <c r="N60" i="25"/>
  <c r="P54" i="9"/>
  <c r="P247" i="25" s="1"/>
  <c r="M247" i="25"/>
  <c r="Q54" i="10"/>
  <c r="Q207" i="25" s="1"/>
  <c r="N207" i="25"/>
  <c r="P54" i="10"/>
  <c r="P207" i="25" s="1"/>
  <c r="M207" i="25"/>
  <c r="Q67" i="10"/>
  <c r="Q220" i="25" s="1"/>
  <c r="N220" i="25"/>
  <c r="Q69" i="13"/>
  <c r="Q182" i="25" s="1"/>
  <c r="N182" i="25"/>
  <c r="M70" i="13"/>
  <c r="M183" i="25" s="1"/>
  <c r="L183" i="25"/>
  <c r="P67" i="10"/>
  <c r="P220" i="25" s="1"/>
  <c r="M220" i="25"/>
  <c r="P55" i="8"/>
  <c r="P288" i="25" s="1"/>
  <c r="M288" i="25"/>
  <c r="P67" i="6"/>
  <c r="P140" i="25" s="1"/>
  <c r="M140" i="25"/>
  <c r="Q56" i="13"/>
  <c r="Q169" i="25" s="1"/>
  <c r="N169" i="25"/>
  <c r="P56" i="13"/>
  <c r="P169" i="25" s="1"/>
  <c r="M169" i="25"/>
  <c r="P67" i="8"/>
  <c r="P300" i="25" s="1"/>
  <c r="M300" i="25"/>
  <c r="L69" i="4"/>
  <c r="L62" i="25" s="1"/>
  <c r="L61" i="25"/>
  <c r="Q54" i="9"/>
  <c r="Q247" i="25" s="1"/>
  <c r="N247" i="25"/>
  <c r="P55" i="4"/>
  <c r="P48" i="25" s="1"/>
  <c r="M48" i="25"/>
  <c r="O68" i="8"/>
  <c r="O301" i="25" s="1"/>
  <c r="L301" i="25"/>
  <c r="P67" i="4"/>
  <c r="P60" i="25" s="1"/>
  <c r="M60" i="25"/>
  <c r="Q67" i="9"/>
  <c r="Q260" i="25" s="1"/>
  <c r="N260" i="25"/>
  <c r="L351" i="25"/>
  <c r="M77" i="26"/>
  <c r="M350" i="25" s="1"/>
  <c r="N77" i="26"/>
  <c r="O77" i="26"/>
  <c r="E261" i="25"/>
  <c r="H260" i="25"/>
  <c r="E301" i="25"/>
  <c r="H300" i="25"/>
  <c r="S67" i="10"/>
  <c r="S220" i="25" s="1"/>
  <c r="S68" i="13"/>
  <c r="S181" i="25" s="1"/>
  <c r="E60" i="25"/>
  <c r="H59" i="25"/>
  <c r="E141" i="25"/>
  <c r="H140" i="25"/>
  <c r="S68" i="6"/>
  <c r="S141" i="25" s="1"/>
  <c r="S68" i="8"/>
  <c r="S301" i="25" s="1"/>
  <c r="S67" i="4"/>
  <c r="S60" i="25" s="1"/>
  <c r="O68" i="4"/>
  <c r="O61" i="25" s="1"/>
  <c r="L71" i="13"/>
  <c r="L184" i="25" s="1"/>
  <c r="O70" i="13"/>
  <c r="O68" i="6"/>
  <c r="N68" i="6"/>
  <c r="M68" i="6"/>
  <c r="R67" i="6"/>
  <c r="R140" i="25" s="1"/>
  <c r="L69" i="9"/>
  <c r="L262" i="25" s="1"/>
  <c r="O68" i="9"/>
  <c r="O261" i="25" s="1"/>
  <c r="M68" i="9"/>
  <c r="N68" i="9"/>
  <c r="O68" i="10"/>
  <c r="N68" i="10"/>
  <c r="L69" i="10"/>
  <c r="L222" i="25" s="1"/>
  <c r="M68" i="10"/>
  <c r="R67" i="10"/>
  <c r="R220" i="25" s="1"/>
  <c r="R69" i="13"/>
  <c r="R182" i="25" s="1"/>
  <c r="N70" i="15"/>
  <c r="M70" i="15"/>
  <c r="N70" i="13"/>
  <c r="M57" i="13"/>
  <c r="N57" i="13"/>
  <c r="L58" i="13"/>
  <c r="N55" i="10"/>
  <c r="L56" i="10"/>
  <c r="M55" i="10"/>
  <c r="M55" i="9"/>
  <c r="L56" i="9"/>
  <c r="N55" i="9"/>
  <c r="L69" i="8"/>
  <c r="N68" i="8"/>
  <c r="M68" i="8"/>
  <c r="N56" i="8"/>
  <c r="L57" i="8"/>
  <c r="M56" i="8"/>
  <c r="L69" i="7"/>
  <c r="N68" i="7"/>
  <c r="M68" i="7"/>
  <c r="L57" i="7"/>
  <c r="N56" i="7"/>
  <c r="M56" i="7"/>
  <c r="L69" i="5"/>
  <c r="N68" i="5"/>
  <c r="M68" i="5"/>
  <c r="L57" i="5"/>
  <c r="N56" i="5"/>
  <c r="M56" i="5"/>
  <c r="M68" i="4"/>
  <c r="N68" i="4"/>
  <c r="M56" i="4"/>
  <c r="N56" i="4"/>
  <c r="L57" i="4"/>
  <c r="R55" i="8" l="1"/>
  <c r="R288" i="25" s="1"/>
  <c r="N90" i="25"/>
  <c r="L142" i="25"/>
  <c r="Q55" i="8"/>
  <c r="Q288" i="25" s="1"/>
  <c r="L91" i="25"/>
  <c r="O58" i="15"/>
  <c r="R58" i="15" s="1"/>
  <c r="R91" i="25" s="1"/>
  <c r="L59" i="15"/>
  <c r="M58" i="15"/>
  <c r="M91" i="25" s="1"/>
  <c r="M90" i="25"/>
  <c r="O90" i="25"/>
  <c r="R57" i="15"/>
  <c r="R90" i="25" s="1"/>
  <c r="R55" i="9"/>
  <c r="R248" i="25" s="1"/>
  <c r="O170" i="25"/>
  <c r="O289" i="25"/>
  <c r="O49" i="25"/>
  <c r="O58" i="13"/>
  <c r="R58" i="13" s="1"/>
  <c r="R171" i="25" s="1"/>
  <c r="L171" i="25"/>
  <c r="O91" i="25"/>
  <c r="O208" i="25"/>
  <c r="O56" i="9"/>
  <c r="O249" i="25" s="1"/>
  <c r="L249" i="25"/>
  <c r="O59" i="15"/>
  <c r="O92" i="25" s="1"/>
  <c r="L92" i="25"/>
  <c r="O57" i="4"/>
  <c r="R57" i="4" s="1"/>
  <c r="R50" i="25" s="1"/>
  <c r="L50" i="25"/>
  <c r="O56" i="10"/>
  <c r="O209" i="25" s="1"/>
  <c r="L209" i="25"/>
  <c r="M56" i="10"/>
  <c r="M209" i="25" s="1"/>
  <c r="O57" i="8"/>
  <c r="O290" i="25" s="1"/>
  <c r="L290" i="25"/>
  <c r="L71" i="6"/>
  <c r="L143" i="25"/>
  <c r="O104" i="25"/>
  <c r="R71" i="15"/>
  <c r="R104" i="25" s="1"/>
  <c r="O69" i="4"/>
  <c r="R69" i="4" s="1"/>
  <c r="R62" i="25" s="1"/>
  <c r="H350" i="25"/>
  <c r="R68" i="8"/>
  <c r="R301" i="25" s="1"/>
  <c r="R77" i="26"/>
  <c r="R350" i="25" s="1"/>
  <c r="O350" i="25"/>
  <c r="Q77" i="26"/>
  <c r="Q350" i="25" s="1"/>
  <c r="N350" i="25"/>
  <c r="E302" i="25"/>
  <c r="S261" i="25"/>
  <c r="H261" i="25"/>
  <c r="P70" i="13"/>
  <c r="P183" i="25" s="1"/>
  <c r="Q56" i="8"/>
  <c r="Q289" i="25" s="1"/>
  <c r="N289" i="25"/>
  <c r="Q70" i="15"/>
  <c r="Q103" i="25" s="1"/>
  <c r="N103" i="25"/>
  <c r="P58" i="15"/>
  <c r="P91" i="25" s="1"/>
  <c r="P56" i="8"/>
  <c r="P289" i="25" s="1"/>
  <c r="M289" i="25"/>
  <c r="Q56" i="4"/>
  <c r="Q49" i="25" s="1"/>
  <c r="N49" i="25"/>
  <c r="Q68" i="8"/>
  <c r="Q301" i="25" s="1"/>
  <c r="N301" i="25"/>
  <c r="Q55" i="9"/>
  <c r="Q248" i="25" s="1"/>
  <c r="N248" i="25"/>
  <c r="P68" i="4"/>
  <c r="P61" i="25" s="1"/>
  <c r="M61" i="25"/>
  <c r="P55" i="9"/>
  <c r="P248" i="25" s="1"/>
  <c r="M248" i="25"/>
  <c r="P68" i="9"/>
  <c r="P261" i="25" s="1"/>
  <c r="M261" i="25"/>
  <c r="O69" i="8"/>
  <c r="O302" i="25" s="1"/>
  <c r="L302" i="25"/>
  <c r="P68" i="8"/>
  <c r="P301" i="25" s="1"/>
  <c r="M301" i="25"/>
  <c r="P68" i="10"/>
  <c r="P221" i="25" s="1"/>
  <c r="M221" i="25"/>
  <c r="P56" i="4"/>
  <c r="P49" i="25" s="1"/>
  <c r="M49" i="25"/>
  <c r="Q68" i="10"/>
  <c r="Q221" i="25" s="1"/>
  <c r="N221" i="25"/>
  <c r="Q55" i="10"/>
  <c r="Q208" i="25" s="1"/>
  <c r="N208" i="25"/>
  <c r="P68" i="6"/>
  <c r="P141" i="25" s="1"/>
  <c r="M141" i="25"/>
  <c r="Q68" i="4"/>
  <c r="Q61" i="25" s="1"/>
  <c r="N61" i="25"/>
  <c r="Q68" i="6"/>
  <c r="Q141" i="25" s="1"/>
  <c r="N141" i="25"/>
  <c r="Q58" i="15"/>
  <c r="Q91" i="25" s="1"/>
  <c r="N91" i="25"/>
  <c r="R68" i="10"/>
  <c r="R221" i="25" s="1"/>
  <c r="O221" i="25"/>
  <c r="Q68" i="9"/>
  <c r="Q261" i="25" s="1"/>
  <c r="N261" i="25"/>
  <c r="P55" i="10"/>
  <c r="P208" i="25" s="1"/>
  <c r="M208" i="25"/>
  <c r="Q57" i="13"/>
  <c r="Q170" i="25" s="1"/>
  <c r="N170" i="25"/>
  <c r="P57" i="13"/>
  <c r="P170" i="25" s="1"/>
  <c r="M170" i="25"/>
  <c r="Q70" i="13"/>
  <c r="Q183" i="25" s="1"/>
  <c r="N183" i="25"/>
  <c r="R68" i="6"/>
  <c r="R141" i="25" s="1"/>
  <c r="O141" i="25"/>
  <c r="P70" i="15"/>
  <c r="P103" i="25" s="1"/>
  <c r="M103" i="25"/>
  <c r="R70" i="13"/>
  <c r="R183" i="25" s="1"/>
  <c r="O183" i="25"/>
  <c r="P77" i="26"/>
  <c r="P350" i="25" s="1"/>
  <c r="O78" i="26"/>
  <c r="O351" i="25" s="1"/>
  <c r="L352" i="25"/>
  <c r="N78" i="26"/>
  <c r="N351" i="25" s="1"/>
  <c r="M78" i="26"/>
  <c r="H181" i="25"/>
  <c r="S69" i="15"/>
  <c r="S102" i="25" s="1"/>
  <c r="H220" i="25"/>
  <c r="E61" i="25"/>
  <c r="H60" i="25"/>
  <c r="O71" i="13"/>
  <c r="M71" i="13"/>
  <c r="O69" i="10"/>
  <c r="O222" i="25" s="1"/>
  <c r="L70" i="10"/>
  <c r="L223" i="25" s="1"/>
  <c r="N69" i="10"/>
  <c r="M69" i="10"/>
  <c r="R68" i="9"/>
  <c r="R261" i="25" s="1"/>
  <c r="O69" i="9"/>
  <c r="O262" i="25" s="1"/>
  <c r="N69" i="9"/>
  <c r="L70" i="9"/>
  <c r="L263" i="25" s="1"/>
  <c r="M69" i="9"/>
  <c r="O69" i="6"/>
  <c r="O142" i="25" s="1"/>
  <c r="N69" i="6"/>
  <c r="M69" i="6"/>
  <c r="R68" i="4"/>
  <c r="R61" i="25" s="1"/>
  <c r="L72" i="15"/>
  <c r="N71" i="15"/>
  <c r="M71" i="15"/>
  <c r="L60" i="15"/>
  <c r="L93" i="25" s="1"/>
  <c r="N59" i="15"/>
  <c r="M59" i="15"/>
  <c r="N58" i="13"/>
  <c r="M58" i="13"/>
  <c r="L59" i="13"/>
  <c r="N71" i="13"/>
  <c r="L72" i="13"/>
  <c r="L57" i="10"/>
  <c r="N56" i="10"/>
  <c r="N56" i="9"/>
  <c r="L57" i="9"/>
  <c r="M56" i="9"/>
  <c r="L58" i="8"/>
  <c r="N57" i="8"/>
  <c r="M57" i="8"/>
  <c r="L70" i="8"/>
  <c r="N69" i="8"/>
  <c r="M69" i="8"/>
  <c r="M57" i="7"/>
  <c r="L58" i="7"/>
  <c r="N57" i="7"/>
  <c r="L70" i="7"/>
  <c r="N69" i="7"/>
  <c r="M69" i="7"/>
  <c r="L58" i="5"/>
  <c r="N57" i="5"/>
  <c r="M57" i="5"/>
  <c r="L70" i="5"/>
  <c r="N69" i="5"/>
  <c r="M69" i="5"/>
  <c r="M57" i="4"/>
  <c r="L58" i="4"/>
  <c r="N57" i="4"/>
  <c r="N69" i="4"/>
  <c r="L70" i="4"/>
  <c r="M69" i="4"/>
  <c r="R57" i="8" l="1"/>
  <c r="R290" i="25" s="1"/>
  <c r="O62" i="25"/>
  <c r="P56" i="10"/>
  <c r="P209" i="25" s="1"/>
  <c r="R56" i="10"/>
  <c r="R209" i="25" s="1"/>
  <c r="R56" i="9"/>
  <c r="R249" i="25" s="1"/>
  <c r="R59" i="15"/>
  <c r="R92" i="25" s="1"/>
  <c r="O59" i="13"/>
  <c r="O172" i="25" s="1"/>
  <c r="L172" i="25"/>
  <c r="O171" i="25"/>
  <c r="O50" i="25"/>
  <c r="O57" i="9"/>
  <c r="O250" i="25" s="1"/>
  <c r="L250" i="25"/>
  <c r="O58" i="8"/>
  <c r="O291" i="25" s="1"/>
  <c r="L291" i="25"/>
  <c r="O58" i="4"/>
  <c r="R58" i="4" s="1"/>
  <c r="R51" i="25" s="1"/>
  <c r="L51" i="25"/>
  <c r="O57" i="10"/>
  <c r="R57" i="10" s="1"/>
  <c r="R210" i="25" s="1"/>
  <c r="L210" i="25"/>
  <c r="L72" i="6"/>
  <c r="L144" i="25"/>
  <c r="L105" i="25"/>
  <c r="O72" i="15"/>
  <c r="E351" i="25"/>
  <c r="S351" i="25"/>
  <c r="R69" i="8"/>
  <c r="R302" i="25" s="1"/>
  <c r="P78" i="26"/>
  <c r="P351" i="25" s="1"/>
  <c r="M351" i="25"/>
  <c r="H301" i="25"/>
  <c r="E262" i="25"/>
  <c r="E102" i="25"/>
  <c r="S68" i="4"/>
  <c r="S61" i="25" s="1"/>
  <c r="E62" i="25"/>
  <c r="S69" i="8"/>
  <c r="S302" i="25" s="1"/>
  <c r="S262" i="25"/>
  <c r="H262" i="25"/>
  <c r="P59" i="15"/>
  <c r="P92" i="25" s="1"/>
  <c r="M92" i="25"/>
  <c r="Q59" i="15"/>
  <c r="Q92" i="25" s="1"/>
  <c r="N92" i="25"/>
  <c r="P69" i="8"/>
  <c r="P302" i="25" s="1"/>
  <c r="M302" i="25"/>
  <c r="P71" i="15"/>
  <c r="P104" i="25" s="1"/>
  <c r="M104" i="25"/>
  <c r="Q71" i="15"/>
  <c r="Q104" i="25" s="1"/>
  <c r="N104" i="25"/>
  <c r="O70" i="8"/>
  <c r="O303" i="25" s="1"/>
  <c r="L303" i="25"/>
  <c r="O70" i="4"/>
  <c r="O63" i="25" s="1"/>
  <c r="L63" i="25"/>
  <c r="P57" i="8"/>
  <c r="P290" i="25" s="1"/>
  <c r="M290" i="25"/>
  <c r="Q69" i="4"/>
  <c r="Q62" i="25" s="1"/>
  <c r="N62" i="25"/>
  <c r="Q57" i="8"/>
  <c r="Q290" i="25" s="1"/>
  <c r="N290" i="25"/>
  <c r="P69" i="6"/>
  <c r="P142" i="25" s="1"/>
  <c r="M142" i="25"/>
  <c r="P71" i="13"/>
  <c r="P184" i="25" s="1"/>
  <c r="M184" i="25"/>
  <c r="Q57" i="4"/>
  <c r="Q50" i="25" s="1"/>
  <c r="N50" i="25"/>
  <c r="Q69" i="6"/>
  <c r="Q142" i="25" s="1"/>
  <c r="N142" i="25"/>
  <c r="R71" i="13"/>
  <c r="R184" i="25" s="1"/>
  <c r="O184" i="25"/>
  <c r="P69" i="9"/>
  <c r="P262" i="25" s="1"/>
  <c r="M262" i="25"/>
  <c r="Q58" i="13"/>
  <c r="Q171" i="25" s="1"/>
  <c r="N171" i="25"/>
  <c r="Q69" i="8"/>
  <c r="Q302" i="25" s="1"/>
  <c r="N302" i="25"/>
  <c r="P69" i="4"/>
  <c r="P62" i="25" s="1"/>
  <c r="M62" i="25"/>
  <c r="P57" i="4"/>
  <c r="P50" i="25" s="1"/>
  <c r="M50" i="25"/>
  <c r="Q69" i="9"/>
  <c r="Q262" i="25" s="1"/>
  <c r="N262" i="25"/>
  <c r="P56" i="9"/>
  <c r="P249" i="25" s="1"/>
  <c r="M249" i="25"/>
  <c r="Q56" i="10"/>
  <c r="Q209" i="25" s="1"/>
  <c r="N209" i="25"/>
  <c r="Q56" i="9"/>
  <c r="Q249" i="25" s="1"/>
  <c r="N249" i="25"/>
  <c r="M72" i="13"/>
  <c r="M185" i="25" s="1"/>
  <c r="L185" i="25"/>
  <c r="P69" i="10"/>
  <c r="P222" i="25" s="1"/>
  <c r="M222" i="25"/>
  <c r="Q71" i="13"/>
  <c r="Q184" i="25" s="1"/>
  <c r="N184" i="25"/>
  <c r="Q69" i="10"/>
  <c r="Q222" i="25" s="1"/>
  <c r="N222" i="25"/>
  <c r="P58" i="13"/>
  <c r="P171" i="25" s="1"/>
  <c r="M171" i="25"/>
  <c r="R59" i="13"/>
  <c r="R172" i="25" s="1"/>
  <c r="Q78" i="26"/>
  <c r="Q351" i="25" s="1"/>
  <c r="L353" i="25"/>
  <c r="M79" i="26"/>
  <c r="N79" i="26"/>
  <c r="O79" i="26"/>
  <c r="R78" i="26"/>
  <c r="R351" i="25" s="1"/>
  <c r="E221" i="25"/>
  <c r="S68" i="10"/>
  <c r="S221" i="25" s="1"/>
  <c r="E182" i="25"/>
  <c r="S69" i="13"/>
  <c r="S182" i="25" s="1"/>
  <c r="H141" i="25"/>
  <c r="O72" i="13"/>
  <c r="O185" i="25" s="1"/>
  <c r="O70" i="6"/>
  <c r="M70" i="6"/>
  <c r="N70" i="6"/>
  <c r="R69" i="6"/>
  <c r="R142" i="25" s="1"/>
  <c r="O70" i="9"/>
  <c r="L71" i="9"/>
  <c r="L264" i="25" s="1"/>
  <c r="N70" i="9"/>
  <c r="M70" i="9"/>
  <c r="R69" i="9"/>
  <c r="R262" i="25" s="1"/>
  <c r="O70" i="10"/>
  <c r="L71" i="10"/>
  <c r="L224" i="25" s="1"/>
  <c r="N70" i="10"/>
  <c r="M70" i="10"/>
  <c r="R69" i="10"/>
  <c r="R222" i="25" s="1"/>
  <c r="L73" i="15"/>
  <c r="L74" i="15" s="1"/>
  <c r="L75" i="15" s="1"/>
  <c r="L76" i="15" s="1"/>
  <c r="L77" i="15" s="1"/>
  <c r="L78" i="15" s="1"/>
  <c r="L79" i="15" s="1"/>
  <c r="L80" i="15" s="1"/>
  <c r="L81" i="15" s="1"/>
  <c r="L82" i="15" s="1"/>
  <c r="L83" i="15" s="1"/>
  <c r="L84" i="15" s="1"/>
  <c r="L85" i="15" s="1"/>
  <c r="L86" i="15" s="1"/>
  <c r="L87" i="15" s="1"/>
  <c r="L88" i="15" s="1"/>
  <c r="L89" i="15" s="1"/>
  <c r="L90" i="15" s="1"/>
  <c r="L91" i="15" s="1"/>
  <c r="L92" i="15" s="1"/>
  <c r="L93" i="15" s="1"/>
  <c r="L94" i="15" s="1"/>
  <c r="L95" i="15" s="1"/>
  <c r="L96" i="15" s="1"/>
  <c r="L97" i="15" s="1"/>
  <c r="L98" i="15" s="1"/>
  <c r="L99" i="15" s="1"/>
  <c r="L100" i="15" s="1"/>
  <c r="L101" i="15" s="1"/>
  <c r="L102" i="15" s="1"/>
  <c r="L103" i="15" s="1"/>
  <c r="L104" i="15" s="1"/>
  <c r="L105" i="15" s="1"/>
  <c r="L106" i="15" s="1"/>
  <c r="L107" i="15" s="1"/>
  <c r="L108" i="15" s="1"/>
  <c r="L109" i="15" s="1"/>
  <c r="L110" i="15" s="1"/>
  <c r="L111" i="15" s="1"/>
  <c r="L112" i="15" s="1"/>
  <c r="N72" i="15"/>
  <c r="M72" i="15"/>
  <c r="I34" i="15"/>
  <c r="L73" i="13"/>
  <c r="L74" i="13" s="1"/>
  <c r="L75" i="13" s="1"/>
  <c r="L76" i="13" s="1"/>
  <c r="L77" i="13" s="1"/>
  <c r="L78" i="13" s="1"/>
  <c r="L79" i="13" s="1"/>
  <c r="L80" i="13" s="1"/>
  <c r="L81" i="13" s="1"/>
  <c r="L82" i="13" s="1"/>
  <c r="L83" i="13" s="1"/>
  <c r="L84" i="13" s="1"/>
  <c r="L85" i="13" s="1"/>
  <c r="L86" i="13" s="1"/>
  <c r="L87" i="13" s="1"/>
  <c r="L88" i="13" s="1"/>
  <c r="L89" i="13" s="1"/>
  <c r="L90" i="13" s="1"/>
  <c r="L91" i="13" s="1"/>
  <c r="L92" i="13" s="1"/>
  <c r="L93" i="13" s="1"/>
  <c r="L94" i="13" s="1"/>
  <c r="L95" i="13" s="1"/>
  <c r="L96" i="13" s="1"/>
  <c r="L97" i="13" s="1"/>
  <c r="L98" i="13" s="1"/>
  <c r="L99" i="13" s="1"/>
  <c r="L100" i="13" s="1"/>
  <c r="L101" i="13" s="1"/>
  <c r="L102" i="13" s="1"/>
  <c r="L103" i="13" s="1"/>
  <c r="L104" i="13" s="1"/>
  <c r="L105" i="13" s="1"/>
  <c r="L106" i="13" s="1"/>
  <c r="L107" i="13" s="1"/>
  <c r="L108" i="13" s="1"/>
  <c r="L109" i="13" s="1"/>
  <c r="L110" i="13" s="1"/>
  <c r="L111" i="13" s="1"/>
  <c r="L112" i="13" s="1"/>
  <c r="N72" i="13"/>
  <c r="L60" i="13"/>
  <c r="L173" i="25" s="1"/>
  <c r="N59" i="13"/>
  <c r="M59" i="13"/>
  <c r="M57" i="10"/>
  <c r="L58" i="10"/>
  <c r="N57" i="10"/>
  <c r="L58" i="9"/>
  <c r="N57" i="9"/>
  <c r="M57" i="9"/>
  <c r="M70" i="8"/>
  <c r="L71" i="8"/>
  <c r="N70" i="8"/>
  <c r="L59" i="8"/>
  <c r="M58" i="8"/>
  <c r="N58" i="8"/>
  <c r="N58" i="7"/>
  <c r="M58" i="7"/>
  <c r="L59" i="7"/>
  <c r="M70" i="7"/>
  <c r="L71" i="7"/>
  <c r="N70" i="7"/>
  <c r="M70" i="5"/>
  <c r="L71" i="5"/>
  <c r="N70" i="5"/>
  <c r="M58" i="5"/>
  <c r="L59" i="5"/>
  <c r="N58" i="5"/>
  <c r="M58" i="4"/>
  <c r="N58" i="4"/>
  <c r="L59" i="4"/>
  <c r="M70" i="4"/>
  <c r="L71" i="4"/>
  <c r="N70" i="4"/>
  <c r="O210" i="25" l="1"/>
  <c r="R57" i="9"/>
  <c r="R250" i="25" s="1"/>
  <c r="R58" i="8"/>
  <c r="R291" i="25" s="1"/>
  <c r="O59" i="8"/>
  <c r="O292" i="25" s="1"/>
  <c r="L292" i="25"/>
  <c r="O51" i="25"/>
  <c r="O58" i="9"/>
  <c r="R58" i="9" s="1"/>
  <c r="R251" i="25" s="1"/>
  <c r="L251" i="25"/>
  <c r="O59" i="4"/>
  <c r="O52" i="25" s="1"/>
  <c r="L52" i="25"/>
  <c r="O58" i="10"/>
  <c r="O211" i="25" s="1"/>
  <c r="L211" i="25"/>
  <c r="L73" i="6"/>
  <c r="L145" i="25"/>
  <c r="L106" i="25"/>
  <c r="N73" i="15"/>
  <c r="D35" i="15" s="1"/>
  <c r="O73" i="15"/>
  <c r="E35" i="15" s="1"/>
  <c r="M73" i="15"/>
  <c r="C35" i="15" s="1"/>
  <c r="O105" i="25"/>
  <c r="R72" i="15"/>
  <c r="R105" i="25" s="1"/>
  <c r="H351" i="25"/>
  <c r="R79" i="26"/>
  <c r="R352" i="25" s="1"/>
  <c r="O352" i="25"/>
  <c r="Q79" i="26"/>
  <c r="Q352" i="25" s="1"/>
  <c r="N352" i="25"/>
  <c r="P79" i="26"/>
  <c r="P352" i="25" s="1"/>
  <c r="M352" i="25"/>
  <c r="E303" i="25"/>
  <c r="E304" i="25"/>
  <c r="H302" i="25"/>
  <c r="S263" i="25"/>
  <c r="H102" i="25"/>
  <c r="H61" i="25"/>
  <c r="R70" i="4"/>
  <c r="R63" i="25" s="1"/>
  <c r="S69" i="4"/>
  <c r="S62" i="25" s="1"/>
  <c r="H62" i="25"/>
  <c r="S70" i="8"/>
  <c r="S303" i="25" s="1"/>
  <c r="R70" i="8"/>
  <c r="R303" i="25" s="1"/>
  <c r="O71" i="4"/>
  <c r="O64" i="25" s="1"/>
  <c r="L64" i="25"/>
  <c r="Q70" i="8"/>
  <c r="Q303" i="25" s="1"/>
  <c r="N303" i="25"/>
  <c r="Q70" i="10"/>
  <c r="Q223" i="25" s="1"/>
  <c r="N223" i="25"/>
  <c r="P60" i="15"/>
  <c r="P93" i="25" s="1"/>
  <c r="M93" i="25"/>
  <c r="P70" i="8"/>
  <c r="P303" i="25" s="1"/>
  <c r="M303" i="25"/>
  <c r="R70" i="10"/>
  <c r="R223" i="25" s="1"/>
  <c r="O223" i="25"/>
  <c r="R60" i="15"/>
  <c r="R93" i="25" s="1"/>
  <c r="O93" i="25"/>
  <c r="Q60" i="15"/>
  <c r="Q93" i="25" s="1"/>
  <c r="N93" i="25"/>
  <c r="P70" i="4"/>
  <c r="P63" i="25" s="1"/>
  <c r="M63" i="25"/>
  <c r="O71" i="8"/>
  <c r="O304" i="25" s="1"/>
  <c r="L304" i="25"/>
  <c r="Q58" i="4"/>
  <c r="Q51" i="25" s="1"/>
  <c r="N51" i="25"/>
  <c r="P70" i="9"/>
  <c r="P263" i="25" s="1"/>
  <c r="M263" i="25"/>
  <c r="P57" i="9"/>
  <c r="P250" i="25" s="1"/>
  <c r="M250" i="25"/>
  <c r="P58" i="4"/>
  <c r="P51" i="25" s="1"/>
  <c r="M51" i="25"/>
  <c r="Q57" i="9"/>
  <c r="Q250" i="25" s="1"/>
  <c r="N250" i="25"/>
  <c r="Q70" i="9"/>
  <c r="Q263" i="25" s="1"/>
  <c r="N263" i="25"/>
  <c r="Q57" i="10"/>
  <c r="Q210" i="25" s="1"/>
  <c r="N210" i="25"/>
  <c r="R70" i="9"/>
  <c r="R263" i="25" s="1"/>
  <c r="O263" i="25"/>
  <c r="Q59" i="13"/>
  <c r="Q172" i="25" s="1"/>
  <c r="N172" i="25"/>
  <c r="P59" i="13"/>
  <c r="P172" i="25" s="1"/>
  <c r="M172" i="25"/>
  <c r="R59" i="8"/>
  <c r="R292" i="25" s="1"/>
  <c r="Q72" i="13"/>
  <c r="Q185" i="25" s="1"/>
  <c r="N185" i="25"/>
  <c r="R70" i="6"/>
  <c r="R143" i="25" s="1"/>
  <c r="O143" i="25"/>
  <c r="Q70" i="6"/>
  <c r="Q143" i="25" s="1"/>
  <c r="N143" i="25"/>
  <c r="Q58" i="8"/>
  <c r="Q291" i="25" s="1"/>
  <c r="N291" i="25"/>
  <c r="P58" i="8"/>
  <c r="P291" i="25" s="1"/>
  <c r="M291" i="25"/>
  <c r="P70" i="10"/>
  <c r="P223" i="25" s="1"/>
  <c r="M223" i="25"/>
  <c r="P57" i="10"/>
  <c r="P210" i="25" s="1"/>
  <c r="M210" i="25"/>
  <c r="P70" i="6"/>
  <c r="P143" i="25" s="1"/>
  <c r="M143" i="25"/>
  <c r="M73" i="13"/>
  <c r="M186" i="25" s="1"/>
  <c r="L186" i="25"/>
  <c r="P72" i="13"/>
  <c r="P185" i="25" s="1"/>
  <c r="Q72" i="15"/>
  <c r="Q105" i="25" s="1"/>
  <c r="N105" i="25"/>
  <c r="Q70" i="4"/>
  <c r="Q63" i="25" s="1"/>
  <c r="N63" i="25"/>
  <c r="P72" i="15"/>
  <c r="P105" i="25" s="1"/>
  <c r="M105" i="25"/>
  <c r="O80" i="26"/>
  <c r="L354" i="25"/>
  <c r="N80" i="26"/>
  <c r="M80" i="26"/>
  <c r="H182" i="25"/>
  <c r="H221" i="25"/>
  <c r="E142" i="25"/>
  <c r="S69" i="6"/>
  <c r="S142" i="25" s="1"/>
  <c r="E34" i="15"/>
  <c r="N73" i="13"/>
  <c r="O73" i="13"/>
  <c r="C34" i="15"/>
  <c r="D34" i="15"/>
  <c r="O71" i="10"/>
  <c r="O224" i="25" s="1"/>
  <c r="M71" i="10"/>
  <c r="M224" i="25" s="1"/>
  <c r="L72" i="10"/>
  <c r="L225" i="25" s="1"/>
  <c r="N71" i="10"/>
  <c r="N224" i="25" s="1"/>
  <c r="O71" i="9"/>
  <c r="O264" i="25" s="1"/>
  <c r="N71" i="9"/>
  <c r="L72" i="9"/>
  <c r="L265" i="25" s="1"/>
  <c r="M71" i="9"/>
  <c r="O71" i="6"/>
  <c r="O144" i="25" s="1"/>
  <c r="N71" i="6"/>
  <c r="M71" i="6"/>
  <c r="R72" i="13"/>
  <c r="R185" i="25" s="1"/>
  <c r="I35" i="15"/>
  <c r="I35" i="13"/>
  <c r="I34" i="13"/>
  <c r="M58" i="10"/>
  <c r="L59" i="10"/>
  <c r="N58" i="10"/>
  <c r="M58" i="9"/>
  <c r="L59" i="9"/>
  <c r="N58" i="9"/>
  <c r="L60" i="8"/>
  <c r="L293" i="25" s="1"/>
  <c r="M59" i="8"/>
  <c r="N59" i="8"/>
  <c r="N71" i="8"/>
  <c r="M71" i="8"/>
  <c r="L72" i="8"/>
  <c r="L60" i="7"/>
  <c r="N59" i="7"/>
  <c r="M59" i="7"/>
  <c r="N71" i="7"/>
  <c r="M71" i="7"/>
  <c r="L72" i="7"/>
  <c r="N59" i="5"/>
  <c r="M59" i="5"/>
  <c r="L60" i="5"/>
  <c r="N71" i="5"/>
  <c r="M71" i="5"/>
  <c r="L72" i="5"/>
  <c r="M59" i="4"/>
  <c r="L60" i="4"/>
  <c r="L53" i="25" s="1"/>
  <c r="N59" i="4"/>
  <c r="N71" i="4"/>
  <c r="L72" i="4"/>
  <c r="L73" i="4" s="1"/>
  <c r="L74" i="4" s="1"/>
  <c r="L75" i="4" s="1"/>
  <c r="L76" i="4" s="1"/>
  <c r="L77" i="4" s="1"/>
  <c r="L78" i="4" s="1"/>
  <c r="L79" i="4" s="1"/>
  <c r="L80" i="4" s="1"/>
  <c r="L81" i="4" s="1"/>
  <c r="L82" i="4" s="1"/>
  <c r="L83" i="4" s="1"/>
  <c r="L84" i="4" s="1"/>
  <c r="L85" i="4" s="1"/>
  <c r="L86" i="4" s="1"/>
  <c r="L87" i="4" s="1"/>
  <c r="L88" i="4" s="1"/>
  <c r="L89" i="4" s="1"/>
  <c r="L90" i="4" s="1"/>
  <c r="L91" i="4" s="1"/>
  <c r="L92" i="4" s="1"/>
  <c r="L93" i="4" s="1"/>
  <c r="L94" i="4" s="1"/>
  <c r="L95" i="4" s="1"/>
  <c r="L96" i="4" s="1"/>
  <c r="L97" i="4" s="1"/>
  <c r="L98" i="4" s="1"/>
  <c r="L99" i="4" s="1"/>
  <c r="L100" i="4" s="1"/>
  <c r="L101" i="4" s="1"/>
  <c r="L102" i="4" s="1"/>
  <c r="L103" i="4" s="1"/>
  <c r="L104" i="4" s="1"/>
  <c r="L105" i="4" s="1"/>
  <c r="L106" i="4" s="1"/>
  <c r="L107" i="4" s="1"/>
  <c r="L108" i="4" s="1"/>
  <c r="L109" i="4" s="1"/>
  <c r="L110" i="4" s="1"/>
  <c r="L111" i="4" s="1"/>
  <c r="L112" i="4" s="1"/>
  <c r="M71" i="4"/>
  <c r="R59" i="4" l="1"/>
  <c r="R52" i="25" s="1"/>
  <c r="L146" i="25"/>
  <c r="L74" i="6"/>
  <c r="O251" i="25"/>
  <c r="R58" i="10"/>
  <c r="R211" i="25" s="1"/>
  <c r="O59" i="9"/>
  <c r="R59" i="9" s="1"/>
  <c r="R252" i="25" s="1"/>
  <c r="L252" i="25"/>
  <c r="O59" i="10"/>
  <c r="R59" i="10" s="1"/>
  <c r="R212" i="25" s="1"/>
  <c r="L212" i="25"/>
  <c r="M106" i="25"/>
  <c r="P73" i="15"/>
  <c r="P106" i="25" s="1"/>
  <c r="O106" i="25"/>
  <c r="R73" i="15"/>
  <c r="R106" i="25" s="1"/>
  <c r="L107" i="25"/>
  <c r="O74" i="15"/>
  <c r="N106" i="25"/>
  <c r="Q73" i="15"/>
  <c r="Q106" i="25" s="1"/>
  <c r="S352" i="25"/>
  <c r="E352" i="25"/>
  <c r="P80" i="26"/>
  <c r="P353" i="25" s="1"/>
  <c r="M353" i="25"/>
  <c r="Q80" i="26"/>
  <c r="Q353" i="25" s="1"/>
  <c r="N353" i="25"/>
  <c r="R80" i="26"/>
  <c r="R353" i="25" s="1"/>
  <c r="O353" i="25"/>
  <c r="H303" i="25"/>
  <c r="E63" i="25"/>
  <c r="E263" i="25"/>
  <c r="E103" i="25"/>
  <c r="S70" i="15"/>
  <c r="S103" i="25" s="1"/>
  <c r="R71" i="8"/>
  <c r="R304" i="25" s="1"/>
  <c r="R71" i="4"/>
  <c r="R64" i="25" s="1"/>
  <c r="S71" i="8"/>
  <c r="S304" i="25" s="1"/>
  <c r="H304" i="25"/>
  <c r="Q60" i="13"/>
  <c r="Q173" i="25" s="1"/>
  <c r="N173" i="25"/>
  <c r="O72" i="4"/>
  <c r="O65" i="25" s="1"/>
  <c r="L65" i="25"/>
  <c r="Q71" i="4"/>
  <c r="Q64" i="25" s="1"/>
  <c r="N64" i="25"/>
  <c r="P71" i="9"/>
  <c r="P264" i="25" s="1"/>
  <c r="M264" i="25"/>
  <c r="P71" i="4"/>
  <c r="P64" i="25" s="1"/>
  <c r="M64" i="25"/>
  <c r="Q71" i="8"/>
  <c r="Q304" i="25" s="1"/>
  <c r="N304" i="25"/>
  <c r="Q59" i="8"/>
  <c r="Q292" i="25" s="1"/>
  <c r="N292" i="25"/>
  <c r="Q71" i="6"/>
  <c r="Q144" i="25" s="1"/>
  <c r="N144" i="25"/>
  <c r="P59" i="8"/>
  <c r="P292" i="25" s="1"/>
  <c r="M292" i="25"/>
  <c r="Q59" i="4"/>
  <c r="Q52" i="25" s="1"/>
  <c r="N52" i="25"/>
  <c r="Q58" i="9"/>
  <c r="Q251" i="25" s="1"/>
  <c r="N251" i="25"/>
  <c r="O72" i="8"/>
  <c r="O305" i="25" s="1"/>
  <c r="L305" i="25"/>
  <c r="P58" i="9"/>
  <c r="P251" i="25" s="1"/>
  <c r="M251" i="25"/>
  <c r="R73" i="13"/>
  <c r="R186" i="25" s="1"/>
  <c r="O186" i="25"/>
  <c r="P60" i="13"/>
  <c r="P173" i="25" s="1"/>
  <c r="M173" i="25"/>
  <c r="Q58" i="10"/>
  <c r="Q211" i="25" s="1"/>
  <c r="N211" i="25"/>
  <c r="Q71" i="9"/>
  <c r="Q264" i="25" s="1"/>
  <c r="N264" i="25"/>
  <c r="P58" i="10"/>
  <c r="P211" i="25" s="1"/>
  <c r="M211" i="25"/>
  <c r="M74" i="13"/>
  <c r="M187" i="25" s="1"/>
  <c r="L187" i="25"/>
  <c r="P71" i="8"/>
  <c r="P304" i="25" s="1"/>
  <c r="M304" i="25"/>
  <c r="P71" i="6"/>
  <c r="P144" i="25" s="1"/>
  <c r="M144" i="25"/>
  <c r="P73" i="13"/>
  <c r="P186" i="25" s="1"/>
  <c r="R60" i="13"/>
  <c r="R173" i="25" s="1"/>
  <c r="O173" i="25"/>
  <c r="P59" i="4"/>
  <c r="P52" i="25" s="1"/>
  <c r="M52" i="25"/>
  <c r="C35" i="13"/>
  <c r="Q73" i="13"/>
  <c r="Q186" i="25" s="1"/>
  <c r="N186" i="25"/>
  <c r="L355" i="25"/>
  <c r="M81" i="26"/>
  <c r="N81" i="26"/>
  <c r="O81" i="26"/>
  <c r="E222" i="25"/>
  <c r="S69" i="10"/>
  <c r="S222" i="25" s="1"/>
  <c r="E183" i="25"/>
  <c r="S70" i="13"/>
  <c r="S183" i="25" s="1"/>
  <c r="H142" i="25"/>
  <c r="D35" i="13"/>
  <c r="E34" i="13"/>
  <c r="E35" i="13"/>
  <c r="D34" i="13"/>
  <c r="C34" i="13"/>
  <c r="O74" i="13"/>
  <c r="O187" i="25" s="1"/>
  <c r="O72" i="6"/>
  <c r="M72" i="6"/>
  <c r="M145" i="25" s="1"/>
  <c r="N72" i="6"/>
  <c r="N145" i="25" s="1"/>
  <c r="R71" i="6"/>
  <c r="R144" i="25" s="1"/>
  <c r="O72" i="9"/>
  <c r="L73" i="9"/>
  <c r="M72" i="9"/>
  <c r="M265" i="25" s="1"/>
  <c r="N72" i="9"/>
  <c r="N265" i="25" s="1"/>
  <c r="R71" i="9"/>
  <c r="R264" i="25" s="1"/>
  <c r="Q71" i="10"/>
  <c r="Q224" i="25" s="1"/>
  <c r="O72" i="10"/>
  <c r="N72" i="10"/>
  <c r="N225" i="25" s="1"/>
  <c r="L73" i="10"/>
  <c r="M72" i="10"/>
  <c r="P71" i="10"/>
  <c r="P224" i="25" s="1"/>
  <c r="R71" i="10"/>
  <c r="R224" i="25" s="1"/>
  <c r="M74" i="15"/>
  <c r="N74" i="15"/>
  <c r="N74" i="13"/>
  <c r="N59" i="10"/>
  <c r="L60" i="10"/>
  <c r="M59" i="10"/>
  <c r="M59" i="9"/>
  <c r="L60" i="9"/>
  <c r="N59" i="9"/>
  <c r="L73" i="8"/>
  <c r="N72" i="8"/>
  <c r="M72" i="8"/>
  <c r="I34" i="8"/>
  <c r="L73" i="7"/>
  <c r="N72" i="7"/>
  <c r="M72" i="7"/>
  <c r="N60" i="7"/>
  <c r="D34" i="7" s="1"/>
  <c r="M60" i="7"/>
  <c r="C34" i="7" s="1"/>
  <c r="I34" i="7"/>
  <c r="N60" i="5"/>
  <c r="D34" i="5" s="1"/>
  <c r="M60" i="5"/>
  <c r="C34" i="5" s="1"/>
  <c r="I34" i="5"/>
  <c r="L73" i="5"/>
  <c r="N72" i="5"/>
  <c r="M72" i="5"/>
  <c r="I34" i="4"/>
  <c r="L66" i="25"/>
  <c r="M72" i="4"/>
  <c r="N72" i="4"/>
  <c r="L213" i="25" l="1"/>
  <c r="N60" i="10"/>
  <c r="O60" i="10"/>
  <c r="M60" i="10"/>
  <c r="L306" i="25"/>
  <c r="L74" i="8"/>
  <c r="L75" i="8" s="1"/>
  <c r="L76" i="8" s="1"/>
  <c r="L77" i="8" s="1"/>
  <c r="L78" i="8" s="1"/>
  <c r="L79" i="8" s="1"/>
  <c r="L80" i="8" s="1"/>
  <c r="L81" i="8" s="1"/>
  <c r="L82" i="8" s="1"/>
  <c r="L83" i="8" s="1"/>
  <c r="L84" i="8" s="1"/>
  <c r="L85" i="8" s="1"/>
  <c r="L86" i="8" s="1"/>
  <c r="L87" i="8" s="1"/>
  <c r="L88" i="8" s="1"/>
  <c r="L89" i="8" s="1"/>
  <c r="L90" i="8" s="1"/>
  <c r="L91" i="8" s="1"/>
  <c r="L92" i="8" s="1"/>
  <c r="L93" i="8" s="1"/>
  <c r="L94" i="8" s="1"/>
  <c r="L95" i="8" s="1"/>
  <c r="L96" i="8" s="1"/>
  <c r="L97" i="8" s="1"/>
  <c r="L98" i="8" s="1"/>
  <c r="L99" i="8" s="1"/>
  <c r="L100" i="8" s="1"/>
  <c r="L101" i="8" s="1"/>
  <c r="L102" i="8" s="1"/>
  <c r="L103" i="8" s="1"/>
  <c r="L104" i="8" s="1"/>
  <c r="L105" i="8" s="1"/>
  <c r="L106" i="8" s="1"/>
  <c r="L107" i="8" s="1"/>
  <c r="L108" i="8" s="1"/>
  <c r="L109" i="8" s="1"/>
  <c r="L110" i="8" s="1"/>
  <c r="L111" i="8" s="1"/>
  <c r="L112" i="8" s="1"/>
  <c r="L226" i="25"/>
  <c r="L74" i="10"/>
  <c r="L75" i="10" s="1"/>
  <c r="L76" i="10" s="1"/>
  <c r="L77" i="10" s="1"/>
  <c r="L78" i="10" s="1"/>
  <c r="L79" i="10" s="1"/>
  <c r="L80" i="10" s="1"/>
  <c r="L81" i="10" s="1"/>
  <c r="L82" i="10" s="1"/>
  <c r="L83" i="10" s="1"/>
  <c r="L84" i="10" s="1"/>
  <c r="L85" i="10" s="1"/>
  <c r="L86" i="10" s="1"/>
  <c r="L87" i="10" s="1"/>
  <c r="L88" i="10" s="1"/>
  <c r="L89" i="10" s="1"/>
  <c r="L90" i="10" s="1"/>
  <c r="L91" i="10" s="1"/>
  <c r="L92" i="10" s="1"/>
  <c r="L93" i="10" s="1"/>
  <c r="L94" i="10" s="1"/>
  <c r="L95" i="10" s="1"/>
  <c r="L96" i="10" s="1"/>
  <c r="L97" i="10" s="1"/>
  <c r="L98" i="10" s="1"/>
  <c r="L99" i="10" s="1"/>
  <c r="L100" i="10" s="1"/>
  <c r="L101" i="10" s="1"/>
  <c r="L102" i="10" s="1"/>
  <c r="L103" i="10" s="1"/>
  <c r="L104" i="10" s="1"/>
  <c r="L105" i="10" s="1"/>
  <c r="L106" i="10" s="1"/>
  <c r="L107" i="10" s="1"/>
  <c r="L108" i="10" s="1"/>
  <c r="L109" i="10" s="1"/>
  <c r="L110" i="10" s="1"/>
  <c r="L111" i="10" s="1"/>
  <c r="L112" i="10" s="1"/>
  <c r="L75" i="6"/>
  <c r="L147" i="25"/>
  <c r="L253" i="25"/>
  <c r="N60" i="9"/>
  <c r="M60" i="9"/>
  <c r="O60" i="9"/>
  <c r="E34" i="9" s="1"/>
  <c r="L266" i="25"/>
  <c r="L74" i="9"/>
  <c r="L75" i="9" s="1"/>
  <c r="L76" i="9" s="1"/>
  <c r="L77" i="9" s="1"/>
  <c r="L78" i="9" s="1"/>
  <c r="L79" i="9" s="1"/>
  <c r="L80" i="9" s="1"/>
  <c r="L81" i="9" s="1"/>
  <c r="L82" i="9" s="1"/>
  <c r="L83" i="9" s="1"/>
  <c r="L84" i="9" s="1"/>
  <c r="L85" i="9" s="1"/>
  <c r="L86" i="9" s="1"/>
  <c r="L87" i="9" s="1"/>
  <c r="L88" i="9" s="1"/>
  <c r="L89" i="9" s="1"/>
  <c r="L90" i="9" s="1"/>
  <c r="L91" i="9" s="1"/>
  <c r="L92" i="9" s="1"/>
  <c r="L93" i="9" s="1"/>
  <c r="L94" i="9" s="1"/>
  <c r="L95" i="9" s="1"/>
  <c r="L96" i="9" s="1"/>
  <c r="L97" i="9" s="1"/>
  <c r="L98" i="9" s="1"/>
  <c r="L99" i="9" s="1"/>
  <c r="L100" i="9" s="1"/>
  <c r="L101" i="9" s="1"/>
  <c r="L102" i="9" s="1"/>
  <c r="L103" i="9" s="1"/>
  <c r="L104" i="9" s="1"/>
  <c r="L105" i="9" s="1"/>
  <c r="L106" i="9" s="1"/>
  <c r="L107" i="9" s="1"/>
  <c r="L108" i="9" s="1"/>
  <c r="L109" i="9" s="1"/>
  <c r="L110" i="9" s="1"/>
  <c r="L111" i="9" s="1"/>
  <c r="L112" i="9" s="1"/>
  <c r="I35" i="10"/>
  <c r="O212" i="25"/>
  <c r="O252" i="25"/>
  <c r="R72" i="4"/>
  <c r="R65" i="25" s="1"/>
  <c r="O107" i="25"/>
  <c r="R74" i="15"/>
  <c r="R107" i="25" s="1"/>
  <c r="L108" i="25"/>
  <c r="O75" i="15"/>
  <c r="P74" i="13"/>
  <c r="P187" i="25" s="1"/>
  <c r="H352" i="25"/>
  <c r="R81" i="26"/>
  <c r="R354" i="25" s="1"/>
  <c r="O354" i="25"/>
  <c r="Q81" i="26"/>
  <c r="Q354" i="25" s="1"/>
  <c r="N354" i="25"/>
  <c r="P81" i="26"/>
  <c r="P354" i="25" s="1"/>
  <c r="M354" i="25"/>
  <c r="S70" i="4"/>
  <c r="S63" i="25" s="1"/>
  <c r="H263" i="25"/>
  <c r="H103" i="25"/>
  <c r="R72" i="8"/>
  <c r="R305" i="25" s="1"/>
  <c r="P60" i="8"/>
  <c r="P293" i="25" s="1"/>
  <c r="M293" i="25"/>
  <c r="R72" i="9"/>
  <c r="R265" i="25" s="1"/>
  <c r="O265" i="25"/>
  <c r="Q59" i="9"/>
  <c r="Q252" i="25" s="1"/>
  <c r="N252" i="25"/>
  <c r="Q59" i="10"/>
  <c r="Q212" i="25" s="1"/>
  <c r="N212" i="25"/>
  <c r="Q74" i="13"/>
  <c r="Q187" i="25" s="1"/>
  <c r="N187" i="25"/>
  <c r="M75" i="13"/>
  <c r="M188" i="25" s="1"/>
  <c r="L188" i="25"/>
  <c r="R72" i="6"/>
  <c r="R145" i="25" s="1"/>
  <c r="O145" i="25"/>
  <c r="P72" i="10"/>
  <c r="P225" i="25" s="1"/>
  <c r="M225" i="25"/>
  <c r="Q72" i="4"/>
  <c r="Q65" i="25" s="1"/>
  <c r="N65" i="25"/>
  <c r="Q74" i="15"/>
  <c r="Q107" i="25" s="1"/>
  <c r="N107" i="25"/>
  <c r="R60" i="4"/>
  <c r="R53" i="25" s="1"/>
  <c r="O53" i="25"/>
  <c r="P59" i="9"/>
  <c r="P252" i="25" s="1"/>
  <c r="M252" i="25"/>
  <c r="P72" i="8"/>
  <c r="P305" i="25" s="1"/>
  <c r="M305" i="25"/>
  <c r="R72" i="10"/>
  <c r="R225" i="25" s="1"/>
  <c r="O225" i="25"/>
  <c r="P60" i="4"/>
  <c r="P53" i="25" s="1"/>
  <c r="M53" i="25"/>
  <c r="P59" i="10"/>
  <c r="P212" i="25" s="1"/>
  <c r="M212" i="25"/>
  <c r="P74" i="15"/>
  <c r="P107" i="25" s="1"/>
  <c r="M107" i="25"/>
  <c r="Q72" i="8"/>
  <c r="Q305" i="25" s="1"/>
  <c r="N305" i="25"/>
  <c r="Q60" i="4"/>
  <c r="Q53" i="25" s="1"/>
  <c r="N53" i="25"/>
  <c r="R60" i="8"/>
  <c r="R293" i="25" s="1"/>
  <c r="O293" i="25"/>
  <c r="P72" i="4"/>
  <c r="P65" i="25" s="1"/>
  <c r="M65" i="25"/>
  <c r="Q60" i="8"/>
  <c r="Q293" i="25" s="1"/>
  <c r="N293" i="25"/>
  <c r="O82" i="26"/>
  <c r="L356" i="25"/>
  <c r="M82" i="26"/>
  <c r="N82" i="26"/>
  <c r="H183" i="25"/>
  <c r="H222" i="25"/>
  <c r="E143" i="25"/>
  <c r="S70" i="6"/>
  <c r="S143" i="25" s="1"/>
  <c r="E34" i="8"/>
  <c r="E34" i="4"/>
  <c r="M73" i="10"/>
  <c r="N73" i="10"/>
  <c r="D35" i="10" s="1"/>
  <c r="O73" i="10"/>
  <c r="M73" i="9"/>
  <c r="O73" i="9"/>
  <c r="N73" i="9"/>
  <c r="N73" i="8"/>
  <c r="M73" i="8"/>
  <c r="O73" i="8"/>
  <c r="M73" i="6"/>
  <c r="N73" i="6"/>
  <c r="O73" i="6"/>
  <c r="M73" i="4"/>
  <c r="N73" i="4"/>
  <c r="O73" i="4"/>
  <c r="D34" i="4"/>
  <c r="C34" i="4"/>
  <c r="C34" i="8"/>
  <c r="D34" i="8"/>
  <c r="O75" i="13"/>
  <c r="Q72" i="10"/>
  <c r="Q225" i="25" s="1"/>
  <c r="Q72" i="9"/>
  <c r="Q265" i="25" s="1"/>
  <c r="P72" i="9"/>
  <c r="P265" i="25" s="1"/>
  <c r="I35" i="9"/>
  <c r="Q72" i="6"/>
  <c r="Q145" i="25" s="1"/>
  <c r="P72" i="6"/>
  <c r="P145" i="25" s="1"/>
  <c r="I35" i="6"/>
  <c r="R74" i="13"/>
  <c r="R187" i="25" s="1"/>
  <c r="N75" i="15"/>
  <c r="M75" i="15"/>
  <c r="N75" i="13"/>
  <c r="I34" i="10"/>
  <c r="I34" i="9"/>
  <c r="I35" i="8"/>
  <c r="L74" i="7"/>
  <c r="N73" i="7"/>
  <c r="D35" i="7" s="1"/>
  <c r="M73" i="7"/>
  <c r="C35" i="7" s="1"/>
  <c r="I35" i="7"/>
  <c r="L74" i="5"/>
  <c r="N73" i="5"/>
  <c r="D35" i="5" s="1"/>
  <c r="M73" i="5"/>
  <c r="C35" i="5" s="1"/>
  <c r="I35" i="5"/>
  <c r="I35" i="4"/>
  <c r="L267" i="25" l="1"/>
  <c r="L227" i="25"/>
  <c r="L76" i="6"/>
  <c r="L148" i="25"/>
  <c r="L109" i="25"/>
  <c r="O76" i="15"/>
  <c r="O108" i="25"/>
  <c r="R75" i="15"/>
  <c r="R108" i="25" s="1"/>
  <c r="E353" i="25"/>
  <c r="S353" i="25"/>
  <c r="Q82" i="26"/>
  <c r="Q355" i="25" s="1"/>
  <c r="N355" i="25"/>
  <c r="R82" i="26"/>
  <c r="R355" i="25" s="1"/>
  <c r="O355" i="25"/>
  <c r="P82" i="26"/>
  <c r="P355" i="25" s="1"/>
  <c r="M355" i="25"/>
  <c r="H63" i="25"/>
  <c r="E305" i="25"/>
  <c r="S72" i="8"/>
  <c r="S305" i="25" s="1"/>
  <c r="E264" i="25"/>
  <c r="S264" i="25"/>
  <c r="S71" i="15"/>
  <c r="S104" i="25" s="1"/>
  <c r="E104" i="25"/>
  <c r="P75" i="13"/>
  <c r="P188" i="25" s="1"/>
  <c r="P73" i="8"/>
  <c r="P306" i="25" s="1"/>
  <c r="M306" i="25"/>
  <c r="P73" i="9"/>
  <c r="P266" i="25" s="1"/>
  <c r="M266" i="25"/>
  <c r="R73" i="9"/>
  <c r="R266" i="25" s="1"/>
  <c r="O266" i="25"/>
  <c r="R73" i="10"/>
  <c r="R226" i="25" s="1"/>
  <c r="O226" i="25"/>
  <c r="R75" i="13"/>
  <c r="R188" i="25" s="1"/>
  <c r="O188" i="25"/>
  <c r="Q73" i="10"/>
  <c r="Q226" i="25" s="1"/>
  <c r="N226" i="25"/>
  <c r="Q60" i="10"/>
  <c r="Q213" i="25" s="1"/>
  <c r="N213" i="25"/>
  <c r="Q73" i="8"/>
  <c r="Q306" i="25" s="1"/>
  <c r="N306" i="25"/>
  <c r="P60" i="10"/>
  <c r="P213" i="25" s="1"/>
  <c r="M213" i="25"/>
  <c r="Q75" i="13"/>
  <c r="Q188" i="25" s="1"/>
  <c r="N188" i="25"/>
  <c r="Q60" i="9"/>
  <c r="Q253" i="25" s="1"/>
  <c r="N253" i="25"/>
  <c r="R60" i="10"/>
  <c r="R213" i="25" s="1"/>
  <c r="O213" i="25"/>
  <c r="M76" i="13"/>
  <c r="M189" i="25" s="1"/>
  <c r="L189" i="25"/>
  <c r="P75" i="15"/>
  <c r="P108" i="25" s="1"/>
  <c r="M108" i="25"/>
  <c r="P60" i="9"/>
  <c r="P253" i="25" s="1"/>
  <c r="M253" i="25"/>
  <c r="Q73" i="9"/>
  <c r="Q266" i="25" s="1"/>
  <c r="N266" i="25"/>
  <c r="O74" i="8"/>
  <c r="O307" i="25" s="1"/>
  <c r="L307" i="25"/>
  <c r="P73" i="10"/>
  <c r="P226" i="25" s="1"/>
  <c r="M226" i="25"/>
  <c r="R60" i="9"/>
  <c r="R253" i="25" s="1"/>
  <c r="O253" i="25"/>
  <c r="Q73" i="4"/>
  <c r="Q66" i="25" s="1"/>
  <c r="N66" i="25"/>
  <c r="Q75" i="15"/>
  <c r="Q108" i="25" s="1"/>
  <c r="N108" i="25"/>
  <c r="R73" i="4"/>
  <c r="R66" i="25" s="1"/>
  <c r="O66" i="25"/>
  <c r="P73" i="4"/>
  <c r="P66" i="25" s="1"/>
  <c r="M66" i="25"/>
  <c r="R73" i="6"/>
  <c r="R146" i="25" s="1"/>
  <c r="O146" i="25"/>
  <c r="O74" i="4"/>
  <c r="O67" i="25" s="1"/>
  <c r="L67" i="25"/>
  <c r="Q73" i="6"/>
  <c r="Q146" i="25" s="1"/>
  <c r="N146" i="25"/>
  <c r="P73" i="6"/>
  <c r="P146" i="25" s="1"/>
  <c r="M146" i="25"/>
  <c r="R73" i="8"/>
  <c r="R306" i="25" s="1"/>
  <c r="O306" i="25"/>
  <c r="L357" i="25"/>
  <c r="M83" i="26"/>
  <c r="O83" i="26"/>
  <c r="N83" i="26"/>
  <c r="E223" i="25"/>
  <c r="S70" i="10"/>
  <c r="S223" i="25" s="1"/>
  <c r="E184" i="25"/>
  <c r="S71" i="13"/>
  <c r="S184" i="25" s="1"/>
  <c r="E64" i="25"/>
  <c r="S71" i="4"/>
  <c r="S64" i="25" s="1"/>
  <c r="H143" i="25"/>
  <c r="E34" i="10"/>
  <c r="E35" i="4"/>
  <c r="D35" i="8"/>
  <c r="C35" i="4"/>
  <c r="D35" i="4"/>
  <c r="C35" i="8"/>
  <c r="E35" i="8"/>
  <c r="C34" i="9"/>
  <c r="D34" i="9"/>
  <c r="C34" i="10"/>
  <c r="D34" i="10"/>
  <c r="O76" i="13"/>
  <c r="O189" i="25" s="1"/>
  <c r="O74" i="6"/>
  <c r="O147" i="25" s="1"/>
  <c r="M74" i="6"/>
  <c r="N74" i="6"/>
  <c r="D35" i="6"/>
  <c r="C35" i="6"/>
  <c r="E35" i="6"/>
  <c r="O74" i="9"/>
  <c r="O267" i="25" s="1"/>
  <c r="M74" i="9"/>
  <c r="N74" i="9"/>
  <c r="L268" i="25"/>
  <c r="D35" i="9"/>
  <c r="C35" i="9"/>
  <c r="E35" i="9"/>
  <c r="O74" i="10"/>
  <c r="O227" i="25" s="1"/>
  <c r="N74" i="10"/>
  <c r="L228" i="25"/>
  <c r="M74" i="10"/>
  <c r="C35" i="10"/>
  <c r="E35" i="10"/>
  <c r="M76" i="15"/>
  <c r="N76" i="15"/>
  <c r="N76" i="13"/>
  <c r="M74" i="8"/>
  <c r="N74" i="8"/>
  <c r="M74" i="7"/>
  <c r="L75" i="7"/>
  <c r="N74" i="7"/>
  <c r="M74" i="5"/>
  <c r="L75" i="5"/>
  <c r="N74" i="5"/>
  <c r="M74" i="4"/>
  <c r="N74" i="4"/>
  <c r="L77" i="6" l="1"/>
  <c r="L149" i="25"/>
  <c r="L110" i="25"/>
  <c r="O77" i="15"/>
  <c r="O109" i="25"/>
  <c r="R76" i="15"/>
  <c r="R109" i="25" s="1"/>
  <c r="H353" i="25"/>
  <c r="R83" i="26"/>
  <c r="R356" i="25" s="1"/>
  <c r="O356" i="25"/>
  <c r="P83" i="26"/>
  <c r="P356" i="25" s="1"/>
  <c r="M356" i="25"/>
  <c r="Q83" i="26"/>
  <c r="Q356" i="25" s="1"/>
  <c r="N356" i="25"/>
  <c r="P76" i="13"/>
  <c r="P189" i="25" s="1"/>
  <c r="H305" i="25"/>
  <c r="H264" i="25"/>
  <c r="H104" i="25"/>
  <c r="R74" i="8"/>
  <c r="R307" i="25" s="1"/>
  <c r="Q76" i="15"/>
  <c r="Q109" i="25" s="1"/>
  <c r="N109" i="25"/>
  <c r="P74" i="6"/>
  <c r="P147" i="25" s="1"/>
  <c r="M147" i="25"/>
  <c r="P76" i="15"/>
  <c r="P109" i="25" s="1"/>
  <c r="M109" i="25"/>
  <c r="O75" i="4"/>
  <c r="O68" i="25" s="1"/>
  <c r="L68" i="25"/>
  <c r="Q74" i="6"/>
  <c r="Q147" i="25" s="1"/>
  <c r="N147" i="25"/>
  <c r="R74" i="4"/>
  <c r="R67" i="25" s="1"/>
  <c r="Q76" i="13"/>
  <c r="Q189" i="25" s="1"/>
  <c r="N189" i="25"/>
  <c r="Q74" i="4"/>
  <c r="Q67" i="25" s="1"/>
  <c r="N67" i="25"/>
  <c r="Q74" i="10"/>
  <c r="Q227" i="25" s="1"/>
  <c r="N227" i="25"/>
  <c r="Q74" i="9"/>
  <c r="Q267" i="25" s="1"/>
  <c r="N267" i="25"/>
  <c r="P74" i="9"/>
  <c r="P267" i="25" s="1"/>
  <c r="M267" i="25"/>
  <c r="M77" i="13"/>
  <c r="M190" i="25" s="1"/>
  <c r="L190" i="25"/>
  <c r="P74" i="10"/>
  <c r="P227" i="25" s="1"/>
  <c r="M227" i="25"/>
  <c r="P74" i="4"/>
  <c r="P67" i="25" s="1"/>
  <c r="M67" i="25"/>
  <c r="O75" i="8"/>
  <c r="O308" i="25" s="1"/>
  <c r="L308" i="25"/>
  <c r="Q74" i="8"/>
  <c r="Q307" i="25" s="1"/>
  <c r="N307" i="25"/>
  <c r="P74" i="8"/>
  <c r="P307" i="25" s="1"/>
  <c r="M307" i="25"/>
  <c r="O84" i="26"/>
  <c r="L358" i="25"/>
  <c r="M84" i="26"/>
  <c r="N84" i="26"/>
  <c r="H64" i="25"/>
  <c r="H184" i="25"/>
  <c r="H223" i="25"/>
  <c r="E144" i="25"/>
  <c r="S71" i="6"/>
  <c r="S144" i="25" s="1"/>
  <c r="O77" i="13"/>
  <c r="O75" i="10"/>
  <c r="L229" i="25"/>
  <c r="N75" i="10"/>
  <c r="M75" i="10"/>
  <c r="R74" i="10"/>
  <c r="R227" i="25" s="1"/>
  <c r="O75" i="9"/>
  <c r="L269" i="25"/>
  <c r="N75" i="9"/>
  <c r="M75" i="9"/>
  <c r="R74" i="9"/>
  <c r="R267" i="25" s="1"/>
  <c r="O75" i="6"/>
  <c r="N75" i="6"/>
  <c r="M75" i="6"/>
  <c r="R74" i="6"/>
  <c r="R147" i="25" s="1"/>
  <c r="R76" i="13"/>
  <c r="R189" i="25" s="1"/>
  <c r="N77" i="15"/>
  <c r="M77" i="15"/>
  <c r="N77" i="13"/>
  <c r="N75" i="8"/>
  <c r="M75" i="8"/>
  <c r="L76" i="7"/>
  <c r="N75" i="7"/>
  <c r="M75" i="7"/>
  <c r="L76" i="5"/>
  <c r="N75" i="5"/>
  <c r="M75" i="5"/>
  <c r="M75" i="4"/>
  <c r="N75" i="4"/>
  <c r="L78" i="6" l="1"/>
  <c r="L150" i="25"/>
  <c r="L111" i="25"/>
  <c r="O78" i="15"/>
  <c r="O110" i="25"/>
  <c r="R77" i="15"/>
  <c r="R110" i="25" s="1"/>
  <c r="E354" i="25"/>
  <c r="S354" i="25"/>
  <c r="P84" i="26"/>
  <c r="P357" i="25" s="1"/>
  <c r="M357" i="25"/>
  <c r="R84" i="26"/>
  <c r="R357" i="25" s="1"/>
  <c r="O357" i="25"/>
  <c r="Q84" i="26"/>
  <c r="Q357" i="25" s="1"/>
  <c r="N357" i="25"/>
  <c r="P77" i="13"/>
  <c r="P190" i="25" s="1"/>
  <c r="S73" i="8"/>
  <c r="S306" i="25" s="1"/>
  <c r="E306" i="25"/>
  <c r="E265" i="25"/>
  <c r="S265" i="25"/>
  <c r="E105" i="25"/>
  <c r="S72" i="15"/>
  <c r="S105" i="25" s="1"/>
  <c r="R75" i="4"/>
  <c r="R68" i="25" s="1"/>
  <c r="M78" i="13"/>
  <c r="M191" i="25" s="1"/>
  <c r="L191" i="25"/>
  <c r="R77" i="13"/>
  <c r="R190" i="25" s="1"/>
  <c r="O190" i="25"/>
  <c r="Q75" i="10"/>
  <c r="Q228" i="25" s="1"/>
  <c r="N228" i="25"/>
  <c r="O76" i="8"/>
  <c r="O309" i="25" s="1"/>
  <c r="L309" i="25"/>
  <c r="P77" i="15"/>
  <c r="P110" i="25" s="1"/>
  <c r="M110" i="25"/>
  <c r="Q77" i="15"/>
  <c r="Q110" i="25" s="1"/>
  <c r="N110" i="25"/>
  <c r="R75" i="8"/>
  <c r="R308" i="25" s="1"/>
  <c r="Q75" i="8"/>
  <c r="Q308" i="25" s="1"/>
  <c r="N308" i="25"/>
  <c r="R75" i="10"/>
  <c r="R228" i="25" s="1"/>
  <c r="O228" i="25"/>
  <c r="Q75" i="6"/>
  <c r="Q148" i="25" s="1"/>
  <c r="N148" i="25"/>
  <c r="P75" i="6"/>
  <c r="P148" i="25" s="1"/>
  <c r="M148" i="25"/>
  <c r="Q75" i="4"/>
  <c r="Q68" i="25" s="1"/>
  <c r="N68" i="25"/>
  <c r="O76" i="4"/>
  <c r="O69" i="25" s="1"/>
  <c r="L69" i="25"/>
  <c r="P75" i="4"/>
  <c r="P68" i="25" s="1"/>
  <c r="M68" i="25"/>
  <c r="Q75" i="9"/>
  <c r="Q268" i="25" s="1"/>
  <c r="N268" i="25"/>
  <c r="Q77" i="13"/>
  <c r="Q190" i="25" s="1"/>
  <c r="N190" i="25"/>
  <c r="R75" i="6"/>
  <c r="R148" i="25" s="1"/>
  <c r="O148" i="25"/>
  <c r="P75" i="9"/>
  <c r="P268" i="25" s="1"/>
  <c r="M268" i="25"/>
  <c r="R75" i="9"/>
  <c r="R268" i="25" s="1"/>
  <c r="O268" i="25"/>
  <c r="P75" i="8"/>
  <c r="P308" i="25" s="1"/>
  <c r="M308" i="25"/>
  <c r="P75" i="10"/>
  <c r="P228" i="25" s="1"/>
  <c r="M228" i="25"/>
  <c r="L359" i="25"/>
  <c r="M85" i="26"/>
  <c r="O85" i="26"/>
  <c r="N85" i="26"/>
  <c r="E224" i="25"/>
  <c r="S71" i="10"/>
  <c r="S224" i="25" s="1"/>
  <c r="E185" i="25"/>
  <c r="S72" i="13"/>
  <c r="S185" i="25" s="1"/>
  <c r="E65" i="25"/>
  <c r="S72" i="4"/>
  <c r="S65" i="25" s="1"/>
  <c r="H144" i="25"/>
  <c r="O78" i="13"/>
  <c r="O191" i="25" s="1"/>
  <c r="O76" i="6"/>
  <c r="O149" i="25" s="1"/>
  <c r="M76" i="6"/>
  <c r="N76" i="6"/>
  <c r="O76" i="9"/>
  <c r="O269" i="25" s="1"/>
  <c r="M76" i="9"/>
  <c r="N76" i="9"/>
  <c r="L270" i="25"/>
  <c r="O76" i="10"/>
  <c r="O229" i="25" s="1"/>
  <c r="N76" i="10"/>
  <c r="L230" i="25"/>
  <c r="M76" i="10"/>
  <c r="M78" i="15"/>
  <c r="N78" i="15"/>
  <c r="N78" i="13"/>
  <c r="M76" i="8"/>
  <c r="N76" i="8"/>
  <c r="M76" i="7"/>
  <c r="L77" i="7"/>
  <c r="N76" i="7"/>
  <c r="M76" i="5"/>
  <c r="L77" i="5"/>
  <c r="N76" i="5"/>
  <c r="M76" i="4"/>
  <c r="N76" i="4"/>
  <c r="L79" i="6" l="1"/>
  <c r="L151" i="25"/>
  <c r="L112" i="25"/>
  <c r="O79" i="15"/>
  <c r="O111" i="25"/>
  <c r="R78" i="15"/>
  <c r="R111" i="25" s="1"/>
  <c r="H354" i="25"/>
  <c r="R85" i="26"/>
  <c r="R358" i="25" s="1"/>
  <c r="O358" i="25"/>
  <c r="P85" i="26"/>
  <c r="P358" i="25" s="1"/>
  <c r="M358" i="25"/>
  <c r="Q85" i="26"/>
  <c r="Q358" i="25" s="1"/>
  <c r="N358" i="25"/>
  <c r="E314" i="25"/>
  <c r="S81" i="8"/>
  <c r="S314" i="25" s="1"/>
  <c r="E194" i="25"/>
  <c r="S81" i="13"/>
  <c r="S194" i="25" s="1"/>
  <c r="E74" i="25"/>
  <c r="S81" i="4"/>
  <c r="S74" i="25" s="1"/>
  <c r="H306" i="25"/>
  <c r="H265" i="25"/>
  <c r="H105" i="25"/>
  <c r="R76" i="8"/>
  <c r="R309" i="25" s="1"/>
  <c r="P78" i="13"/>
  <c r="P191" i="25" s="1"/>
  <c r="R76" i="4"/>
  <c r="R69" i="25" s="1"/>
  <c r="E73" i="25"/>
  <c r="H73" i="25"/>
  <c r="S80" i="4"/>
  <c r="S73" i="25" s="1"/>
  <c r="E193" i="25"/>
  <c r="H193" i="25"/>
  <c r="S80" i="13"/>
  <c r="S193" i="25" s="1"/>
  <c r="Q76" i="10"/>
  <c r="Q229" i="25" s="1"/>
  <c r="N229" i="25"/>
  <c r="Q76" i="4"/>
  <c r="Q69" i="25" s="1"/>
  <c r="N69" i="25"/>
  <c r="P78" i="15"/>
  <c r="P111" i="25" s="1"/>
  <c r="M111" i="25"/>
  <c r="O77" i="4"/>
  <c r="O70" i="25" s="1"/>
  <c r="L70" i="25"/>
  <c r="P76" i="9"/>
  <c r="P269" i="25" s="1"/>
  <c r="M269" i="25"/>
  <c r="P76" i="10"/>
  <c r="P229" i="25" s="1"/>
  <c r="M229" i="25"/>
  <c r="Q76" i="8"/>
  <c r="Q309" i="25" s="1"/>
  <c r="N309" i="25"/>
  <c r="O77" i="8"/>
  <c r="O310" i="25" s="1"/>
  <c r="L310" i="25"/>
  <c r="Q78" i="13"/>
  <c r="Q191" i="25" s="1"/>
  <c r="N191" i="25"/>
  <c r="M79" i="13"/>
  <c r="M192" i="25" s="1"/>
  <c r="L192" i="25"/>
  <c r="P76" i="4"/>
  <c r="P69" i="25" s="1"/>
  <c r="M69" i="25"/>
  <c r="Q76" i="9"/>
  <c r="Q269" i="25" s="1"/>
  <c r="N269" i="25"/>
  <c r="Q76" i="6"/>
  <c r="Q149" i="25" s="1"/>
  <c r="N149" i="25"/>
  <c r="P76" i="8"/>
  <c r="P309" i="25" s="1"/>
  <c r="M309" i="25"/>
  <c r="P76" i="6"/>
  <c r="P149" i="25" s="1"/>
  <c r="M149" i="25"/>
  <c r="Q78" i="15"/>
  <c r="Q111" i="25" s="1"/>
  <c r="N111" i="25"/>
  <c r="O86" i="26"/>
  <c r="O359" i="25" s="1"/>
  <c r="N86" i="26"/>
  <c r="N359" i="25" s="1"/>
  <c r="M86" i="26"/>
  <c r="M359" i="25" s="1"/>
  <c r="I36" i="26"/>
  <c r="H65" i="25"/>
  <c r="H185" i="25"/>
  <c r="H224" i="25"/>
  <c r="E145" i="25"/>
  <c r="S72" i="6"/>
  <c r="S145" i="25" s="1"/>
  <c r="O79" i="13"/>
  <c r="O77" i="10"/>
  <c r="L231" i="25"/>
  <c r="N77" i="10"/>
  <c r="M77" i="10"/>
  <c r="R76" i="10"/>
  <c r="R229" i="25" s="1"/>
  <c r="O77" i="9"/>
  <c r="L271" i="25"/>
  <c r="N77" i="9"/>
  <c r="M77" i="9"/>
  <c r="R76" i="9"/>
  <c r="R269" i="25" s="1"/>
  <c r="O77" i="6"/>
  <c r="M77" i="6"/>
  <c r="N77" i="6"/>
  <c r="R76" i="6"/>
  <c r="R149" i="25" s="1"/>
  <c r="R78" i="13"/>
  <c r="R191" i="25" s="1"/>
  <c r="N79" i="15"/>
  <c r="M79" i="15"/>
  <c r="N79" i="13"/>
  <c r="N77" i="8"/>
  <c r="M77" i="8"/>
  <c r="L78" i="7"/>
  <c r="N77" i="7"/>
  <c r="M77" i="7"/>
  <c r="L78" i="5"/>
  <c r="N77" i="5"/>
  <c r="M77" i="5"/>
  <c r="M77" i="4"/>
  <c r="N77" i="4"/>
  <c r="L80" i="6" l="1"/>
  <c r="L152" i="25"/>
  <c r="L113" i="25"/>
  <c r="O80" i="15"/>
  <c r="O112" i="25"/>
  <c r="R79" i="15"/>
  <c r="R112" i="25" s="1"/>
  <c r="E355" i="25"/>
  <c r="S355" i="25"/>
  <c r="H194" i="25"/>
  <c r="H74" i="25"/>
  <c r="H314" i="25"/>
  <c r="E154" i="25"/>
  <c r="S81" i="6"/>
  <c r="S154" i="25" s="1"/>
  <c r="E307" i="25"/>
  <c r="S74" i="8"/>
  <c r="S307" i="25" s="1"/>
  <c r="E266" i="25"/>
  <c r="S266" i="25"/>
  <c r="E106" i="25"/>
  <c r="S73" i="15"/>
  <c r="S106" i="25" s="1"/>
  <c r="H153" i="25"/>
  <c r="E153" i="25"/>
  <c r="S80" i="6"/>
  <c r="S153" i="25" s="1"/>
  <c r="R77" i="4"/>
  <c r="R70" i="25" s="1"/>
  <c r="P79" i="13"/>
  <c r="P192" i="25" s="1"/>
  <c r="Q77" i="6"/>
  <c r="Q150" i="25" s="1"/>
  <c r="N150" i="25"/>
  <c r="O78" i="4"/>
  <c r="O71" i="25" s="1"/>
  <c r="L71" i="25"/>
  <c r="P77" i="6"/>
  <c r="P150" i="25" s="1"/>
  <c r="M150" i="25"/>
  <c r="P77" i="4"/>
  <c r="P70" i="25" s="1"/>
  <c r="M70" i="25"/>
  <c r="R77" i="6"/>
  <c r="R150" i="25" s="1"/>
  <c r="O150" i="25"/>
  <c r="Q77" i="8"/>
  <c r="Q310" i="25" s="1"/>
  <c r="N310" i="25"/>
  <c r="P77" i="9"/>
  <c r="P270" i="25" s="1"/>
  <c r="M270" i="25"/>
  <c r="R79" i="13"/>
  <c r="R192" i="25" s="1"/>
  <c r="O192" i="25"/>
  <c r="R77" i="8"/>
  <c r="R310" i="25" s="1"/>
  <c r="R77" i="10"/>
  <c r="R230" i="25" s="1"/>
  <c r="O230" i="25"/>
  <c r="P79" i="15"/>
  <c r="P112" i="25" s="1"/>
  <c r="M112" i="25"/>
  <c r="Q77" i="4"/>
  <c r="Q70" i="25" s="1"/>
  <c r="N70" i="25"/>
  <c r="Q77" i="10"/>
  <c r="Q230" i="25" s="1"/>
  <c r="N230" i="25"/>
  <c r="M80" i="13"/>
  <c r="M193" i="25" s="1"/>
  <c r="L193" i="25"/>
  <c r="Q77" i="9"/>
  <c r="Q270" i="25" s="1"/>
  <c r="N270" i="25"/>
  <c r="O78" i="8"/>
  <c r="O311" i="25" s="1"/>
  <c r="L311" i="25"/>
  <c r="Q79" i="13"/>
  <c r="Q192" i="25" s="1"/>
  <c r="N192" i="25"/>
  <c r="Q79" i="15"/>
  <c r="Q112" i="25" s="1"/>
  <c r="N112" i="25"/>
  <c r="R77" i="9"/>
  <c r="R270" i="25" s="1"/>
  <c r="O270" i="25"/>
  <c r="P77" i="8"/>
  <c r="P310" i="25" s="1"/>
  <c r="M310" i="25"/>
  <c r="P77" i="10"/>
  <c r="P230" i="25" s="1"/>
  <c r="M230" i="25"/>
  <c r="P86" i="26"/>
  <c r="P359" i="25" s="1"/>
  <c r="C36" i="26"/>
  <c r="Q86" i="26"/>
  <c r="Q359" i="25" s="1"/>
  <c r="D36" i="26"/>
  <c r="N87" i="26"/>
  <c r="M87" i="26"/>
  <c r="O87" i="26"/>
  <c r="R86" i="26"/>
  <c r="R359" i="25" s="1"/>
  <c r="E36" i="26"/>
  <c r="E225" i="25"/>
  <c r="S72" i="10"/>
  <c r="S225" i="25" s="1"/>
  <c r="E186" i="25"/>
  <c r="S73" i="13"/>
  <c r="S186" i="25" s="1"/>
  <c r="E66" i="25"/>
  <c r="S73" i="4"/>
  <c r="S66" i="25" s="1"/>
  <c r="H145" i="25"/>
  <c r="O80" i="13"/>
  <c r="O193" i="25" s="1"/>
  <c r="O78" i="6"/>
  <c r="O151" i="25" s="1"/>
  <c r="M78" i="6"/>
  <c r="N78" i="6"/>
  <c r="O78" i="9"/>
  <c r="O271" i="25" s="1"/>
  <c r="M78" i="9"/>
  <c r="L272" i="25"/>
  <c r="N78" i="9"/>
  <c r="O78" i="10"/>
  <c r="O231" i="25" s="1"/>
  <c r="N78" i="10"/>
  <c r="L232" i="25"/>
  <c r="M78" i="10"/>
  <c r="M80" i="15"/>
  <c r="N80" i="15"/>
  <c r="N80" i="13"/>
  <c r="M78" i="8"/>
  <c r="N78" i="8"/>
  <c r="M78" i="7"/>
  <c r="L79" i="7"/>
  <c r="N78" i="7"/>
  <c r="M78" i="5"/>
  <c r="L79" i="5"/>
  <c r="N78" i="5"/>
  <c r="M78" i="4"/>
  <c r="N78" i="4"/>
  <c r="L81" i="6" l="1"/>
  <c r="L153" i="25"/>
  <c r="O113" i="25"/>
  <c r="R80" i="15"/>
  <c r="R113" i="25" s="1"/>
  <c r="L114" i="25"/>
  <c r="O81" i="15"/>
  <c r="H355" i="25"/>
  <c r="H154" i="25"/>
  <c r="E195" i="25"/>
  <c r="S82" i="13"/>
  <c r="S195" i="25" s="1"/>
  <c r="E75" i="25"/>
  <c r="S82" i="4"/>
  <c r="S75" i="25" s="1"/>
  <c r="E315" i="25"/>
  <c r="S82" i="8"/>
  <c r="S315" i="25" s="1"/>
  <c r="E274" i="25"/>
  <c r="S274" i="25"/>
  <c r="E234" i="25"/>
  <c r="S81" i="10"/>
  <c r="S234" i="25" s="1"/>
  <c r="E114" i="25"/>
  <c r="S81" i="15"/>
  <c r="S114" i="25" s="1"/>
  <c r="H307" i="25"/>
  <c r="H266" i="25"/>
  <c r="H106" i="25"/>
  <c r="R78" i="8"/>
  <c r="R311" i="25" s="1"/>
  <c r="E233" i="25"/>
  <c r="H233" i="25"/>
  <c r="S80" i="10"/>
  <c r="S233" i="25" s="1"/>
  <c r="R78" i="4"/>
  <c r="R71" i="25" s="1"/>
  <c r="P78" i="6"/>
  <c r="P151" i="25" s="1"/>
  <c r="M151" i="25"/>
  <c r="Q78" i="8"/>
  <c r="Q311" i="25" s="1"/>
  <c r="N311" i="25"/>
  <c r="P80" i="13"/>
  <c r="P193" i="25" s="1"/>
  <c r="O79" i="8"/>
  <c r="O312" i="25" s="1"/>
  <c r="L312" i="25"/>
  <c r="P78" i="8"/>
  <c r="P311" i="25" s="1"/>
  <c r="M311" i="25"/>
  <c r="Q80" i="13"/>
  <c r="Q193" i="25" s="1"/>
  <c r="N193" i="25"/>
  <c r="M81" i="13"/>
  <c r="M194" i="25" s="1"/>
  <c r="L194" i="25"/>
  <c r="Q80" i="15"/>
  <c r="Q113" i="25" s="1"/>
  <c r="N113" i="25"/>
  <c r="P80" i="15"/>
  <c r="P113" i="25" s="1"/>
  <c r="M113" i="25"/>
  <c r="Q78" i="10"/>
  <c r="Q231" i="25" s="1"/>
  <c r="N231" i="25"/>
  <c r="Q78" i="6"/>
  <c r="Q151" i="25" s="1"/>
  <c r="N151" i="25"/>
  <c r="P78" i="10"/>
  <c r="P231" i="25" s="1"/>
  <c r="M231" i="25"/>
  <c r="O79" i="4"/>
  <c r="O72" i="25" s="1"/>
  <c r="L72" i="25"/>
  <c r="Q78" i="4"/>
  <c r="Q71" i="25" s="1"/>
  <c r="N71" i="25"/>
  <c r="Q78" i="9"/>
  <c r="Q271" i="25" s="1"/>
  <c r="N271" i="25"/>
  <c r="P78" i="4"/>
  <c r="P71" i="25" s="1"/>
  <c r="M71" i="25"/>
  <c r="P78" i="9"/>
  <c r="P271" i="25" s="1"/>
  <c r="M271" i="25"/>
  <c r="R87" i="26"/>
  <c r="Q87" i="26"/>
  <c r="P87" i="26"/>
  <c r="O88" i="26"/>
  <c r="R88" i="26" s="1"/>
  <c r="N88" i="26"/>
  <c r="Q88" i="26" s="1"/>
  <c r="M88" i="26"/>
  <c r="P88" i="26" s="1"/>
  <c r="H66" i="25"/>
  <c r="H186" i="25"/>
  <c r="H225" i="25"/>
  <c r="E146" i="25"/>
  <c r="S73" i="6"/>
  <c r="S146" i="25" s="1"/>
  <c r="O81" i="13"/>
  <c r="O79" i="10"/>
  <c r="L233" i="25"/>
  <c r="N79" i="10"/>
  <c r="M79" i="10"/>
  <c r="R78" i="10"/>
  <c r="R231" i="25" s="1"/>
  <c r="O79" i="9"/>
  <c r="L273" i="25"/>
  <c r="N79" i="9"/>
  <c r="M79" i="9"/>
  <c r="R78" i="9"/>
  <c r="R271" i="25" s="1"/>
  <c r="O79" i="6"/>
  <c r="N79" i="6"/>
  <c r="M79" i="6"/>
  <c r="R78" i="6"/>
  <c r="R151" i="25" s="1"/>
  <c r="R80" i="13"/>
  <c r="R193" i="25" s="1"/>
  <c r="N81" i="15"/>
  <c r="M81" i="15"/>
  <c r="N81" i="13"/>
  <c r="N79" i="8"/>
  <c r="M79" i="8"/>
  <c r="L80" i="7"/>
  <c r="N79" i="7"/>
  <c r="M79" i="7"/>
  <c r="L80" i="5"/>
  <c r="N79" i="5"/>
  <c r="M79" i="5"/>
  <c r="M79" i="4"/>
  <c r="N79" i="4"/>
  <c r="L82" i="6" l="1"/>
  <c r="L154" i="25"/>
  <c r="R79" i="4"/>
  <c r="R72" i="25" s="1"/>
  <c r="O114" i="25"/>
  <c r="R81" i="15"/>
  <c r="R114" i="25" s="1"/>
  <c r="L115" i="25"/>
  <c r="O82" i="15"/>
  <c r="P81" i="13"/>
  <c r="P194" i="25" s="1"/>
  <c r="E356" i="25"/>
  <c r="S356" i="25"/>
  <c r="H315" i="25"/>
  <c r="H234" i="25"/>
  <c r="E155" i="25"/>
  <c r="S82" i="6"/>
  <c r="S155" i="25" s="1"/>
  <c r="H195" i="25"/>
  <c r="H114" i="25"/>
  <c r="H75" i="25"/>
  <c r="R79" i="8"/>
  <c r="R312" i="25" s="1"/>
  <c r="H274" i="25"/>
  <c r="E308" i="25"/>
  <c r="S75" i="8"/>
  <c r="S308" i="25" s="1"/>
  <c r="E267" i="25"/>
  <c r="S267" i="25"/>
  <c r="E107" i="25"/>
  <c r="S74" i="15"/>
  <c r="S107" i="25" s="1"/>
  <c r="Q81" i="15"/>
  <c r="Q114" i="25" s="1"/>
  <c r="N114" i="25"/>
  <c r="Q79" i="4"/>
  <c r="Q72" i="25" s="1"/>
  <c r="N72" i="25"/>
  <c r="Q79" i="6"/>
  <c r="Q152" i="25" s="1"/>
  <c r="N152" i="25"/>
  <c r="R79" i="6"/>
  <c r="R152" i="25" s="1"/>
  <c r="O152" i="25"/>
  <c r="P79" i="9"/>
  <c r="P272" i="25" s="1"/>
  <c r="M272" i="25"/>
  <c r="M82" i="13"/>
  <c r="M195" i="25" s="1"/>
  <c r="L195" i="25"/>
  <c r="P79" i="6"/>
  <c r="P152" i="25" s="1"/>
  <c r="M152" i="25"/>
  <c r="R81" i="13"/>
  <c r="R194" i="25" s="1"/>
  <c r="O194" i="25"/>
  <c r="O80" i="4"/>
  <c r="O73" i="25" s="1"/>
  <c r="L73" i="25"/>
  <c r="P79" i="4"/>
  <c r="P72" i="25" s="1"/>
  <c r="M72" i="25"/>
  <c r="R79" i="9"/>
  <c r="R272" i="25" s="1"/>
  <c r="O272" i="25"/>
  <c r="P81" i="15"/>
  <c r="P114" i="25" s="1"/>
  <c r="M114" i="25"/>
  <c r="Q79" i="9"/>
  <c r="Q272" i="25" s="1"/>
  <c r="N272" i="25"/>
  <c r="P79" i="10"/>
  <c r="P232" i="25" s="1"/>
  <c r="M232" i="25"/>
  <c r="Q79" i="8"/>
  <c r="Q312" i="25" s="1"/>
  <c r="N312" i="25"/>
  <c r="Q79" i="10"/>
  <c r="Q232" i="25" s="1"/>
  <c r="N232" i="25"/>
  <c r="O80" i="8"/>
  <c r="O313" i="25" s="1"/>
  <c r="L313" i="25"/>
  <c r="P79" i="8"/>
  <c r="P312" i="25" s="1"/>
  <c r="M312" i="25"/>
  <c r="Q81" i="13"/>
  <c r="Q194" i="25" s="1"/>
  <c r="N194" i="25"/>
  <c r="R79" i="10"/>
  <c r="R232" i="25" s="1"/>
  <c r="O232" i="25"/>
  <c r="N89" i="26"/>
  <c r="Q89" i="26" s="1"/>
  <c r="M89" i="26"/>
  <c r="P89" i="26" s="1"/>
  <c r="O89" i="26"/>
  <c r="R89" i="26" s="1"/>
  <c r="E187" i="25"/>
  <c r="S74" i="13"/>
  <c r="S187" i="25" s="1"/>
  <c r="E226" i="25"/>
  <c r="S73" i="10"/>
  <c r="S226" i="25" s="1"/>
  <c r="E67" i="25"/>
  <c r="S74" i="4"/>
  <c r="S67" i="25" s="1"/>
  <c r="H146" i="25"/>
  <c r="O82" i="13"/>
  <c r="O195" i="25" s="1"/>
  <c r="O80" i="6"/>
  <c r="O153" i="25" s="1"/>
  <c r="M80" i="6"/>
  <c r="N80" i="6"/>
  <c r="O80" i="9"/>
  <c r="O273" i="25" s="1"/>
  <c r="M80" i="9"/>
  <c r="L274" i="25"/>
  <c r="N80" i="9"/>
  <c r="O80" i="10"/>
  <c r="O233" i="25" s="1"/>
  <c r="L234" i="25"/>
  <c r="M80" i="10"/>
  <c r="N80" i="10"/>
  <c r="M82" i="15"/>
  <c r="N82" i="15"/>
  <c r="N82" i="13"/>
  <c r="M80" i="8"/>
  <c r="N80" i="8"/>
  <c r="M80" i="7"/>
  <c r="N80" i="7"/>
  <c r="L81" i="7"/>
  <c r="M80" i="5"/>
  <c r="N80" i="5"/>
  <c r="L81" i="5"/>
  <c r="M80" i="4"/>
  <c r="N80" i="4"/>
  <c r="L83" i="6" l="1"/>
  <c r="L155" i="25"/>
  <c r="O115" i="25"/>
  <c r="R82" i="15"/>
  <c r="R115" i="25" s="1"/>
  <c r="L116" i="25"/>
  <c r="O83" i="15"/>
  <c r="H356" i="25"/>
  <c r="E316" i="25"/>
  <c r="S83" i="8"/>
  <c r="S316" i="25" s="1"/>
  <c r="E235" i="25"/>
  <c r="S82" i="10"/>
  <c r="S235" i="25" s="1"/>
  <c r="H155" i="25"/>
  <c r="E196" i="25"/>
  <c r="S83" i="13"/>
  <c r="S196" i="25" s="1"/>
  <c r="E115" i="25"/>
  <c r="S82" i="15"/>
  <c r="S115" i="25" s="1"/>
  <c r="E76" i="25"/>
  <c r="S83" i="4"/>
  <c r="S76" i="25" s="1"/>
  <c r="E275" i="25"/>
  <c r="S275" i="25"/>
  <c r="H308" i="25"/>
  <c r="H267" i="25"/>
  <c r="H107" i="25"/>
  <c r="R80" i="8"/>
  <c r="R313" i="25" s="1"/>
  <c r="P82" i="15"/>
  <c r="P115" i="25" s="1"/>
  <c r="M115" i="25"/>
  <c r="Q80" i="4"/>
  <c r="Q73" i="25" s="1"/>
  <c r="N73" i="25"/>
  <c r="Q80" i="6"/>
  <c r="Q153" i="25" s="1"/>
  <c r="N153" i="25"/>
  <c r="Q80" i="9"/>
  <c r="Q273" i="25" s="1"/>
  <c r="N273" i="25"/>
  <c r="O81" i="4"/>
  <c r="O74" i="25" s="1"/>
  <c r="L74" i="25"/>
  <c r="P80" i="9"/>
  <c r="P273" i="25" s="1"/>
  <c r="M273" i="25"/>
  <c r="Q80" i="10"/>
  <c r="Q233" i="25" s="1"/>
  <c r="N233" i="25"/>
  <c r="R80" i="4"/>
  <c r="R73" i="25" s="1"/>
  <c r="P80" i="4"/>
  <c r="P73" i="25" s="1"/>
  <c r="M73" i="25"/>
  <c r="P80" i="6"/>
  <c r="P153" i="25" s="1"/>
  <c r="M153" i="25"/>
  <c r="Q80" i="8"/>
  <c r="Q313" i="25" s="1"/>
  <c r="N313" i="25"/>
  <c r="O81" i="8"/>
  <c r="O314" i="25" s="1"/>
  <c r="L314" i="25"/>
  <c r="P80" i="8"/>
  <c r="P313" i="25" s="1"/>
  <c r="M313" i="25"/>
  <c r="Q82" i="13"/>
  <c r="Q195" i="25" s="1"/>
  <c r="N195" i="25"/>
  <c r="P80" i="10"/>
  <c r="P233" i="25" s="1"/>
  <c r="M233" i="25"/>
  <c r="P82" i="13"/>
  <c r="P195" i="25" s="1"/>
  <c r="M83" i="13"/>
  <c r="M196" i="25" s="1"/>
  <c r="L196" i="25"/>
  <c r="Q82" i="15"/>
  <c r="Q115" i="25" s="1"/>
  <c r="N115" i="25"/>
  <c r="O90" i="26"/>
  <c r="N90" i="26"/>
  <c r="M90" i="26"/>
  <c r="H67" i="25"/>
  <c r="H187" i="25"/>
  <c r="H226" i="25"/>
  <c r="E147" i="25"/>
  <c r="S74" i="6"/>
  <c r="S147" i="25" s="1"/>
  <c r="O83" i="13"/>
  <c r="L235" i="25"/>
  <c r="O81" i="10"/>
  <c r="N81" i="10"/>
  <c r="M81" i="10"/>
  <c r="R80" i="10"/>
  <c r="R233" i="25" s="1"/>
  <c r="O81" i="9"/>
  <c r="L275" i="25"/>
  <c r="N81" i="9"/>
  <c r="M81" i="9"/>
  <c r="R80" i="9"/>
  <c r="R273" i="25" s="1"/>
  <c r="O81" i="6"/>
  <c r="N81" i="6"/>
  <c r="M81" i="6"/>
  <c r="R80" i="6"/>
  <c r="R153" i="25" s="1"/>
  <c r="R82" i="13"/>
  <c r="R195" i="25" s="1"/>
  <c r="N83" i="15"/>
  <c r="M83" i="15"/>
  <c r="N83" i="13"/>
  <c r="N81" i="8"/>
  <c r="M81" i="8"/>
  <c r="L82" i="7"/>
  <c r="N81" i="7"/>
  <c r="M81" i="7"/>
  <c r="L82" i="5"/>
  <c r="N81" i="5"/>
  <c r="M81" i="5"/>
  <c r="N81" i="4"/>
  <c r="M81" i="4"/>
  <c r="L84" i="6" l="1"/>
  <c r="L156" i="25"/>
  <c r="H316" i="25"/>
  <c r="H196" i="25"/>
  <c r="O116" i="25"/>
  <c r="R83" i="15"/>
  <c r="R116" i="25" s="1"/>
  <c r="H76" i="25"/>
  <c r="L117" i="25"/>
  <c r="O84" i="15"/>
  <c r="E357" i="25"/>
  <c r="S357" i="25"/>
  <c r="H275" i="25"/>
  <c r="H235" i="25"/>
  <c r="E156" i="25"/>
  <c r="S83" i="6"/>
  <c r="S156" i="25" s="1"/>
  <c r="H115" i="25"/>
  <c r="E309" i="25"/>
  <c r="S76" i="8"/>
  <c r="S309" i="25" s="1"/>
  <c r="E268" i="25"/>
  <c r="S268" i="25"/>
  <c r="E108" i="25"/>
  <c r="S75" i="15"/>
  <c r="S108" i="25" s="1"/>
  <c r="R81" i="8"/>
  <c r="R314" i="25" s="1"/>
  <c r="R81" i="4"/>
  <c r="R74" i="25" s="1"/>
  <c r="R81" i="10"/>
  <c r="R234" i="25" s="1"/>
  <c r="O234" i="25"/>
  <c r="M84" i="13"/>
  <c r="M197" i="25" s="1"/>
  <c r="L197" i="25"/>
  <c r="R83" i="13"/>
  <c r="R196" i="25" s="1"/>
  <c r="O196" i="25"/>
  <c r="P83" i="15"/>
  <c r="P116" i="25" s="1"/>
  <c r="M116" i="25"/>
  <c r="P83" i="13"/>
  <c r="P196" i="25" s="1"/>
  <c r="Q83" i="15"/>
  <c r="Q116" i="25" s="1"/>
  <c r="N116" i="25"/>
  <c r="Q83" i="13"/>
  <c r="Q196" i="25" s="1"/>
  <c r="N196" i="25"/>
  <c r="Q81" i="4"/>
  <c r="Q74" i="25" s="1"/>
  <c r="N74" i="25"/>
  <c r="R81" i="6"/>
  <c r="R154" i="25" s="1"/>
  <c r="O154" i="25"/>
  <c r="P81" i="6"/>
  <c r="P154" i="25" s="1"/>
  <c r="M154" i="25"/>
  <c r="O82" i="8"/>
  <c r="O315" i="25" s="1"/>
  <c r="L315" i="25"/>
  <c r="P81" i="4"/>
  <c r="P74" i="25" s="1"/>
  <c r="M74" i="25"/>
  <c r="Q81" i="6"/>
  <c r="Q154" i="25" s="1"/>
  <c r="N154" i="25"/>
  <c r="O82" i="4"/>
  <c r="O75" i="25" s="1"/>
  <c r="L75" i="25"/>
  <c r="P81" i="9"/>
  <c r="P274" i="25" s="1"/>
  <c r="M274" i="25"/>
  <c r="Q81" i="9"/>
  <c r="Q274" i="25" s="1"/>
  <c r="N274" i="25"/>
  <c r="R81" i="9"/>
  <c r="R274" i="25" s="1"/>
  <c r="O274" i="25"/>
  <c r="P81" i="8"/>
  <c r="P314" i="25" s="1"/>
  <c r="M314" i="25"/>
  <c r="P81" i="10"/>
  <c r="P234" i="25" s="1"/>
  <c r="M234" i="25"/>
  <c r="Q81" i="8"/>
  <c r="Q314" i="25" s="1"/>
  <c r="N314" i="25"/>
  <c r="Q81" i="10"/>
  <c r="Q234" i="25" s="1"/>
  <c r="N234" i="25"/>
  <c r="P90" i="26"/>
  <c r="N91" i="26"/>
  <c r="Q91" i="26" s="1"/>
  <c r="M91" i="26"/>
  <c r="P91" i="26" s="1"/>
  <c r="O91" i="26"/>
  <c r="R91" i="26" s="1"/>
  <c r="Q90" i="26"/>
  <c r="R90" i="26"/>
  <c r="E227" i="25"/>
  <c r="S74" i="10"/>
  <c r="S227" i="25" s="1"/>
  <c r="E68" i="25"/>
  <c r="S75" i="4"/>
  <c r="S68" i="25" s="1"/>
  <c r="E188" i="25"/>
  <c r="S75" i="13"/>
  <c r="S188" i="25" s="1"/>
  <c r="H147" i="25"/>
  <c r="O84" i="13"/>
  <c r="O197" i="25" s="1"/>
  <c r="O82" i="6"/>
  <c r="O155" i="25" s="1"/>
  <c r="M82" i="6"/>
  <c r="N82" i="6"/>
  <c r="O82" i="9"/>
  <c r="O275" i="25" s="1"/>
  <c r="M82" i="9"/>
  <c r="L276" i="25"/>
  <c r="N82" i="9"/>
  <c r="O82" i="10"/>
  <c r="O235" i="25" s="1"/>
  <c r="N82" i="10"/>
  <c r="L236" i="25"/>
  <c r="M82" i="10"/>
  <c r="M84" i="15"/>
  <c r="N84" i="15"/>
  <c r="N84" i="13"/>
  <c r="M82" i="8"/>
  <c r="N82" i="8"/>
  <c r="M82" i="7"/>
  <c r="L83" i="7"/>
  <c r="N82" i="7"/>
  <c r="M82" i="5"/>
  <c r="L83" i="5"/>
  <c r="N82" i="5"/>
  <c r="M82" i="4"/>
  <c r="N82" i="4"/>
  <c r="L85" i="6" l="1"/>
  <c r="L157" i="25"/>
  <c r="E77" i="25"/>
  <c r="S84" i="4"/>
  <c r="S77" i="25" s="1"/>
  <c r="H197" i="25"/>
  <c r="E197" i="25"/>
  <c r="S84" i="13"/>
  <c r="S197" i="25" s="1"/>
  <c r="L118" i="25"/>
  <c r="O85" i="15"/>
  <c r="O117" i="25"/>
  <c r="R84" i="15"/>
  <c r="R117" i="25" s="1"/>
  <c r="H156" i="25"/>
  <c r="E317" i="25"/>
  <c r="S84" i="8"/>
  <c r="S317" i="25" s="1"/>
  <c r="H357" i="25"/>
  <c r="E276" i="25"/>
  <c r="S276" i="25"/>
  <c r="E236" i="25"/>
  <c r="S83" i="10"/>
  <c r="S236" i="25" s="1"/>
  <c r="E116" i="25"/>
  <c r="S83" i="15"/>
  <c r="S116" i="25" s="1"/>
  <c r="H309" i="25"/>
  <c r="H268" i="25"/>
  <c r="H108" i="25"/>
  <c r="P84" i="13"/>
  <c r="P197" i="25" s="1"/>
  <c r="R82" i="4"/>
  <c r="R75" i="25" s="1"/>
  <c r="P82" i="9"/>
  <c r="P275" i="25" s="1"/>
  <c r="M275" i="25"/>
  <c r="O83" i="8"/>
  <c r="O316" i="25" s="1"/>
  <c r="L316" i="25"/>
  <c r="Q82" i="6"/>
  <c r="Q155" i="25" s="1"/>
  <c r="N155" i="25"/>
  <c r="Q82" i="8"/>
  <c r="Q315" i="25" s="1"/>
  <c r="N315" i="25"/>
  <c r="P82" i="6"/>
  <c r="P155" i="25" s="1"/>
  <c r="M155" i="25"/>
  <c r="M85" i="13"/>
  <c r="M198" i="25" s="1"/>
  <c r="L198" i="25"/>
  <c r="Q84" i="15"/>
  <c r="Q117" i="25" s="1"/>
  <c r="N117" i="25"/>
  <c r="O83" i="4"/>
  <c r="O76" i="25" s="1"/>
  <c r="L76" i="25"/>
  <c r="R82" i="8"/>
  <c r="R315" i="25" s="1"/>
  <c r="P84" i="15"/>
  <c r="P117" i="25" s="1"/>
  <c r="M117" i="25"/>
  <c r="P82" i="10"/>
  <c r="P235" i="25" s="1"/>
  <c r="M235" i="25"/>
  <c r="Q82" i="4"/>
  <c r="Q75" i="25" s="1"/>
  <c r="N75" i="25"/>
  <c r="Q82" i="9"/>
  <c r="Q275" i="25" s="1"/>
  <c r="N275" i="25"/>
  <c r="P82" i="4"/>
  <c r="P75" i="25" s="1"/>
  <c r="M75" i="25"/>
  <c r="P82" i="8"/>
  <c r="P315" i="25" s="1"/>
  <c r="M315" i="25"/>
  <c r="Q84" i="13"/>
  <c r="Q197" i="25" s="1"/>
  <c r="N197" i="25"/>
  <c r="Q82" i="10"/>
  <c r="Q235" i="25" s="1"/>
  <c r="N235" i="25"/>
  <c r="O92" i="26"/>
  <c r="N92" i="26"/>
  <c r="M92" i="26"/>
  <c r="P92" i="26" s="1"/>
  <c r="H68" i="25"/>
  <c r="H227" i="25"/>
  <c r="H188" i="25"/>
  <c r="E148" i="25"/>
  <c r="S75" i="6"/>
  <c r="S148" i="25" s="1"/>
  <c r="O85" i="13"/>
  <c r="O83" i="10"/>
  <c r="L237" i="25"/>
  <c r="N83" i="10"/>
  <c r="M83" i="10"/>
  <c r="R82" i="10"/>
  <c r="R235" i="25" s="1"/>
  <c r="O83" i="9"/>
  <c r="L277" i="25"/>
  <c r="N83" i="9"/>
  <c r="M83" i="9"/>
  <c r="R82" i="9"/>
  <c r="R275" i="25" s="1"/>
  <c r="O83" i="6"/>
  <c r="N83" i="6"/>
  <c r="M83" i="6"/>
  <c r="R82" i="6"/>
  <c r="R155" i="25" s="1"/>
  <c r="R84" i="13"/>
  <c r="R197" i="25" s="1"/>
  <c r="N85" i="15"/>
  <c r="M85" i="15"/>
  <c r="N85" i="13"/>
  <c r="N83" i="8"/>
  <c r="M83" i="8"/>
  <c r="L84" i="7"/>
  <c r="N83" i="7"/>
  <c r="M83" i="7"/>
  <c r="L84" i="5"/>
  <c r="N83" i="5"/>
  <c r="M83" i="5"/>
  <c r="N83" i="4"/>
  <c r="M83" i="4"/>
  <c r="L86" i="6" l="1"/>
  <c r="L158" i="25"/>
  <c r="R83" i="8"/>
  <c r="R316" i="25" s="1"/>
  <c r="H317" i="25"/>
  <c r="H77" i="25"/>
  <c r="H116" i="25"/>
  <c r="O118" i="25"/>
  <c r="R85" i="15"/>
  <c r="R118" i="25" s="1"/>
  <c r="H276" i="25"/>
  <c r="E157" i="25"/>
  <c r="S84" i="6"/>
  <c r="S157" i="25" s="1"/>
  <c r="L119" i="25"/>
  <c r="O86" i="15"/>
  <c r="H236" i="25"/>
  <c r="S358" i="25"/>
  <c r="E358" i="25"/>
  <c r="E310" i="25"/>
  <c r="S77" i="8"/>
  <c r="S310" i="25" s="1"/>
  <c r="E269" i="25"/>
  <c r="S269" i="25"/>
  <c r="E109" i="25"/>
  <c r="S76" i="15"/>
  <c r="S109" i="25" s="1"/>
  <c r="P85" i="13"/>
  <c r="P198" i="25" s="1"/>
  <c r="R83" i="4"/>
  <c r="R76" i="25" s="1"/>
  <c r="Q83" i="10"/>
  <c r="Q236" i="25" s="1"/>
  <c r="N236" i="25"/>
  <c r="O84" i="8"/>
  <c r="O317" i="25" s="1"/>
  <c r="L317" i="25"/>
  <c r="Q85" i="13"/>
  <c r="Q198" i="25" s="1"/>
  <c r="N198" i="25"/>
  <c r="R83" i="10"/>
  <c r="R236" i="25" s="1"/>
  <c r="O236" i="25"/>
  <c r="Q83" i="8"/>
  <c r="Q316" i="25" s="1"/>
  <c r="N316" i="25"/>
  <c r="M86" i="13"/>
  <c r="M199" i="25" s="1"/>
  <c r="L199" i="25"/>
  <c r="R85" i="13"/>
  <c r="R198" i="25" s="1"/>
  <c r="O198" i="25"/>
  <c r="P85" i="15"/>
  <c r="P118" i="25" s="1"/>
  <c r="M118" i="25"/>
  <c r="P83" i="4"/>
  <c r="P76" i="25" s="1"/>
  <c r="M76" i="25"/>
  <c r="P83" i="8"/>
  <c r="P316" i="25" s="1"/>
  <c r="M316" i="25"/>
  <c r="Q85" i="15"/>
  <c r="Q118" i="25" s="1"/>
  <c r="N118" i="25"/>
  <c r="Q83" i="6"/>
  <c r="Q156" i="25" s="1"/>
  <c r="N156" i="25"/>
  <c r="R83" i="6"/>
  <c r="R156" i="25" s="1"/>
  <c r="O156" i="25"/>
  <c r="Q83" i="4"/>
  <c r="Q76" i="25" s="1"/>
  <c r="N76" i="25"/>
  <c r="P83" i="9"/>
  <c r="P276" i="25" s="1"/>
  <c r="M276" i="25"/>
  <c r="P83" i="10"/>
  <c r="P236" i="25" s="1"/>
  <c r="M236" i="25"/>
  <c r="P83" i="6"/>
  <c r="P156" i="25" s="1"/>
  <c r="M156" i="25"/>
  <c r="O84" i="4"/>
  <c r="O77" i="25" s="1"/>
  <c r="L77" i="25"/>
  <c r="Q83" i="9"/>
  <c r="Q276" i="25" s="1"/>
  <c r="N276" i="25"/>
  <c r="R83" i="9"/>
  <c r="R276" i="25" s="1"/>
  <c r="O276" i="25"/>
  <c r="Q92" i="26"/>
  <c r="N93" i="26"/>
  <c r="Q93" i="26" s="1"/>
  <c r="M93" i="26"/>
  <c r="P93" i="26" s="1"/>
  <c r="O93" i="26"/>
  <c r="R93" i="26" s="1"/>
  <c r="R92" i="26"/>
  <c r="E189" i="25"/>
  <c r="S76" i="13"/>
  <c r="S189" i="25" s="1"/>
  <c r="E69" i="25"/>
  <c r="S76" i="4"/>
  <c r="S69" i="25" s="1"/>
  <c r="E228" i="25"/>
  <c r="S75" i="10"/>
  <c r="S228" i="25" s="1"/>
  <c r="H148" i="25"/>
  <c r="O86" i="13"/>
  <c r="O199" i="25" s="1"/>
  <c r="O84" i="6"/>
  <c r="O157" i="25" s="1"/>
  <c r="M84" i="6"/>
  <c r="N84" i="6"/>
  <c r="O84" i="9"/>
  <c r="O277" i="25" s="1"/>
  <c r="M84" i="9"/>
  <c r="L278" i="25"/>
  <c r="N84" i="9"/>
  <c r="O84" i="10"/>
  <c r="O237" i="25" s="1"/>
  <c r="N84" i="10"/>
  <c r="L238" i="25"/>
  <c r="M84" i="10"/>
  <c r="M86" i="15"/>
  <c r="M119" i="25" s="1"/>
  <c r="N86" i="15"/>
  <c r="N119" i="25" s="1"/>
  <c r="I36" i="15"/>
  <c r="N86" i="13"/>
  <c r="N199" i="25" s="1"/>
  <c r="I36" i="13"/>
  <c r="M84" i="8"/>
  <c r="N84" i="8"/>
  <c r="M84" i="7"/>
  <c r="L85" i="7"/>
  <c r="N84" i="7"/>
  <c r="M84" i="5"/>
  <c r="L85" i="5"/>
  <c r="N84" i="5"/>
  <c r="M84" i="4"/>
  <c r="N84" i="4"/>
  <c r="L87" i="6" l="1"/>
  <c r="L159" i="25"/>
  <c r="H78" i="25"/>
  <c r="E78" i="25"/>
  <c r="S85" i="4"/>
  <c r="S78" i="25" s="1"/>
  <c r="H318" i="25"/>
  <c r="E318" i="25"/>
  <c r="S85" i="8"/>
  <c r="S318" i="25" s="1"/>
  <c r="E277" i="25"/>
  <c r="S277" i="25"/>
  <c r="E237" i="25"/>
  <c r="S84" i="10"/>
  <c r="S237" i="25" s="1"/>
  <c r="H157" i="25"/>
  <c r="E117" i="25"/>
  <c r="S84" i="15"/>
  <c r="S117" i="25" s="1"/>
  <c r="L120" i="25"/>
  <c r="O87" i="15"/>
  <c r="O119" i="25"/>
  <c r="R86" i="15"/>
  <c r="R119" i="25" s="1"/>
  <c r="E36" i="15"/>
  <c r="H358" i="25"/>
  <c r="H310" i="25"/>
  <c r="H269" i="25"/>
  <c r="H109" i="25"/>
  <c r="R84" i="8"/>
  <c r="R317" i="25" s="1"/>
  <c r="O85" i="4"/>
  <c r="O78" i="25" s="1"/>
  <c r="L78" i="25"/>
  <c r="Q84" i="10"/>
  <c r="Q237" i="25" s="1"/>
  <c r="N237" i="25"/>
  <c r="P84" i="4"/>
  <c r="P77" i="25" s="1"/>
  <c r="M77" i="25"/>
  <c r="Q84" i="9"/>
  <c r="Q277" i="25" s="1"/>
  <c r="N277" i="25"/>
  <c r="P84" i="10"/>
  <c r="P237" i="25" s="1"/>
  <c r="M237" i="25"/>
  <c r="P84" i="9"/>
  <c r="P277" i="25" s="1"/>
  <c r="M277" i="25"/>
  <c r="Q84" i="6"/>
  <c r="Q157" i="25" s="1"/>
  <c r="N157" i="25"/>
  <c r="Q84" i="8"/>
  <c r="Q317" i="25" s="1"/>
  <c r="N317" i="25"/>
  <c r="P84" i="6"/>
  <c r="P157" i="25" s="1"/>
  <c r="M157" i="25"/>
  <c r="O85" i="8"/>
  <c r="O318" i="25" s="1"/>
  <c r="L318" i="25"/>
  <c r="P84" i="8"/>
  <c r="P317" i="25" s="1"/>
  <c r="M317" i="25"/>
  <c r="Q84" i="4"/>
  <c r="Q77" i="25" s="1"/>
  <c r="N77" i="25"/>
  <c r="P86" i="13"/>
  <c r="P199" i="25" s="1"/>
  <c r="M87" i="13"/>
  <c r="M200" i="25" s="1"/>
  <c r="L200" i="25"/>
  <c r="R84" i="4"/>
  <c r="R77" i="25" s="1"/>
  <c r="O94" i="26"/>
  <c r="R94" i="26" s="1"/>
  <c r="N94" i="26"/>
  <c r="Q94" i="26" s="1"/>
  <c r="M94" i="26"/>
  <c r="P94" i="26" s="1"/>
  <c r="H69" i="25"/>
  <c r="H189" i="25"/>
  <c r="H228" i="25"/>
  <c r="E149" i="25"/>
  <c r="S76" i="6"/>
  <c r="S149" i="25" s="1"/>
  <c r="C36" i="13"/>
  <c r="O87" i="13"/>
  <c r="O200" i="25" s="1"/>
  <c r="D36" i="13"/>
  <c r="Q86" i="13"/>
  <c r="Q199" i="25" s="1"/>
  <c r="D36" i="15"/>
  <c r="Q86" i="15"/>
  <c r="Q119" i="25" s="1"/>
  <c r="C36" i="15"/>
  <c r="P86" i="15"/>
  <c r="P119" i="25" s="1"/>
  <c r="O85" i="10"/>
  <c r="L239" i="25"/>
  <c r="N85" i="10"/>
  <c r="M85" i="10"/>
  <c r="R84" i="10"/>
  <c r="R237" i="25" s="1"/>
  <c r="O85" i="9"/>
  <c r="L279" i="25"/>
  <c r="N85" i="9"/>
  <c r="M85" i="9"/>
  <c r="R84" i="9"/>
  <c r="R277" i="25" s="1"/>
  <c r="O85" i="6"/>
  <c r="M85" i="6"/>
  <c r="N85" i="6"/>
  <c r="R84" i="6"/>
  <c r="R157" i="25" s="1"/>
  <c r="R86" i="13"/>
  <c r="R199" i="25" s="1"/>
  <c r="E36" i="13"/>
  <c r="O88" i="15"/>
  <c r="R88" i="15" s="1"/>
  <c r="N87" i="15"/>
  <c r="M87" i="15"/>
  <c r="M88" i="13"/>
  <c r="N87" i="13"/>
  <c r="N85" i="8"/>
  <c r="M85" i="8"/>
  <c r="L86" i="7"/>
  <c r="N85" i="7"/>
  <c r="M85" i="7"/>
  <c r="L86" i="5"/>
  <c r="N85" i="5"/>
  <c r="M85" i="5"/>
  <c r="N85" i="4"/>
  <c r="M85" i="4"/>
  <c r="L88" i="6" l="1"/>
  <c r="L89" i="6" s="1"/>
  <c r="L90" i="6" s="1"/>
  <c r="L91" i="6" s="1"/>
  <c r="L92" i="6" s="1"/>
  <c r="L93" i="6" s="1"/>
  <c r="L94" i="6" s="1"/>
  <c r="L95" i="6" s="1"/>
  <c r="L96" i="6" s="1"/>
  <c r="L97" i="6" s="1"/>
  <c r="L98" i="6" s="1"/>
  <c r="L99" i="6" s="1"/>
  <c r="L100" i="6" s="1"/>
  <c r="L101" i="6" s="1"/>
  <c r="L102" i="6" s="1"/>
  <c r="L103" i="6" s="1"/>
  <c r="L104" i="6" s="1"/>
  <c r="L105" i="6" s="1"/>
  <c r="L106" i="6" s="1"/>
  <c r="L107" i="6" s="1"/>
  <c r="L108" i="6" s="1"/>
  <c r="L109" i="6" s="1"/>
  <c r="L110" i="6" s="1"/>
  <c r="L111" i="6" s="1"/>
  <c r="L112" i="6" s="1"/>
  <c r="L160" i="25"/>
  <c r="H237" i="25"/>
  <c r="H277" i="25"/>
  <c r="H117" i="25"/>
  <c r="H158" i="25"/>
  <c r="E158" i="25"/>
  <c r="S85" i="6"/>
  <c r="S158" i="25" s="1"/>
  <c r="O120" i="25"/>
  <c r="R87" i="15"/>
  <c r="R120" i="25" s="1"/>
  <c r="H359" i="25"/>
  <c r="E359" i="25"/>
  <c r="S359" i="25"/>
  <c r="E311" i="25"/>
  <c r="S78" i="8"/>
  <c r="S311" i="25" s="1"/>
  <c r="S270" i="25"/>
  <c r="E270" i="25"/>
  <c r="E110" i="25"/>
  <c r="S77" i="15"/>
  <c r="S110" i="25" s="1"/>
  <c r="R85" i="4"/>
  <c r="R78" i="25" s="1"/>
  <c r="O86" i="8"/>
  <c r="O319" i="25" s="1"/>
  <c r="L319" i="25"/>
  <c r="Q85" i="10"/>
  <c r="Q238" i="25" s="1"/>
  <c r="N238" i="25"/>
  <c r="R85" i="10"/>
  <c r="R238" i="25" s="1"/>
  <c r="O238" i="25"/>
  <c r="Q87" i="15"/>
  <c r="Q120" i="25" s="1"/>
  <c r="N120" i="25"/>
  <c r="Q87" i="13"/>
  <c r="Q200" i="25" s="1"/>
  <c r="N200" i="25"/>
  <c r="O86" i="4"/>
  <c r="O79" i="25" s="1"/>
  <c r="L79" i="25"/>
  <c r="P87" i="13"/>
  <c r="P200" i="25" s="1"/>
  <c r="Q85" i="6"/>
  <c r="Q158" i="25" s="1"/>
  <c r="N158" i="25"/>
  <c r="R85" i="6"/>
  <c r="R158" i="25" s="1"/>
  <c r="O158" i="25"/>
  <c r="R85" i="8"/>
  <c r="R318" i="25" s="1"/>
  <c r="Q85" i="4"/>
  <c r="Q78" i="25" s="1"/>
  <c r="N78" i="25"/>
  <c r="P87" i="15"/>
  <c r="P120" i="25" s="1"/>
  <c r="M120" i="25"/>
  <c r="P85" i="4"/>
  <c r="P78" i="25" s="1"/>
  <c r="M78" i="25"/>
  <c r="P85" i="6"/>
  <c r="P158" i="25" s="1"/>
  <c r="M158" i="25"/>
  <c r="P85" i="9"/>
  <c r="P278" i="25" s="1"/>
  <c r="M278" i="25"/>
  <c r="Q85" i="9"/>
  <c r="Q278" i="25" s="1"/>
  <c r="N278" i="25"/>
  <c r="R85" i="9"/>
  <c r="R278" i="25" s="1"/>
  <c r="O278" i="25"/>
  <c r="P85" i="8"/>
  <c r="P318" i="25" s="1"/>
  <c r="M318" i="25"/>
  <c r="Q85" i="8"/>
  <c r="Q318" i="25" s="1"/>
  <c r="N318" i="25"/>
  <c r="I36" i="10"/>
  <c r="P85" i="10"/>
  <c r="P238" i="25" s="1"/>
  <c r="M238" i="25"/>
  <c r="O95" i="26"/>
  <c r="R95" i="26" s="1"/>
  <c r="N95" i="26"/>
  <c r="Q95" i="26" s="1"/>
  <c r="M95" i="26"/>
  <c r="P95" i="26" s="1"/>
  <c r="E229" i="25"/>
  <c r="S76" i="10"/>
  <c r="S229" i="25" s="1"/>
  <c r="E190" i="25"/>
  <c r="S77" i="13"/>
  <c r="S190" i="25" s="1"/>
  <c r="E70" i="25"/>
  <c r="S77" i="4"/>
  <c r="S70" i="25" s="1"/>
  <c r="H149" i="25"/>
  <c r="P88" i="13"/>
  <c r="O88" i="13"/>
  <c r="R88" i="13" s="1"/>
  <c r="O86" i="6"/>
  <c r="O159" i="25" s="1"/>
  <c r="M86" i="6"/>
  <c r="M159" i="25" s="1"/>
  <c r="N86" i="6"/>
  <c r="N159" i="25" s="1"/>
  <c r="I36" i="6"/>
  <c r="O86" i="9"/>
  <c r="O279" i="25" s="1"/>
  <c r="M86" i="9"/>
  <c r="M279" i="25" s="1"/>
  <c r="L280" i="25"/>
  <c r="N86" i="9"/>
  <c r="N279" i="25" s="1"/>
  <c r="I36" i="9"/>
  <c r="O86" i="10"/>
  <c r="O239" i="25" s="1"/>
  <c r="L240" i="25"/>
  <c r="N86" i="10"/>
  <c r="N239" i="25" s="1"/>
  <c r="M86" i="10"/>
  <c r="M239" i="25" s="1"/>
  <c r="R87" i="13"/>
  <c r="R200" i="25" s="1"/>
  <c r="O89" i="15"/>
  <c r="R89" i="15" s="1"/>
  <c r="N88" i="15"/>
  <c r="Q88" i="15" s="1"/>
  <c r="M88" i="15"/>
  <c r="P88" i="15" s="1"/>
  <c r="M89" i="13"/>
  <c r="N88" i="13"/>
  <c r="Q88" i="13" s="1"/>
  <c r="M86" i="8"/>
  <c r="M319" i="25" s="1"/>
  <c r="N86" i="8"/>
  <c r="N319" i="25" s="1"/>
  <c r="I36" i="8"/>
  <c r="M86" i="7"/>
  <c r="C36" i="7" s="1"/>
  <c r="L87" i="7"/>
  <c r="N86" i="7"/>
  <c r="D36" i="7" s="1"/>
  <c r="I36" i="7"/>
  <c r="M86" i="5"/>
  <c r="C36" i="5" s="1"/>
  <c r="L87" i="5"/>
  <c r="N86" i="5"/>
  <c r="D36" i="5" s="1"/>
  <c r="I36" i="5"/>
  <c r="M86" i="4"/>
  <c r="M79" i="25" s="1"/>
  <c r="N86" i="4"/>
  <c r="N79" i="25" s="1"/>
  <c r="I36" i="4"/>
  <c r="R86" i="8" l="1"/>
  <c r="R319" i="25" s="1"/>
  <c r="E36" i="4"/>
  <c r="R86" i="4"/>
  <c r="R79" i="25" s="1"/>
  <c r="H278" i="25"/>
  <c r="E278" i="25"/>
  <c r="S278" i="25"/>
  <c r="H118" i="25"/>
  <c r="E118" i="25"/>
  <c r="S85" i="15"/>
  <c r="S118" i="25" s="1"/>
  <c r="H238" i="25"/>
  <c r="E238" i="25"/>
  <c r="S85" i="10"/>
  <c r="S238" i="25" s="1"/>
  <c r="E36" i="8"/>
  <c r="H311" i="25"/>
  <c r="H270" i="25"/>
  <c r="H110" i="25"/>
  <c r="O87" i="8"/>
  <c r="O320" i="25" s="1"/>
  <c r="L320" i="25"/>
  <c r="O87" i="4"/>
  <c r="O80" i="25" s="1"/>
  <c r="L80" i="25"/>
  <c r="O96" i="26"/>
  <c r="R96" i="26" s="1"/>
  <c r="N96" i="26"/>
  <c r="Q96" i="26" s="1"/>
  <c r="M96" i="26"/>
  <c r="P96" i="26" s="1"/>
  <c r="H70" i="25"/>
  <c r="H190" i="25"/>
  <c r="H229" i="25"/>
  <c r="E150" i="25"/>
  <c r="S77" i="6"/>
  <c r="S150" i="25" s="1"/>
  <c r="D36" i="4"/>
  <c r="Q86" i="4"/>
  <c r="Q79" i="25" s="1"/>
  <c r="C36" i="4"/>
  <c r="P86" i="4"/>
  <c r="P79" i="25" s="1"/>
  <c r="D36" i="8"/>
  <c r="Q86" i="8"/>
  <c r="Q319" i="25" s="1"/>
  <c r="C36" i="8"/>
  <c r="P86" i="8"/>
  <c r="P319" i="25" s="1"/>
  <c r="P89" i="13"/>
  <c r="O89" i="13"/>
  <c r="C36" i="10"/>
  <c r="P86" i="10"/>
  <c r="P239" i="25" s="1"/>
  <c r="D36" i="10"/>
  <c r="Q86" i="10"/>
  <c r="Q239" i="25" s="1"/>
  <c r="O87" i="10"/>
  <c r="O240" i="25" s="1"/>
  <c r="M87" i="10"/>
  <c r="N87" i="10"/>
  <c r="R86" i="10"/>
  <c r="R239" i="25" s="1"/>
  <c r="E36" i="10"/>
  <c r="D36" i="9"/>
  <c r="Q86" i="9"/>
  <c r="Q279" i="25" s="1"/>
  <c r="O87" i="9"/>
  <c r="O280" i="25" s="1"/>
  <c r="N87" i="9"/>
  <c r="M87" i="9"/>
  <c r="C36" i="9"/>
  <c r="P86" i="9"/>
  <c r="P279" i="25" s="1"/>
  <c r="R86" i="9"/>
  <c r="R279" i="25" s="1"/>
  <c r="E36" i="9"/>
  <c r="O87" i="6"/>
  <c r="O160" i="25" s="1"/>
  <c r="N87" i="6"/>
  <c r="M87" i="6"/>
  <c r="D36" i="6"/>
  <c r="Q86" i="6"/>
  <c r="Q159" i="25" s="1"/>
  <c r="C36" i="6"/>
  <c r="P86" i="6"/>
  <c r="P159" i="25" s="1"/>
  <c r="R86" i="6"/>
  <c r="R159" i="25" s="1"/>
  <c r="E36" i="6"/>
  <c r="O90" i="15"/>
  <c r="R90" i="15" s="1"/>
  <c r="N89" i="15"/>
  <c r="Q89" i="15" s="1"/>
  <c r="M89" i="15"/>
  <c r="P89" i="15" s="1"/>
  <c r="M90" i="13"/>
  <c r="N89" i="13"/>
  <c r="Q89" i="13" s="1"/>
  <c r="O88" i="8"/>
  <c r="N87" i="8"/>
  <c r="M87" i="8"/>
  <c r="L88" i="7"/>
  <c r="N87" i="7"/>
  <c r="M87" i="7"/>
  <c r="L88" i="5"/>
  <c r="N87" i="5"/>
  <c r="M87" i="5"/>
  <c r="O88" i="4"/>
  <c r="N87" i="4"/>
  <c r="M87" i="4"/>
  <c r="E312" i="25" l="1"/>
  <c r="S79" i="8"/>
  <c r="S312" i="25" s="1"/>
  <c r="S271" i="25"/>
  <c r="E271" i="25"/>
  <c r="E111" i="25"/>
  <c r="S78" i="15"/>
  <c r="S111" i="25" s="1"/>
  <c r="R87" i="8"/>
  <c r="R320" i="25" s="1"/>
  <c r="R87" i="4"/>
  <c r="R80" i="25" s="1"/>
  <c r="Q87" i="10"/>
  <c r="Q240" i="25" s="1"/>
  <c r="N240" i="25"/>
  <c r="P87" i="4"/>
  <c r="P80" i="25" s="1"/>
  <c r="M80" i="25"/>
  <c r="Q87" i="4"/>
  <c r="Q80" i="25" s="1"/>
  <c r="N80" i="25"/>
  <c r="P87" i="10"/>
  <c r="P240" i="25" s="1"/>
  <c r="M240" i="25"/>
  <c r="P87" i="6"/>
  <c r="P160" i="25" s="1"/>
  <c r="M160" i="25"/>
  <c r="Q87" i="6"/>
  <c r="Q160" i="25" s="1"/>
  <c r="N160" i="25"/>
  <c r="P87" i="8"/>
  <c r="P320" i="25" s="1"/>
  <c r="M320" i="25"/>
  <c r="Q87" i="8"/>
  <c r="Q320" i="25" s="1"/>
  <c r="N320" i="25"/>
  <c r="Q87" i="9"/>
  <c r="Q280" i="25" s="1"/>
  <c r="N280" i="25"/>
  <c r="P87" i="9"/>
  <c r="P280" i="25" s="1"/>
  <c r="M280" i="25"/>
  <c r="O97" i="26"/>
  <c r="R97" i="26" s="1"/>
  <c r="N97" i="26"/>
  <c r="Q97" i="26" s="1"/>
  <c r="M97" i="26"/>
  <c r="P97" i="26" s="1"/>
  <c r="E230" i="25"/>
  <c r="S77" i="10"/>
  <c r="S230" i="25" s="1"/>
  <c r="E191" i="25"/>
  <c r="S78" i="13"/>
  <c r="S191" i="25" s="1"/>
  <c r="E71" i="25"/>
  <c r="S78" i="4"/>
  <c r="S71" i="25" s="1"/>
  <c r="H150" i="25"/>
  <c r="R88" i="4"/>
  <c r="R88" i="8"/>
  <c r="P90" i="13"/>
  <c r="O90" i="13"/>
  <c r="R90" i="13" s="1"/>
  <c r="O88" i="6"/>
  <c r="R88" i="6" s="1"/>
  <c r="N88" i="6"/>
  <c r="Q88" i="6" s="1"/>
  <c r="M88" i="6"/>
  <c r="P88" i="6" s="1"/>
  <c r="R87" i="6"/>
  <c r="R160" i="25" s="1"/>
  <c r="O88" i="9"/>
  <c r="R88" i="9" s="1"/>
  <c r="N88" i="9"/>
  <c r="Q88" i="9" s="1"/>
  <c r="M88" i="9"/>
  <c r="P88" i="9" s="1"/>
  <c r="R87" i="9"/>
  <c r="R280" i="25" s="1"/>
  <c r="O88" i="10"/>
  <c r="R88" i="10" s="1"/>
  <c r="N88" i="10"/>
  <c r="Q88" i="10" s="1"/>
  <c r="M88" i="10"/>
  <c r="P88" i="10" s="1"/>
  <c r="R87" i="10"/>
  <c r="R240" i="25" s="1"/>
  <c r="R89" i="13"/>
  <c r="O91" i="15"/>
  <c r="R91" i="15" s="1"/>
  <c r="N90" i="15"/>
  <c r="Q90" i="15" s="1"/>
  <c r="M90" i="15"/>
  <c r="P90" i="15" s="1"/>
  <c r="M91" i="13"/>
  <c r="N90" i="13"/>
  <c r="Q90" i="13" s="1"/>
  <c r="O89" i="8"/>
  <c r="N88" i="8"/>
  <c r="Q88" i="8" s="1"/>
  <c r="M88" i="8"/>
  <c r="P88" i="8" s="1"/>
  <c r="L89" i="7"/>
  <c r="N88" i="7"/>
  <c r="M88" i="7"/>
  <c r="L89" i="5"/>
  <c r="N88" i="5"/>
  <c r="M88" i="5"/>
  <c r="O89" i="4"/>
  <c r="N88" i="4"/>
  <c r="Q88" i="4" s="1"/>
  <c r="M88" i="4"/>
  <c r="P88" i="4" s="1"/>
  <c r="H312" i="25" l="1"/>
  <c r="H271" i="25"/>
  <c r="H111" i="25"/>
  <c r="H191" i="25"/>
  <c r="H71" i="25"/>
  <c r="O98" i="26"/>
  <c r="R98" i="26" s="1"/>
  <c r="N98" i="26"/>
  <c r="Q98" i="26" s="1"/>
  <c r="M98" i="26"/>
  <c r="P98" i="26" s="1"/>
  <c r="H230" i="25"/>
  <c r="E151" i="25"/>
  <c r="S78" i="6"/>
  <c r="S151" i="25" s="1"/>
  <c r="R89" i="4"/>
  <c r="R89" i="8"/>
  <c r="P91" i="13"/>
  <c r="O91" i="13"/>
  <c r="O89" i="10"/>
  <c r="M89" i="10"/>
  <c r="P89" i="10" s="1"/>
  <c r="N89" i="10"/>
  <c r="Q89" i="10" s="1"/>
  <c r="O89" i="9"/>
  <c r="N89" i="9"/>
  <c r="Q89" i="9" s="1"/>
  <c r="M89" i="9"/>
  <c r="P89" i="9" s="1"/>
  <c r="O89" i="6"/>
  <c r="N89" i="6"/>
  <c r="Q89" i="6" s="1"/>
  <c r="M89" i="6"/>
  <c r="P89" i="6" s="1"/>
  <c r="O92" i="15"/>
  <c r="R92" i="15" s="1"/>
  <c r="N91" i="15"/>
  <c r="Q91" i="15" s="1"/>
  <c r="M91" i="15"/>
  <c r="P91" i="15" s="1"/>
  <c r="M92" i="13"/>
  <c r="N91" i="13"/>
  <c r="Q91" i="13" s="1"/>
  <c r="O90" i="8"/>
  <c r="N89" i="8"/>
  <c r="Q89" i="8" s="1"/>
  <c r="M89" i="8"/>
  <c r="P89" i="8" s="1"/>
  <c r="L90" i="7"/>
  <c r="N89" i="7"/>
  <c r="M89" i="7"/>
  <c r="L90" i="5"/>
  <c r="N89" i="5"/>
  <c r="M89" i="5"/>
  <c r="O90" i="4"/>
  <c r="N89" i="4"/>
  <c r="Q89" i="4" s="1"/>
  <c r="M89" i="4"/>
  <c r="P89" i="4" s="1"/>
  <c r="E313" i="25" l="1"/>
  <c r="H313" i="25"/>
  <c r="S80" i="8"/>
  <c r="S313" i="25" s="1"/>
  <c r="S272" i="25"/>
  <c r="E272" i="25"/>
  <c r="E112" i="25"/>
  <c r="S79" i="15"/>
  <c r="S112" i="25" s="1"/>
  <c r="H151" i="25"/>
  <c r="H192" i="25"/>
  <c r="E192" i="25"/>
  <c r="S79" i="13"/>
  <c r="S192" i="25" s="1"/>
  <c r="H72" i="25"/>
  <c r="E72" i="25"/>
  <c r="S79" i="4"/>
  <c r="S72" i="25" s="1"/>
  <c r="O99" i="26"/>
  <c r="M99" i="26"/>
  <c r="N99" i="26"/>
  <c r="I37" i="26"/>
  <c r="E231" i="25"/>
  <c r="S78" i="10"/>
  <c r="S231" i="25" s="1"/>
  <c r="R90" i="4"/>
  <c r="R90" i="8"/>
  <c r="P92" i="13"/>
  <c r="O92" i="13"/>
  <c r="R92" i="13" s="1"/>
  <c r="O90" i="6"/>
  <c r="R90" i="6" s="1"/>
  <c r="N90" i="6"/>
  <c r="Q90" i="6" s="1"/>
  <c r="M90" i="6"/>
  <c r="P90" i="6" s="1"/>
  <c r="R89" i="6"/>
  <c r="O90" i="9"/>
  <c r="R90" i="9" s="1"/>
  <c r="N90" i="9"/>
  <c r="Q90" i="9" s="1"/>
  <c r="M90" i="9"/>
  <c r="P90" i="9" s="1"/>
  <c r="R89" i="9"/>
  <c r="O90" i="10"/>
  <c r="R90" i="10" s="1"/>
  <c r="N90" i="10"/>
  <c r="Q90" i="10" s="1"/>
  <c r="M90" i="10"/>
  <c r="P90" i="10" s="1"/>
  <c r="R89" i="10"/>
  <c r="R91" i="13"/>
  <c r="O93" i="15"/>
  <c r="R93" i="15" s="1"/>
  <c r="N92" i="15"/>
  <c r="Q92" i="15" s="1"/>
  <c r="M92" i="15"/>
  <c r="P92" i="15" s="1"/>
  <c r="M93" i="13"/>
  <c r="N92" i="13"/>
  <c r="Q92" i="13" s="1"/>
  <c r="O91" i="8"/>
  <c r="N90" i="8"/>
  <c r="Q90" i="8" s="1"/>
  <c r="M90" i="8"/>
  <c r="P90" i="8" s="1"/>
  <c r="L91" i="7"/>
  <c r="N90" i="7"/>
  <c r="M90" i="7"/>
  <c r="L91" i="5"/>
  <c r="N90" i="5"/>
  <c r="M90" i="5"/>
  <c r="O91" i="4"/>
  <c r="N90" i="4"/>
  <c r="Q90" i="4" s="1"/>
  <c r="M90" i="4"/>
  <c r="P90" i="4" s="1"/>
  <c r="H272" i="25" l="1"/>
  <c r="H112" i="25"/>
  <c r="H152" i="25"/>
  <c r="E152" i="25"/>
  <c r="S79" i="6"/>
  <c r="S152" i="25" s="1"/>
  <c r="H231" i="25"/>
  <c r="R99" i="26"/>
  <c r="E37" i="26"/>
  <c r="Q99" i="26"/>
  <c r="D37" i="26"/>
  <c r="P99" i="26"/>
  <c r="C37" i="26"/>
  <c r="O100" i="26"/>
  <c r="N100" i="26"/>
  <c r="M100" i="26"/>
  <c r="R91" i="4"/>
  <c r="R91" i="8"/>
  <c r="P93" i="13"/>
  <c r="O93" i="13"/>
  <c r="O91" i="10"/>
  <c r="M91" i="10"/>
  <c r="P91" i="10" s="1"/>
  <c r="N91" i="10"/>
  <c r="Q91" i="10" s="1"/>
  <c r="O91" i="9"/>
  <c r="N91" i="9"/>
  <c r="Q91" i="9" s="1"/>
  <c r="M91" i="9"/>
  <c r="P91" i="9" s="1"/>
  <c r="O91" i="6"/>
  <c r="N91" i="6"/>
  <c r="Q91" i="6" s="1"/>
  <c r="M91" i="6"/>
  <c r="P91" i="6" s="1"/>
  <c r="O94" i="15"/>
  <c r="R94" i="15" s="1"/>
  <c r="N93" i="15"/>
  <c r="Q93" i="15" s="1"/>
  <c r="M93" i="15"/>
  <c r="P93" i="15" s="1"/>
  <c r="M94" i="13"/>
  <c r="N93" i="13"/>
  <c r="Q93" i="13" s="1"/>
  <c r="O92" i="8"/>
  <c r="N91" i="8"/>
  <c r="Q91" i="8" s="1"/>
  <c r="M91" i="8"/>
  <c r="P91" i="8" s="1"/>
  <c r="L92" i="7"/>
  <c r="N91" i="7"/>
  <c r="M91" i="7"/>
  <c r="L92" i="5"/>
  <c r="N91" i="5"/>
  <c r="M91" i="5"/>
  <c r="O92" i="4"/>
  <c r="N91" i="4"/>
  <c r="Q91" i="4" s="1"/>
  <c r="M91" i="4"/>
  <c r="P91" i="4" s="1"/>
  <c r="S273" i="25" l="1"/>
  <c r="E273" i="25"/>
  <c r="H273" i="25"/>
  <c r="E113" i="25"/>
  <c r="H113" i="25"/>
  <c r="S80" i="15"/>
  <c r="S113" i="25" s="1"/>
  <c r="E232" i="25"/>
  <c r="H232" i="25"/>
  <c r="S79" i="10"/>
  <c r="S232" i="25" s="1"/>
  <c r="Q100" i="26"/>
  <c r="N101" i="26"/>
  <c r="Q101" i="26" s="1"/>
  <c r="M101" i="26"/>
  <c r="P101" i="26" s="1"/>
  <c r="O101" i="26"/>
  <c r="R101" i="26" s="1"/>
  <c r="P100" i="26"/>
  <c r="R100" i="26"/>
  <c r="R92" i="4"/>
  <c r="R92" i="8"/>
  <c r="P94" i="13"/>
  <c r="O94" i="13"/>
  <c r="R94" i="13" s="1"/>
  <c r="O92" i="6"/>
  <c r="R92" i="6" s="1"/>
  <c r="M92" i="6"/>
  <c r="P92" i="6" s="1"/>
  <c r="N92" i="6"/>
  <c r="Q92" i="6" s="1"/>
  <c r="R91" i="6"/>
  <c r="O92" i="9"/>
  <c r="R92" i="9" s="1"/>
  <c r="N92" i="9"/>
  <c r="Q92" i="9" s="1"/>
  <c r="M92" i="9"/>
  <c r="P92" i="9" s="1"/>
  <c r="R91" i="9"/>
  <c r="O92" i="10"/>
  <c r="R92" i="10" s="1"/>
  <c r="N92" i="10"/>
  <c r="Q92" i="10" s="1"/>
  <c r="M92" i="10"/>
  <c r="P92" i="10" s="1"/>
  <c r="R91" i="10"/>
  <c r="R93" i="13"/>
  <c r="O95" i="15"/>
  <c r="R95" i="15" s="1"/>
  <c r="N94" i="15"/>
  <c r="Q94" i="15" s="1"/>
  <c r="M94" i="15"/>
  <c r="P94" i="15" s="1"/>
  <c r="N94" i="13"/>
  <c r="Q94" i="13" s="1"/>
  <c r="M95" i="13"/>
  <c r="O93" i="8"/>
  <c r="N92" i="8"/>
  <c r="Q92" i="8" s="1"/>
  <c r="M92" i="8"/>
  <c r="P92" i="8" s="1"/>
  <c r="L93" i="7"/>
  <c r="N92" i="7"/>
  <c r="M92" i="7"/>
  <c r="L93" i="5"/>
  <c r="N92" i="5"/>
  <c r="M92" i="5"/>
  <c r="O93" i="4"/>
  <c r="N92" i="4"/>
  <c r="Q92" i="4" s="1"/>
  <c r="M92" i="4"/>
  <c r="P92" i="4" s="1"/>
  <c r="O102" i="26" l="1"/>
  <c r="N102" i="26"/>
  <c r="Q102" i="26" s="1"/>
  <c r="M102" i="26"/>
  <c r="R93" i="4"/>
  <c r="R93" i="8"/>
  <c r="P95" i="13"/>
  <c r="O95" i="13"/>
  <c r="O93" i="10"/>
  <c r="M93" i="10"/>
  <c r="P93" i="10" s="1"/>
  <c r="N93" i="10"/>
  <c r="Q93" i="10" s="1"/>
  <c r="O93" i="9"/>
  <c r="N93" i="9"/>
  <c r="Q93" i="9" s="1"/>
  <c r="M93" i="9"/>
  <c r="P93" i="9" s="1"/>
  <c r="O93" i="6"/>
  <c r="N93" i="6"/>
  <c r="Q93" i="6" s="1"/>
  <c r="M93" i="6"/>
  <c r="P93" i="6" s="1"/>
  <c r="O96" i="15"/>
  <c r="R96" i="15" s="1"/>
  <c r="N95" i="15"/>
  <c r="Q95" i="15" s="1"/>
  <c r="M95" i="15"/>
  <c r="P95" i="15" s="1"/>
  <c r="M96" i="13"/>
  <c r="N95" i="13"/>
  <c r="Q95" i="13" s="1"/>
  <c r="O94" i="8"/>
  <c r="N93" i="8"/>
  <c r="Q93" i="8" s="1"/>
  <c r="M93" i="8"/>
  <c r="P93" i="8" s="1"/>
  <c r="L94" i="7"/>
  <c r="N93" i="7"/>
  <c r="M93" i="7"/>
  <c r="L94" i="5"/>
  <c r="N93" i="5"/>
  <c r="M93" i="5"/>
  <c r="O94" i="4"/>
  <c r="N93" i="4"/>
  <c r="Q93" i="4" s="1"/>
  <c r="M93" i="4"/>
  <c r="P93" i="4" s="1"/>
  <c r="N103" i="26" l="1"/>
  <c r="M103" i="26"/>
  <c r="P103" i="26" s="1"/>
  <c r="O103" i="26"/>
  <c r="R103" i="26" s="1"/>
  <c r="P102" i="26"/>
  <c r="R102" i="26"/>
  <c r="R94" i="4"/>
  <c r="R94" i="8"/>
  <c r="P96" i="13"/>
  <c r="O96" i="13"/>
  <c r="R96" i="13" s="1"/>
  <c r="O94" i="6"/>
  <c r="R94" i="6" s="1"/>
  <c r="N94" i="6"/>
  <c r="Q94" i="6" s="1"/>
  <c r="M94" i="6"/>
  <c r="P94" i="6" s="1"/>
  <c r="R93" i="6"/>
  <c r="O94" i="9"/>
  <c r="R94" i="9" s="1"/>
  <c r="N94" i="9"/>
  <c r="Q94" i="9" s="1"/>
  <c r="M94" i="9"/>
  <c r="P94" i="9" s="1"/>
  <c r="R93" i="9"/>
  <c r="O94" i="10"/>
  <c r="R94" i="10" s="1"/>
  <c r="M94" i="10"/>
  <c r="P94" i="10" s="1"/>
  <c r="N94" i="10"/>
  <c r="Q94" i="10" s="1"/>
  <c r="R93" i="10"/>
  <c r="R95" i="13"/>
  <c r="O97" i="15"/>
  <c r="R97" i="15" s="1"/>
  <c r="N96" i="15"/>
  <c r="Q96" i="15" s="1"/>
  <c r="M96" i="15"/>
  <c r="P96" i="15" s="1"/>
  <c r="M97" i="13"/>
  <c r="N96" i="13"/>
  <c r="Q96" i="13" s="1"/>
  <c r="O95" i="8"/>
  <c r="N94" i="8"/>
  <c r="Q94" i="8" s="1"/>
  <c r="M94" i="8"/>
  <c r="P94" i="8" s="1"/>
  <c r="L95" i="7"/>
  <c r="N94" i="7"/>
  <c r="M94" i="7"/>
  <c r="L95" i="5"/>
  <c r="N94" i="5"/>
  <c r="M94" i="5"/>
  <c r="O95" i="4"/>
  <c r="N94" i="4"/>
  <c r="Q94" i="4" s="1"/>
  <c r="M94" i="4"/>
  <c r="P94" i="4" s="1"/>
  <c r="Q103" i="26" l="1"/>
  <c r="O104" i="26"/>
  <c r="N104" i="26"/>
  <c r="Q104" i="26" s="1"/>
  <c r="M104" i="26"/>
  <c r="R95" i="4"/>
  <c r="R95" i="8"/>
  <c r="P97" i="13"/>
  <c r="O97" i="13"/>
  <c r="O95" i="10"/>
  <c r="M95" i="10"/>
  <c r="P95" i="10" s="1"/>
  <c r="N95" i="10"/>
  <c r="Q95" i="10" s="1"/>
  <c r="O95" i="9"/>
  <c r="N95" i="9"/>
  <c r="Q95" i="9" s="1"/>
  <c r="M95" i="9"/>
  <c r="P95" i="9" s="1"/>
  <c r="O95" i="6"/>
  <c r="N95" i="6"/>
  <c r="Q95" i="6" s="1"/>
  <c r="M95" i="6"/>
  <c r="P95" i="6" s="1"/>
  <c r="O98" i="15"/>
  <c r="R98" i="15" s="1"/>
  <c r="N97" i="15"/>
  <c r="Q97" i="15" s="1"/>
  <c r="M97" i="15"/>
  <c r="P97" i="15" s="1"/>
  <c r="M98" i="13"/>
  <c r="N97" i="13"/>
  <c r="Q97" i="13" s="1"/>
  <c r="O96" i="8"/>
  <c r="N95" i="8"/>
  <c r="Q95" i="8" s="1"/>
  <c r="M95" i="8"/>
  <c r="P95" i="8" s="1"/>
  <c r="L96" i="7"/>
  <c r="N95" i="7"/>
  <c r="M95" i="7"/>
  <c r="L96" i="5"/>
  <c r="N95" i="5"/>
  <c r="M95" i="5"/>
  <c r="O96" i="4"/>
  <c r="N95" i="4"/>
  <c r="Q95" i="4" s="1"/>
  <c r="M95" i="4"/>
  <c r="P95" i="4" s="1"/>
  <c r="P104" i="26" l="1"/>
  <c r="M105" i="26"/>
  <c r="P105" i="26" s="1"/>
  <c r="N105" i="26"/>
  <c r="Q105" i="26" s="1"/>
  <c r="O105" i="26"/>
  <c r="R105" i="26" s="1"/>
  <c r="R104" i="26"/>
  <c r="R96" i="4"/>
  <c r="R96" i="8"/>
  <c r="P98" i="13"/>
  <c r="O98" i="13"/>
  <c r="R98" i="13" s="1"/>
  <c r="O96" i="6"/>
  <c r="R96" i="6" s="1"/>
  <c r="N96" i="6"/>
  <c r="Q96" i="6" s="1"/>
  <c r="M96" i="6"/>
  <c r="P96" i="6" s="1"/>
  <c r="R95" i="6"/>
  <c r="O96" i="9"/>
  <c r="R96" i="9" s="1"/>
  <c r="N96" i="9"/>
  <c r="Q96" i="9" s="1"/>
  <c r="M96" i="9"/>
  <c r="P96" i="9" s="1"/>
  <c r="R95" i="9"/>
  <c r="O96" i="10"/>
  <c r="R96" i="10" s="1"/>
  <c r="N96" i="10"/>
  <c r="Q96" i="10" s="1"/>
  <c r="M96" i="10"/>
  <c r="P96" i="10" s="1"/>
  <c r="R95" i="10"/>
  <c r="R97" i="13"/>
  <c r="O99" i="15"/>
  <c r="N98" i="15"/>
  <c r="Q98" i="15" s="1"/>
  <c r="M98" i="15"/>
  <c r="P98" i="15" s="1"/>
  <c r="M99" i="13"/>
  <c r="N98" i="13"/>
  <c r="Q98" i="13" s="1"/>
  <c r="O97" i="8"/>
  <c r="N96" i="8"/>
  <c r="Q96" i="8" s="1"/>
  <c r="M96" i="8"/>
  <c r="P96" i="8" s="1"/>
  <c r="L97" i="7"/>
  <c r="N96" i="7"/>
  <c r="M96" i="7"/>
  <c r="L97" i="5"/>
  <c r="N96" i="5"/>
  <c r="M96" i="5"/>
  <c r="O97" i="4"/>
  <c r="N96" i="4"/>
  <c r="Q96" i="4" s="1"/>
  <c r="M96" i="4"/>
  <c r="P96" i="4" s="1"/>
  <c r="R99" i="15" l="1"/>
  <c r="E37" i="15"/>
  <c r="O106" i="26"/>
  <c r="N106" i="26"/>
  <c r="Q106" i="26" s="1"/>
  <c r="M106" i="26"/>
  <c r="P106" i="26" s="1"/>
  <c r="R97" i="4"/>
  <c r="R97" i="8"/>
  <c r="P99" i="13"/>
  <c r="O99" i="13"/>
  <c r="O97" i="10"/>
  <c r="M97" i="10"/>
  <c r="P97" i="10" s="1"/>
  <c r="N97" i="10"/>
  <c r="Q97" i="10" s="1"/>
  <c r="O97" i="9"/>
  <c r="N97" i="9"/>
  <c r="Q97" i="9" s="1"/>
  <c r="M97" i="9"/>
  <c r="P97" i="9" s="1"/>
  <c r="O97" i="6"/>
  <c r="N97" i="6"/>
  <c r="Q97" i="6" s="1"/>
  <c r="M97" i="6"/>
  <c r="P97" i="6" s="1"/>
  <c r="N99" i="15"/>
  <c r="M99" i="15"/>
  <c r="O100" i="15"/>
  <c r="I37" i="15"/>
  <c r="N99" i="13"/>
  <c r="M100" i="13"/>
  <c r="I37" i="13"/>
  <c r="O98" i="8"/>
  <c r="N97" i="8"/>
  <c r="Q97" i="8" s="1"/>
  <c r="M97" i="8"/>
  <c r="P97" i="8" s="1"/>
  <c r="L98" i="7"/>
  <c r="N97" i="7"/>
  <c r="M97" i="7"/>
  <c r="L98" i="5"/>
  <c r="N97" i="5"/>
  <c r="M97" i="5"/>
  <c r="O98" i="4"/>
  <c r="N97" i="4"/>
  <c r="Q97" i="4" s="1"/>
  <c r="M97" i="4"/>
  <c r="P97" i="4" s="1"/>
  <c r="R100" i="15" l="1"/>
  <c r="M107" i="26"/>
  <c r="P107" i="26" s="1"/>
  <c r="O107" i="26"/>
  <c r="R107" i="26" s="1"/>
  <c r="N107" i="26"/>
  <c r="Q107" i="26" s="1"/>
  <c r="R106" i="26"/>
  <c r="C37" i="13"/>
  <c r="R98" i="4"/>
  <c r="R98" i="8"/>
  <c r="P100" i="13"/>
  <c r="O100" i="13"/>
  <c r="D37" i="13"/>
  <c r="Q99" i="13"/>
  <c r="C37" i="15"/>
  <c r="P99" i="15"/>
  <c r="D37" i="15"/>
  <c r="Q99" i="15"/>
  <c r="O98" i="6"/>
  <c r="R98" i="6" s="1"/>
  <c r="N98" i="6"/>
  <c r="Q98" i="6" s="1"/>
  <c r="M98" i="6"/>
  <c r="P98" i="6" s="1"/>
  <c r="R97" i="6"/>
  <c r="O98" i="9"/>
  <c r="R98" i="9" s="1"/>
  <c r="N98" i="9"/>
  <c r="Q98" i="9" s="1"/>
  <c r="M98" i="9"/>
  <c r="P98" i="9" s="1"/>
  <c r="R97" i="9"/>
  <c r="O98" i="10"/>
  <c r="R98" i="10" s="1"/>
  <c r="I37" i="10"/>
  <c r="N98" i="10"/>
  <c r="Q98" i="10" s="1"/>
  <c r="M98" i="10"/>
  <c r="P98" i="10" s="1"/>
  <c r="R97" i="10"/>
  <c r="R99" i="13"/>
  <c r="E37" i="13"/>
  <c r="O101" i="15"/>
  <c r="R101" i="15" s="1"/>
  <c r="N100" i="15"/>
  <c r="Q100" i="15" s="1"/>
  <c r="M100" i="15"/>
  <c r="P100" i="15" s="1"/>
  <c r="M101" i="13"/>
  <c r="N100" i="13"/>
  <c r="Q100" i="13" s="1"/>
  <c r="O99" i="8"/>
  <c r="N98" i="8"/>
  <c r="Q98" i="8" s="1"/>
  <c r="M98" i="8"/>
  <c r="P98" i="8" s="1"/>
  <c r="L99" i="7"/>
  <c r="N98" i="7"/>
  <c r="M98" i="7"/>
  <c r="L99" i="5"/>
  <c r="N98" i="5"/>
  <c r="M98" i="5"/>
  <c r="O99" i="4"/>
  <c r="N98" i="4"/>
  <c r="Q98" i="4" s="1"/>
  <c r="M98" i="4"/>
  <c r="P98" i="4" s="1"/>
  <c r="O108" i="26" l="1"/>
  <c r="R108" i="26" s="1"/>
  <c r="N108" i="26"/>
  <c r="Q108" i="26" s="1"/>
  <c r="M108" i="26"/>
  <c r="P108" i="26" s="1"/>
  <c r="R99" i="4"/>
  <c r="E37" i="4"/>
  <c r="R99" i="8"/>
  <c r="E37" i="8"/>
  <c r="P101" i="13"/>
  <c r="O101" i="13"/>
  <c r="R101" i="13" s="1"/>
  <c r="O99" i="10"/>
  <c r="N99" i="10"/>
  <c r="M99" i="10"/>
  <c r="O99" i="9"/>
  <c r="N99" i="9"/>
  <c r="M99" i="9"/>
  <c r="I37" i="9"/>
  <c r="O99" i="6"/>
  <c r="N99" i="6"/>
  <c r="M99" i="6"/>
  <c r="I37" i="6"/>
  <c r="R100" i="13"/>
  <c r="M101" i="15"/>
  <c r="P101" i="15" s="1"/>
  <c r="N101" i="15"/>
  <c r="Q101" i="15" s="1"/>
  <c r="O102" i="15"/>
  <c r="R102" i="15" s="1"/>
  <c r="M102" i="13"/>
  <c r="N101" i="13"/>
  <c r="Q101" i="13" s="1"/>
  <c r="N99" i="8"/>
  <c r="M99" i="8"/>
  <c r="O100" i="8"/>
  <c r="I37" i="8"/>
  <c r="N99" i="7"/>
  <c r="D37" i="7" s="1"/>
  <c r="M99" i="7"/>
  <c r="C37" i="7" s="1"/>
  <c r="L100" i="7"/>
  <c r="I37" i="7"/>
  <c r="N99" i="5"/>
  <c r="D37" i="5" s="1"/>
  <c r="M99" i="5"/>
  <c r="C37" i="5" s="1"/>
  <c r="L100" i="5"/>
  <c r="I37" i="5"/>
  <c r="N99" i="4"/>
  <c r="M99" i="4"/>
  <c r="O100" i="4"/>
  <c r="I37" i="4"/>
  <c r="N109" i="26" l="1"/>
  <c r="Q109" i="26" s="1"/>
  <c r="M109" i="26"/>
  <c r="P109" i="26" s="1"/>
  <c r="O109" i="26"/>
  <c r="R109" i="26" s="1"/>
  <c r="R100" i="4"/>
  <c r="C37" i="4"/>
  <c r="P99" i="4"/>
  <c r="D37" i="4"/>
  <c r="Q99" i="4"/>
  <c r="R100" i="8"/>
  <c r="C37" i="8"/>
  <c r="P99" i="8"/>
  <c r="D37" i="8"/>
  <c r="Q99" i="8"/>
  <c r="P102" i="13"/>
  <c r="O102" i="13"/>
  <c r="C37" i="6"/>
  <c r="P99" i="6"/>
  <c r="O100" i="6"/>
  <c r="N100" i="6"/>
  <c r="Q100" i="6" s="1"/>
  <c r="M100" i="6"/>
  <c r="P100" i="6" s="1"/>
  <c r="D37" i="6"/>
  <c r="Q99" i="6"/>
  <c r="R99" i="6"/>
  <c r="E37" i="6"/>
  <c r="O100" i="9"/>
  <c r="N100" i="9"/>
  <c r="Q100" i="9" s="1"/>
  <c r="M100" i="9"/>
  <c r="P100" i="9" s="1"/>
  <c r="C37" i="9"/>
  <c r="P99" i="9"/>
  <c r="D37" i="9"/>
  <c r="Q99" i="9"/>
  <c r="R99" i="9"/>
  <c r="E37" i="9"/>
  <c r="O100" i="10"/>
  <c r="N100" i="10"/>
  <c r="Q100" i="10" s="1"/>
  <c r="M100" i="10"/>
  <c r="P100" i="10" s="1"/>
  <c r="C37" i="10"/>
  <c r="P99" i="10"/>
  <c r="D37" i="10"/>
  <c r="Q99" i="10"/>
  <c r="R99" i="10"/>
  <c r="E37" i="10"/>
  <c r="O103" i="15"/>
  <c r="R103" i="15" s="1"/>
  <c r="N102" i="15"/>
  <c r="Q102" i="15" s="1"/>
  <c r="M102" i="15"/>
  <c r="P102" i="15" s="1"/>
  <c r="M103" i="13"/>
  <c r="N102" i="13"/>
  <c r="Q102" i="13" s="1"/>
  <c r="O101" i="8"/>
  <c r="N100" i="8"/>
  <c r="Q100" i="8" s="1"/>
  <c r="M100" i="8"/>
  <c r="P100" i="8" s="1"/>
  <c r="L101" i="7"/>
  <c r="N100" i="7"/>
  <c r="M100" i="7"/>
  <c r="L101" i="5"/>
  <c r="N100" i="5"/>
  <c r="M100" i="5"/>
  <c r="O101" i="4"/>
  <c r="N100" i="4"/>
  <c r="Q100" i="4" s="1"/>
  <c r="M100" i="4"/>
  <c r="P100" i="4" s="1"/>
  <c r="O110" i="26" l="1"/>
  <c r="R110" i="26" s="1"/>
  <c r="N110" i="26"/>
  <c r="Q110" i="26" s="1"/>
  <c r="M110" i="26"/>
  <c r="P110" i="26" s="1"/>
  <c r="R101" i="4"/>
  <c r="R101" i="8"/>
  <c r="P103" i="13"/>
  <c r="O103" i="13"/>
  <c r="R103" i="13" s="1"/>
  <c r="O101" i="10"/>
  <c r="R101" i="10" s="1"/>
  <c r="M101" i="10"/>
  <c r="P101" i="10" s="1"/>
  <c r="N101" i="10"/>
  <c r="Q101" i="10" s="1"/>
  <c r="R100" i="10"/>
  <c r="O101" i="9"/>
  <c r="R101" i="9" s="1"/>
  <c r="M101" i="9"/>
  <c r="P101" i="9" s="1"/>
  <c r="N101" i="9"/>
  <c r="Q101" i="9" s="1"/>
  <c r="R100" i="9"/>
  <c r="O101" i="6"/>
  <c r="R101" i="6" s="1"/>
  <c r="M101" i="6"/>
  <c r="P101" i="6" s="1"/>
  <c r="N101" i="6"/>
  <c r="Q101" i="6" s="1"/>
  <c r="R100" i="6"/>
  <c r="R102" i="13"/>
  <c r="M103" i="15"/>
  <c r="P103" i="15" s="1"/>
  <c r="O104" i="15"/>
  <c r="R104" i="15" s="1"/>
  <c r="N103" i="15"/>
  <c r="Q103" i="15" s="1"/>
  <c r="M104" i="13"/>
  <c r="N103" i="13"/>
  <c r="Q103" i="13" s="1"/>
  <c r="M101" i="8"/>
  <c r="P101" i="8" s="1"/>
  <c r="O102" i="8"/>
  <c r="N101" i="8"/>
  <c r="Q101" i="8" s="1"/>
  <c r="M101" i="7"/>
  <c r="N101" i="7"/>
  <c r="L102" i="7"/>
  <c r="M101" i="5"/>
  <c r="N101" i="5"/>
  <c r="L102" i="5"/>
  <c r="M101" i="4"/>
  <c r="P101" i="4" s="1"/>
  <c r="N101" i="4"/>
  <c r="Q101" i="4" s="1"/>
  <c r="O102" i="4"/>
  <c r="N111" i="26" l="1"/>
  <c r="Q111" i="26" s="1"/>
  <c r="M111" i="26"/>
  <c r="P111" i="26" s="1"/>
  <c r="O111" i="26"/>
  <c r="R111" i="26" s="1"/>
  <c r="R102" i="4"/>
  <c r="R102" i="8"/>
  <c r="P104" i="13"/>
  <c r="O104" i="13"/>
  <c r="O102" i="6"/>
  <c r="N102" i="6"/>
  <c r="Q102" i="6" s="1"/>
  <c r="M102" i="6"/>
  <c r="P102" i="6" s="1"/>
  <c r="O102" i="9"/>
  <c r="N102" i="9"/>
  <c r="Q102" i="9" s="1"/>
  <c r="M102" i="9"/>
  <c r="P102" i="9" s="1"/>
  <c r="O102" i="10"/>
  <c r="N102" i="10"/>
  <c r="Q102" i="10" s="1"/>
  <c r="M102" i="10"/>
  <c r="P102" i="10" s="1"/>
  <c r="O105" i="15"/>
  <c r="R105" i="15" s="1"/>
  <c r="N104" i="15"/>
  <c r="Q104" i="15" s="1"/>
  <c r="M104" i="15"/>
  <c r="P104" i="15" s="1"/>
  <c r="M105" i="13"/>
  <c r="N104" i="13"/>
  <c r="Q104" i="13" s="1"/>
  <c r="O103" i="8"/>
  <c r="N102" i="8"/>
  <c r="Q102" i="8" s="1"/>
  <c r="M102" i="8"/>
  <c r="P102" i="8" s="1"/>
  <c r="L103" i="7"/>
  <c r="N102" i="7"/>
  <c r="M102" i="7"/>
  <c r="L103" i="5"/>
  <c r="N102" i="5"/>
  <c r="M102" i="5"/>
  <c r="O103" i="4"/>
  <c r="N102" i="4"/>
  <c r="Q102" i="4" s="1"/>
  <c r="M102" i="4"/>
  <c r="P102" i="4" s="1"/>
  <c r="O112" i="26" l="1"/>
  <c r="N112" i="26"/>
  <c r="M112" i="26"/>
  <c r="I38" i="26"/>
  <c r="R103" i="4"/>
  <c r="R103" i="8"/>
  <c r="P105" i="13"/>
  <c r="O105" i="13"/>
  <c r="R105" i="13" s="1"/>
  <c r="O103" i="10"/>
  <c r="R103" i="10" s="1"/>
  <c r="M103" i="10"/>
  <c r="P103" i="10" s="1"/>
  <c r="N103" i="10"/>
  <c r="Q103" i="10" s="1"/>
  <c r="R102" i="10"/>
  <c r="O103" i="9"/>
  <c r="R103" i="9" s="1"/>
  <c r="M103" i="9"/>
  <c r="P103" i="9" s="1"/>
  <c r="N103" i="9"/>
  <c r="Q103" i="9" s="1"/>
  <c r="R102" i="9"/>
  <c r="O103" i="6"/>
  <c r="R103" i="6" s="1"/>
  <c r="M103" i="6"/>
  <c r="P103" i="6" s="1"/>
  <c r="N103" i="6"/>
  <c r="Q103" i="6" s="1"/>
  <c r="R102" i="6"/>
  <c r="R104" i="13"/>
  <c r="M105" i="15"/>
  <c r="P105" i="15" s="1"/>
  <c r="O106" i="15"/>
  <c r="R106" i="15" s="1"/>
  <c r="N105" i="15"/>
  <c r="Q105" i="15" s="1"/>
  <c r="M106" i="13"/>
  <c r="N105" i="13"/>
  <c r="Q105" i="13" s="1"/>
  <c r="M103" i="8"/>
  <c r="P103" i="8" s="1"/>
  <c r="N103" i="8"/>
  <c r="Q103" i="8" s="1"/>
  <c r="O104" i="8"/>
  <c r="M103" i="7"/>
  <c r="L104" i="7"/>
  <c r="N103" i="7"/>
  <c r="M103" i="5"/>
  <c r="L104" i="5"/>
  <c r="N103" i="5"/>
  <c r="M103" i="4"/>
  <c r="P103" i="4" s="1"/>
  <c r="O104" i="4"/>
  <c r="N103" i="4"/>
  <c r="Q103" i="4" s="1"/>
  <c r="P112" i="26" l="1"/>
  <c r="C38" i="26"/>
  <c r="Q112" i="26"/>
  <c r="D38" i="26"/>
  <c r="R112" i="26"/>
  <c r="E38" i="26"/>
  <c r="R104" i="4"/>
  <c r="R104" i="8"/>
  <c r="P106" i="13"/>
  <c r="O106" i="13"/>
  <c r="O104" i="6"/>
  <c r="N104" i="6"/>
  <c r="Q104" i="6" s="1"/>
  <c r="M104" i="6"/>
  <c r="P104" i="6" s="1"/>
  <c r="O104" i="9"/>
  <c r="N104" i="9"/>
  <c r="Q104" i="9" s="1"/>
  <c r="M104" i="9"/>
  <c r="P104" i="9" s="1"/>
  <c r="O104" i="10"/>
  <c r="N104" i="10"/>
  <c r="Q104" i="10" s="1"/>
  <c r="M104" i="10"/>
  <c r="P104" i="10" s="1"/>
  <c r="O107" i="15"/>
  <c r="R107" i="15" s="1"/>
  <c r="N106" i="15"/>
  <c r="Q106" i="15" s="1"/>
  <c r="M106" i="15"/>
  <c r="P106" i="15" s="1"/>
  <c r="M107" i="13"/>
  <c r="N106" i="13"/>
  <c r="Q106" i="13" s="1"/>
  <c r="O105" i="8"/>
  <c r="N104" i="8"/>
  <c r="Q104" i="8" s="1"/>
  <c r="M104" i="8"/>
  <c r="P104" i="8" s="1"/>
  <c r="L105" i="7"/>
  <c r="N104" i="7"/>
  <c r="M104" i="7"/>
  <c r="L105" i="5"/>
  <c r="N104" i="5"/>
  <c r="M104" i="5"/>
  <c r="O105" i="4"/>
  <c r="N104" i="4"/>
  <c r="Q104" i="4" s="1"/>
  <c r="M104" i="4"/>
  <c r="P104" i="4" s="1"/>
  <c r="R105" i="4" l="1"/>
  <c r="R105" i="8"/>
  <c r="P107" i="13"/>
  <c r="O107" i="13"/>
  <c r="R107" i="13" s="1"/>
  <c r="O105" i="10"/>
  <c r="R105" i="10" s="1"/>
  <c r="M105" i="10"/>
  <c r="P105" i="10" s="1"/>
  <c r="N105" i="10"/>
  <c r="Q105" i="10" s="1"/>
  <c r="R104" i="10"/>
  <c r="O105" i="9"/>
  <c r="R105" i="9" s="1"/>
  <c r="M105" i="9"/>
  <c r="P105" i="9" s="1"/>
  <c r="N105" i="9"/>
  <c r="Q105" i="9" s="1"/>
  <c r="R104" i="9"/>
  <c r="O105" i="6"/>
  <c r="R105" i="6" s="1"/>
  <c r="M105" i="6"/>
  <c r="P105" i="6" s="1"/>
  <c r="N105" i="6"/>
  <c r="Q105" i="6" s="1"/>
  <c r="R104" i="6"/>
  <c r="R106" i="13"/>
  <c r="M107" i="15"/>
  <c r="P107" i="15" s="1"/>
  <c r="N107" i="15"/>
  <c r="Q107" i="15" s="1"/>
  <c r="O108" i="15"/>
  <c r="R108" i="15" s="1"/>
  <c r="M108" i="13"/>
  <c r="N107" i="13"/>
  <c r="Q107" i="13" s="1"/>
  <c r="M105" i="8"/>
  <c r="P105" i="8" s="1"/>
  <c r="O106" i="8"/>
  <c r="N105" i="8"/>
  <c r="Q105" i="8" s="1"/>
  <c r="M105" i="7"/>
  <c r="L106" i="7"/>
  <c r="N105" i="7"/>
  <c r="M105" i="5"/>
  <c r="L106" i="5"/>
  <c r="N105" i="5"/>
  <c r="M105" i="4"/>
  <c r="P105" i="4" s="1"/>
  <c r="O106" i="4"/>
  <c r="N105" i="4"/>
  <c r="Q105" i="4" s="1"/>
  <c r="R106" i="4" l="1"/>
  <c r="R106" i="8"/>
  <c r="P108" i="13"/>
  <c r="O108" i="13"/>
  <c r="O106" i="6"/>
  <c r="M106" i="6"/>
  <c r="P106" i="6" s="1"/>
  <c r="N106" i="6"/>
  <c r="Q106" i="6" s="1"/>
  <c r="O106" i="9"/>
  <c r="N106" i="9"/>
  <c r="Q106" i="9" s="1"/>
  <c r="M106" i="9"/>
  <c r="P106" i="9" s="1"/>
  <c r="O106" i="10"/>
  <c r="N106" i="10"/>
  <c r="Q106" i="10" s="1"/>
  <c r="M106" i="10"/>
  <c r="P106" i="10" s="1"/>
  <c r="O109" i="15"/>
  <c r="R109" i="15" s="1"/>
  <c r="N108" i="15"/>
  <c r="Q108" i="15" s="1"/>
  <c r="M108" i="15"/>
  <c r="P108" i="15" s="1"/>
  <c r="M109" i="13"/>
  <c r="N108" i="13"/>
  <c r="Q108" i="13" s="1"/>
  <c r="O107" i="8"/>
  <c r="N106" i="8"/>
  <c r="Q106" i="8" s="1"/>
  <c r="M106" i="8"/>
  <c r="P106" i="8" s="1"/>
  <c r="L107" i="7"/>
  <c r="N106" i="7"/>
  <c r="M106" i="7"/>
  <c r="L107" i="5"/>
  <c r="N106" i="5"/>
  <c r="M106" i="5"/>
  <c r="O107" i="4"/>
  <c r="N106" i="4"/>
  <c r="Q106" i="4" s="1"/>
  <c r="M106" i="4"/>
  <c r="P106" i="4" s="1"/>
  <c r="R107" i="4" l="1"/>
  <c r="R107" i="8"/>
  <c r="P109" i="13"/>
  <c r="O109" i="13"/>
  <c r="R109" i="13" s="1"/>
  <c r="O107" i="10"/>
  <c r="R107" i="10" s="1"/>
  <c r="M107" i="10"/>
  <c r="P107" i="10" s="1"/>
  <c r="N107" i="10"/>
  <c r="Q107" i="10" s="1"/>
  <c r="R106" i="10"/>
  <c r="O107" i="9"/>
  <c r="R107" i="9" s="1"/>
  <c r="M107" i="9"/>
  <c r="P107" i="9" s="1"/>
  <c r="N107" i="9"/>
  <c r="Q107" i="9" s="1"/>
  <c r="R106" i="9"/>
  <c r="O107" i="6"/>
  <c r="R107" i="6" s="1"/>
  <c r="M107" i="6"/>
  <c r="P107" i="6" s="1"/>
  <c r="N107" i="6"/>
  <c r="Q107" i="6" s="1"/>
  <c r="R106" i="6"/>
  <c r="R108" i="13"/>
  <c r="M109" i="15"/>
  <c r="P109" i="15" s="1"/>
  <c r="N109" i="15"/>
  <c r="Q109" i="15" s="1"/>
  <c r="O110" i="15"/>
  <c r="R110" i="15" s="1"/>
  <c r="M110" i="13"/>
  <c r="N109" i="13"/>
  <c r="Q109" i="13" s="1"/>
  <c r="M107" i="8"/>
  <c r="P107" i="8" s="1"/>
  <c r="N107" i="8"/>
  <c r="Q107" i="8" s="1"/>
  <c r="O108" i="8"/>
  <c r="M107" i="7"/>
  <c r="N107" i="7"/>
  <c r="L108" i="7"/>
  <c r="M107" i="5"/>
  <c r="L108" i="5"/>
  <c r="N107" i="5"/>
  <c r="M107" i="4"/>
  <c r="P107" i="4" s="1"/>
  <c r="O108" i="4"/>
  <c r="N107" i="4"/>
  <c r="Q107" i="4" s="1"/>
  <c r="R108" i="4" l="1"/>
  <c r="R108" i="8"/>
  <c r="P110" i="13"/>
  <c r="O110" i="13"/>
  <c r="O108" i="6"/>
  <c r="N108" i="6"/>
  <c r="Q108" i="6" s="1"/>
  <c r="M108" i="6"/>
  <c r="P108" i="6" s="1"/>
  <c r="O108" i="9"/>
  <c r="N108" i="9"/>
  <c r="Q108" i="9" s="1"/>
  <c r="M108" i="9"/>
  <c r="P108" i="9" s="1"/>
  <c r="O108" i="10"/>
  <c r="N108" i="10"/>
  <c r="Q108" i="10" s="1"/>
  <c r="M108" i="10"/>
  <c r="P108" i="10" s="1"/>
  <c r="O111" i="15"/>
  <c r="R111" i="15" s="1"/>
  <c r="N110" i="15"/>
  <c r="Q110" i="15" s="1"/>
  <c r="M110" i="15"/>
  <c r="P110" i="15" s="1"/>
  <c r="M111" i="13"/>
  <c r="N110" i="13"/>
  <c r="Q110" i="13" s="1"/>
  <c r="O109" i="8"/>
  <c r="N108" i="8"/>
  <c r="Q108" i="8" s="1"/>
  <c r="M108" i="8"/>
  <c r="P108" i="8" s="1"/>
  <c r="L109" i="7"/>
  <c r="N108" i="7"/>
  <c r="M108" i="7"/>
  <c r="L109" i="5"/>
  <c r="N108" i="5"/>
  <c r="M108" i="5"/>
  <c r="O109" i="4"/>
  <c r="N108" i="4"/>
  <c r="Q108" i="4" s="1"/>
  <c r="M108" i="4"/>
  <c r="P108" i="4" s="1"/>
  <c r="R109" i="4" l="1"/>
  <c r="R109" i="8"/>
  <c r="P111" i="13"/>
  <c r="O111" i="13"/>
  <c r="R111" i="13" s="1"/>
  <c r="O109" i="10"/>
  <c r="R109" i="10" s="1"/>
  <c r="M109" i="10"/>
  <c r="P109" i="10" s="1"/>
  <c r="N109" i="10"/>
  <c r="Q109" i="10" s="1"/>
  <c r="R108" i="10"/>
  <c r="O109" i="9"/>
  <c r="R109" i="9" s="1"/>
  <c r="M109" i="9"/>
  <c r="P109" i="9" s="1"/>
  <c r="N109" i="9"/>
  <c r="Q109" i="9" s="1"/>
  <c r="R108" i="9"/>
  <c r="O109" i="6"/>
  <c r="R109" i="6" s="1"/>
  <c r="M109" i="6"/>
  <c r="P109" i="6" s="1"/>
  <c r="N109" i="6"/>
  <c r="Q109" i="6" s="1"/>
  <c r="R108" i="6"/>
  <c r="R110" i="13"/>
  <c r="M111" i="15"/>
  <c r="P111" i="15" s="1"/>
  <c r="O112" i="15"/>
  <c r="N111" i="15"/>
  <c r="Q111" i="15" s="1"/>
  <c r="M112" i="13"/>
  <c r="N111" i="13"/>
  <c r="Q111" i="13" s="1"/>
  <c r="M109" i="8"/>
  <c r="P109" i="8" s="1"/>
  <c r="N109" i="8"/>
  <c r="Q109" i="8" s="1"/>
  <c r="O110" i="8"/>
  <c r="M109" i="7"/>
  <c r="N109" i="7"/>
  <c r="L110" i="7"/>
  <c r="M109" i="5"/>
  <c r="N109" i="5"/>
  <c r="L110" i="5"/>
  <c r="M109" i="4"/>
  <c r="P109" i="4" s="1"/>
  <c r="N109" i="4"/>
  <c r="Q109" i="4" s="1"/>
  <c r="O110" i="4"/>
  <c r="R112" i="15" l="1"/>
  <c r="E38" i="15"/>
  <c r="R110" i="4"/>
  <c r="R110" i="8"/>
  <c r="P112" i="13"/>
  <c r="O112" i="13"/>
  <c r="O110" i="6"/>
  <c r="N110" i="6"/>
  <c r="Q110" i="6" s="1"/>
  <c r="M110" i="6"/>
  <c r="P110" i="6" s="1"/>
  <c r="O110" i="9"/>
  <c r="N110" i="9"/>
  <c r="Q110" i="9" s="1"/>
  <c r="M110" i="9"/>
  <c r="P110" i="9" s="1"/>
  <c r="O110" i="10"/>
  <c r="N110" i="10"/>
  <c r="Q110" i="10" s="1"/>
  <c r="M110" i="10"/>
  <c r="P110" i="10" s="1"/>
  <c r="N112" i="15"/>
  <c r="M112" i="15"/>
  <c r="I38" i="15"/>
  <c r="N112" i="13"/>
  <c r="I38" i="13"/>
  <c r="O111" i="8"/>
  <c r="N110" i="8"/>
  <c r="Q110" i="8" s="1"/>
  <c r="M110" i="8"/>
  <c r="P110" i="8" s="1"/>
  <c r="L111" i="7"/>
  <c r="N110" i="7"/>
  <c r="M110" i="7"/>
  <c r="L111" i="5"/>
  <c r="N110" i="5"/>
  <c r="M110" i="5"/>
  <c r="O111" i="4"/>
  <c r="N110" i="4"/>
  <c r="Q110" i="4" s="1"/>
  <c r="M110" i="4"/>
  <c r="P110" i="4" s="1"/>
  <c r="C38" i="13" l="1"/>
  <c r="R111" i="4"/>
  <c r="R111" i="8"/>
  <c r="D38" i="13"/>
  <c r="Q112" i="13"/>
  <c r="C38" i="15"/>
  <c r="P112" i="15"/>
  <c r="D38" i="15"/>
  <c r="Q112" i="15"/>
  <c r="O111" i="10"/>
  <c r="R111" i="10" s="1"/>
  <c r="M111" i="10"/>
  <c r="P111" i="10" s="1"/>
  <c r="I38" i="10"/>
  <c r="N111" i="10"/>
  <c r="Q111" i="10" s="1"/>
  <c r="R110" i="10"/>
  <c r="O111" i="9"/>
  <c r="R111" i="9" s="1"/>
  <c r="M111" i="9"/>
  <c r="P111" i="9" s="1"/>
  <c r="N111" i="9"/>
  <c r="Q111" i="9" s="1"/>
  <c r="R110" i="9"/>
  <c r="O111" i="6"/>
  <c r="R111" i="6" s="1"/>
  <c r="M111" i="6"/>
  <c r="P111" i="6" s="1"/>
  <c r="N111" i="6"/>
  <c r="Q111" i="6" s="1"/>
  <c r="R110" i="6"/>
  <c r="R112" i="13"/>
  <c r="E38" i="13"/>
  <c r="M111" i="8"/>
  <c r="P111" i="8" s="1"/>
  <c r="N111" i="8"/>
  <c r="Q111" i="8" s="1"/>
  <c r="O112" i="8"/>
  <c r="M111" i="7"/>
  <c r="L112" i="7"/>
  <c r="N111" i="7"/>
  <c r="M111" i="5"/>
  <c r="L112" i="5"/>
  <c r="N111" i="5"/>
  <c r="M111" i="4"/>
  <c r="P111" i="4" s="1"/>
  <c r="O112" i="4"/>
  <c r="N111" i="4"/>
  <c r="Q111" i="4" s="1"/>
  <c r="R112" i="4" l="1"/>
  <c r="E38" i="4"/>
  <c r="R112" i="8"/>
  <c r="E38" i="8"/>
  <c r="O112" i="6"/>
  <c r="N112" i="6"/>
  <c r="M112" i="6"/>
  <c r="I38" i="6"/>
  <c r="O112" i="9"/>
  <c r="N112" i="9"/>
  <c r="M112" i="9"/>
  <c r="I38" i="9"/>
  <c r="O112" i="10"/>
  <c r="N112" i="10"/>
  <c r="M112" i="10"/>
  <c r="N112" i="8"/>
  <c r="M112" i="8"/>
  <c r="I38" i="8"/>
  <c r="N112" i="7"/>
  <c r="D38" i="7" s="1"/>
  <c r="M112" i="7"/>
  <c r="C38" i="7" s="1"/>
  <c r="I38" i="7"/>
  <c r="N112" i="5"/>
  <c r="D38" i="5" s="1"/>
  <c r="M112" i="5"/>
  <c r="C38" i="5" s="1"/>
  <c r="I38" i="5"/>
  <c r="N112" i="4"/>
  <c r="M112" i="4"/>
  <c r="I38" i="4"/>
  <c r="C38" i="4" l="1"/>
  <c r="P112" i="4"/>
  <c r="D38" i="4"/>
  <c r="Q112" i="4"/>
  <c r="C38" i="8"/>
  <c r="P112" i="8"/>
  <c r="D38" i="8"/>
  <c r="Q112" i="8"/>
  <c r="C38" i="10"/>
  <c r="P112" i="10"/>
  <c r="D38" i="10"/>
  <c r="Q112" i="10"/>
  <c r="R112" i="10"/>
  <c r="E38" i="10"/>
  <c r="C38" i="9"/>
  <c r="P112" i="9"/>
  <c r="D38" i="9"/>
  <c r="Q112" i="9"/>
  <c r="R112" i="9"/>
  <c r="E38" i="9"/>
  <c r="C38" i="6"/>
  <c r="P112" i="6"/>
  <c r="D38" i="6"/>
  <c r="Q112" i="6"/>
  <c r="R112" i="6"/>
  <c r="E38" i="6"/>
  <c r="E15" i="25"/>
  <c r="K49" i="1"/>
  <c r="K3" i="25" s="1"/>
  <c r="K50" i="1"/>
  <c r="K4" i="25" s="1"/>
  <c r="K51" i="1"/>
  <c r="K5" i="25" s="1"/>
  <c r="K52" i="1"/>
  <c r="K6" i="25" s="1"/>
  <c r="K53" i="1"/>
  <c r="K7" i="25" s="1"/>
  <c r="K54" i="1"/>
  <c r="K8" i="25" s="1"/>
  <c r="K55" i="1"/>
  <c r="K9" i="25" s="1"/>
  <c r="K56" i="1"/>
  <c r="K10" i="25" s="1"/>
  <c r="K57" i="1"/>
  <c r="K11" i="25" s="1"/>
  <c r="K58" i="1"/>
  <c r="K12" i="25" s="1"/>
  <c r="K59" i="1"/>
  <c r="K13" i="25" s="1"/>
  <c r="K60" i="1"/>
  <c r="K14" i="25" s="1"/>
  <c r="K48" i="1"/>
  <c r="J62" i="1"/>
  <c r="J16" i="25" s="1"/>
  <c r="J63" i="1"/>
  <c r="J17" i="25" s="1"/>
  <c r="J64" i="1"/>
  <c r="J18" i="25" s="1"/>
  <c r="J65" i="1"/>
  <c r="J19" i="25" s="1"/>
  <c r="J66" i="1"/>
  <c r="J20" i="25" s="1"/>
  <c r="J67" i="1"/>
  <c r="J21" i="25" s="1"/>
  <c r="J68" i="1"/>
  <c r="J22" i="25" s="1"/>
  <c r="J69" i="1"/>
  <c r="J23" i="25" s="1"/>
  <c r="J70" i="1"/>
  <c r="J24" i="25" s="1"/>
  <c r="J71" i="1"/>
  <c r="J25" i="25" s="1"/>
  <c r="J72" i="1"/>
  <c r="J26" i="25" s="1"/>
  <c r="J73" i="1"/>
  <c r="J27" i="25" s="1"/>
  <c r="J61" i="1"/>
  <c r="J15" i="25" s="1"/>
  <c r="J49" i="1"/>
  <c r="J3" i="25" s="1"/>
  <c r="J50" i="1"/>
  <c r="J4" i="25" s="1"/>
  <c r="J51" i="1"/>
  <c r="J5" i="25" s="1"/>
  <c r="J52" i="1"/>
  <c r="J6" i="25" s="1"/>
  <c r="J53" i="1"/>
  <c r="J7" i="25" s="1"/>
  <c r="J54" i="1"/>
  <c r="J8" i="25" s="1"/>
  <c r="J55" i="1"/>
  <c r="J9" i="25" s="1"/>
  <c r="J56" i="1"/>
  <c r="J10" i="25" s="1"/>
  <c r="J57" i="1"/>
  <c r="J11" i="25" s="1"/>
  <c r="J58" i="1"/>
  <c r="J12" i="25" s="1"/>
  <c r="J59" i="1"/>
  <c r="J13" i="25" s="1"/>
  <c r="J60" i="1"/>
  <c r="J14" i="25" s="1"/>
  <c r="K62" i="1"/>
  <c r="K16" i="25" s="1"/>
  <c r="K61" i="1"/>
  <c r="K63" i="1"/>
  <c r="K17" i="25" s="1"/>
  <c r="K64" i="1"/>
  <c r="K18" i="25" s="1"/>
  <c r="K65" i="1"/>
  <c r="K19" i="25" s="1"/>
  <c r="K66" i="1"/>
  <c r="K20" i="25" s="1"/>
  <c r="K67" i="1"/>
  <c r="K21" i="25" s="1"/>
  <c r="K68" i="1"/>
  <c r="K22" i="25" s="1"/>
  <c r="K69" i="1"/>
  <c r="K23" i="25" s="1"/>
  <c r="K70" i="1"/>
  <c r="K24" i="25" s="1"/>
  <c r="K71" i="1"/>
  <c r="K25" i="25" s="1"/>
  <c r="K72" i="1"/>
  <c r="K26" i="25" s="1"/>
  <c r="K73" i="1"/>
  <c r="K27" i="25" s="1"/>
  <c r="M42" i="1"/>
  <c r="V2" i="25" s="1"/>
  <c r="V3" i="25" s="1"/>
  <c r="V4" i="25" s="1"/>
  <c r="V5" i="25" s="1"/>
  <c r="V6" i="25" s="1"/>
  <c r="V7" i="25" s="1"/>
  <c r="V8" i="25" s="1"/>
  <c r="V9" i="25" s="1"/>
  <c r="V10" i="25" s="1"/>
  <c r="V11" i="25" s="1"/>
  <c r="V12" i="25" s="1"/>
  <c r="V13" i="25" s="1"/>
  <c r="V14" i="25" s="1"/>
  <c r="V15" i="25" s="1"/>
  <c r="V16" i="25" s="1"/>
  <c r="V17" i="25" s="1"/>
  <c r="V18" i="25" s="1"/>
  <c r="V19" i="25" s="1"/>
  <c r="V20" i="25" s="1"/>
  <c r="V21" i="25" s="1"/>
  <c r="V22" i="25" s="1"/>
  <c r="V23" i="25" s="1"/>
  <c r="V24" i="25" s="1"/>
  <c r="V25" i="25" s="1"/>
  <c r="V26" i="25" s="1"/>
  <c r="V27" i="25" s="1"/>
  <c r="V28" i="25" s="1"/>
  <c r="V29" i="25" s="1"/>
  <c r="V30" i="25" s="1"/>
  <c r="V31" i="25" s="1"/>
  <c r="V32" i="25" s="1"/>
  <c r="V33" i="25" s="1"/>
  <c r="V34" i="25" s="1"/>
  <c r="V35" i="25" s="1"/>
  <c r="V36" i="25" s="1"/>
  <c r="V37" i="25" s="1"/>
  <c r="V38" i="25" s="1"/>
  <c r="V39" i="25" s="1"/>
  <c r="V40" i="25" s="1"/>
  <c r="B33" i="1"/>
  <c r="D41" i="1"/>
  <c r="R61" i="1" l="1"/>
  <c r="R15" i="25" s="1"/>
  <c r="K15" i="25"/>
  <c r="R48" i="1"/>
  <c r="R2" i="25" s="1"/>
  <c r="K2" i="25"/>
  <c r="S16" i="25"/>
  <c r="S15" i="25"/>
  <c r="G41" i="1"/>
  <c r="B34" i="1"/>
  <c r="B35" i="1"/>
  <c r="A48" i="1"/>
  <c r="A2" i="25" s="1"/>
  <c r="A3" i="25" s="1"/>
  <c r="A4" i="25" s="1"/>
  <c r="A5" i="25" s="1"/>
  <c r="A6" i="25" s="1"/>
  <c r="A7" i="25" s="1"/>
  <c r="A8" i="25" s="1"/>
  <c r="A9" i="25" s="1"/>
  <c r="A10" i="25" s="1"/>
  <c r="A11" i="25" s="1"/>
  <c r="A12" i="25" s="1"/>
  <c r="A13" i="25" s="1"/>
  <c r="A14" i="25" s="1"/>
  <c r="G34" i="1"/>
  <c r="A35" i="1"/>
  <c r="G40" i="1" s="1"/>
  <c r="L49" i="1"/>
  <c r="L3" i="25" s="1"/>
  <c r="Q42" i="1"/>
  <c r="Q44" i="1" s="1"/>
  <c r="Q45" i="1" s="1"/>
  <c r="M44" i="1"/>
  <c r="M45" i="1" s="1"/>
  <c r="M60" i="1" s="1"/>
  <c r="S17" i="25" l="1"/>
  <c r="L50" i="1"/>
  <c r="L4" i="25" s="1"/>
  <c r="O49" i="1"/>
  <c r="A36" i="1"/>
  <c r="A74" i="1" s="1"/>
  <c r="A28" i="25" s="1"/>
  <c r="A29" i="25" s="1"/>
  <c r="A30" i="25" s="1"/>
  <c r="A31" i="25" s="1"/>
  <c r="A32" i="25" s="1"/>
  <c r="A33" i="25" s="1"/>
  <c r="A34" i="25" s="1"/>
  <c r="A35" i="25" s="1"/>
  <c r="A36" i="25" s="1"/>
  <c r="A37" i="25" s="1"/>
  <c r="A38" i="25" s="1"/>
  <c r="A39" i="25" s="1"/>
  <c r="A40" i="25" s="1"/>
  <c r="A61" i="1"/>
  <c r="A15" i="25" s="1"/>
  <c r="A16" i="25" s="1"/>
  <c r="A17" i="25" s="1"/>
  <c r="A18" i="25" s="1"/>
  <c r="A19" i="25" s="1"/>
  <c r="A20" i="25" s="1"/>
  <c r="A21" i="25" s="1"/>
  <c r="A22" i="25" s="1"/>
  <c r="A23" i="25" s="1"/>
  <c r="A24" i="25" s="1"/>
  <c r="A25" i="25" s="1"/>
  <c r="A26" i="25" s="1"/>
  <c r="A27" i="25" s="1"/>
  <c r="G35" i="1"/>
  <c r="G36" i="1"/>
  <c r="A37" i="1"/>
  <c r="M49" i="1"/>
  <c r="M48" i="1"/>
  <c r="N49" i="1"/>
  <c r="N48" i="1"/>
  <c r="N50" i="1" l="1"/>
  <c r="M50" i="1"/>
  <c r="P50" i="1" s="1"/>
  <c r="P4" i="25" s="1"/>
  <c r="Q50" i="1"/>
  <c r="Q4" i="25" s="1"/>
  <c r="N4" i="25"/>
  <c r="Q48" i="1"/>
  <c r="Q2" i="25" s="1"/>
  <c r="N2" i="25"/>
  <c r="Q49" i="1"/>
  <c r="Q3" i="25" s="1"/>
  <c r="N3" i="25"/>
  <c r="P48" i="1"/>
  <c r="P2" i="25" s="1"/>
  <c r="M2" i="25"/>
  <c r="P49" i="1"/>
  <c r="P3" i="25" s="1"/>
  <c r="M3" i="25"/>
  <c r="R49" i="1"/>
  <c r="R3" i="25" s="1"/>
  <c r="O3" i="25"/>
  <c r="S19" i="25"/>
  <c r="S18" i="25"/>
  <c r="L51" i="1"/>
  <c r="L5" i="25" s="1"/>
  <c r="O50" i="1"/>
  <c r="A38" i="1"/>
  <c r="G37" i="1"/>
  <c r="A87" i="1"/>
  <c r="M4" i="25" l="1"/>
  <c r="R50" i="1"/>
  <c r="R4" i="25" s="1"/>
  <c r="O4" i="25"/>
  <c r="L52" i="1"/>
  <c r="L6" i="25" s="1"/>
  <c r="O51" i="1"/>
  <c r="O5" i="25" s="1"/>
  <c r="N51" i="1"/>
  <c r="N5" i="25" s="1"/>
  <c r="M51" i="1"/>
  <c r="M5" i="25" s="1"/>
  <c r="A100" i="1"/>
  <c r="G38" i="1"/>
  <c r="S20" i="25" l="1"/>
  <c r="Q51" i="1"/>
  <c r="Q5" i="25" s="1"/>
  <c r="P51" i="1"/>
  <c r="P5" i="25" s="1"/>
  <c r="R51" i="1"/>
  <c r="R5" i="25" s="1"/>
  <c r="L53" i="1"/>
  <c r="L7" i="25" s="1"/>
  <c r="O52" i="1"/>
  <c r="N52" i="1"/>
  <c r="M52" i="1"/>
  <c r="N61" i="1"/>
  <c r="M61" i="1"/>
  <c r="L16" i="25"/>
  <c r="Q61" i="1" l="1"/>
  <c r="Q15" i="25" s="1"/>
  <c r="N15" i="25"/>
  <c r="P52" i="1"/>
  <c r="P6" i="25" s="1"/>
  <c r="M6" i="25"/>
  <c r="R52" i="1"/>
  <c r="R6" i="25" s="1"/>
  <c r="O6" i="25"/>
  <c r="P61" i="1"/>
  <c r="P15" i="25" s="1"/>
  <c r="M15" i="25"/>
  <c r="Q52" i="1"/>
  <c r="Q6" i="25" s="1"/>
  <c r="N6" i="25"/>
  <c r="E21" i="25"/>
  <c r="H20" i="25"/>
  <c r="S21" i="25"/>
  <c r="L54" i="1"/>
  <c r="L8" i="25" s="1"/>
  <c r="O53" i="1"/>
  <c r="N53" i="1"/>
  <c r="M53" i="1"/>
  <c r="L63" i="1"/>
  <c r="O62" i="1"/>
  <c r="N62" i="1"/>
  <c r="M62" i="1"/>
  <c r="R62" i="1" l="1"/>
  <c r="R16" i="25" s="1"/>
  <c r="O16" i="25"/>
  <c r="P53" i="1"/>
  <c r="P7" i="25" s="1"/>
  <c r="M7" i="25"/>
  <c r="O63" i="1"/>
  <c r="L17" i="25"/>
  <c r="Q53" i="1"/>
  <c r="Q7" i="25" s="1"/>
  <c r="N7" i="25"/>
  <c r="P62" i="1"/>
  <c r="P16" i="25" s="1"/>
  <c r="M16" i="25"/>
  <c r="R53" i="1"/>
  <c r="R7" i="25" s="1"/>
  <c r="O7" i="25"/>
  <c r="Q62" i="1"/>
  <c r="Q16" i="25" s="1"/>
  <c r="N16" i="25"/>
  <c r="L64" i="1"/>
  <c r="L18" i="25" s="1"/>
  <c r="M63" i="1"/>
  <c r="N63" i="1"/>
  <c r="E22" i="25"/>
  <c r="H21" i="25"/>
  <c r="L55" i="1"/>
  <c r="L9" i="25" s="1"/>
  <c r="O54" i="1"/>
  <c r="O8" i="25" s="1"/>
  <c r="N54" i="1"/>
  <c r="N8" i="25" s="1"/>
  <c r="M54" i="1"/>
  <c r="S22" i="25" l="1"/>
  <c r="O64" i="1"/>
  <c r="R64" i="1" s="1"/>
  <c r="R18" i="25" s="1"/>
  <c r="P63" i="1"/>
  <c r="P17" i="25" s="1"/>
  <c r="M17" i="25"/>
  <c r="N64" i="1"/>
  <c r="Q63" i="1"/>
  <c r="Q17" i="25" s="1"/>
  <c r="N17" i="25"/>
  <c r="M64" i="1"/>
  <c r="P54" i="1"/>
  <c r="P8" i="25" s="1"/>
  <c r="M8" i="25"/>
  <c r="L65" i="1"/>
  <c r="L19" i="25" s="1"/>
  <c r="R63" i="1"/>
  <c r="R17" i="25" s="1"/>
  <c r="O17" i="25"/>
  <c r="E23" i="25"/>
  <c r="H22" i="25"/>
  <c r="Q54" i="1"/>
  <c r="Q8" i="25" s="1"/>
  <c r="L56" i="1"/>
  <c r="L10" i="25" s="1"/>
  <c r="O55" i="1"/>
  <c r="N55" i="1"/>
  <c r="M55" i="1"/>
  <c r="R54" i="1"/>
  <c r="R8" i="25" s="1"/>
  <c r="O18" i="25" l="1"/>
  <c r="E24" i="25"/>
  <c r="S23" i="25"/>
  <c r="O65" i="1"/>
  <c r="L66" i="1"/>
  <c r="L20" i="25" s="1"/>
  <c r="R65" i="1"/>
  <c r="R19" i="25" s="1"/>
  <c r="O19" i="25"/>
  <c r="P64" i="1"/>
  <c r="P18" i="25" s="1"/>
  <c r="M18" i="25"/>
  <c r="P55" i="1"/>
  <c r="P9" i="25" s="1"/>
  <c r="M9" i="25"/>
  <c r="Q55" i="1"/>
  <c r="Q9" i="25" s="1"/>
  <c r="N9" i="25"/>
  <c r="M65" i="1"/>
  <c r="N65" i="1"/>
  <c r="R55" i="1"/>
  <c r="R9" i="25" s="1"/>
  <c r="O9" i="25"/>
  <c r="Q64" i="1"/>
  <c r="Q18" i="25" s="1"/>
  <c r="N18" i="25"/>
  <c r="L57" i="1"/>
  <c r="L11" i="25" s="1"/>
  <c r="O56" i="1"/>
  <c r="O10" i="25" s="1"/>
  <c r="N56" i="1"/>
  <c r="M56" i="1"/>
  <c r="M10" i="25" s="1"/>
  <c r="L67" i="1" l="1"/>
  <c r="L21" i="25" s="1"/>
  <c r="M66" i="1"/>
  <c r="N66" i="1"/>
  <c r="O66" i="1"/>
  <c r="O20" i="25" s="1"/>
  <c r="H23" i="25"/>
  <c r="S24" i="25"/>
  <c r="E25" i="25"/>
  <c r="Q66" i="1"/>
  <c r="Q20" i="25" s="1"/>
  <c r="N20" i="25"/>
  <c r="Q65" i="1"/>
  <c r="Q19" i="25" s="1"/>
  <c r="N19" i="25"/>
  <c r="P65" i="1"/>
  <c r="P19" i="25" s="1"/>
  <c r="M19" i="25"/>
  <c r="P66" i="1"/>
  <c r="P20" i="25" s="1"/>
  <c r="M20" i="25"/>
  <c r="Q56" i="1"/>
  <c r="Q10" i="25" s="1"/>
  <c r="N10" i="25"/>
  <c r="O67" i="1"/>
  <c r="P56" i="1"/>
  <c r="P10" i="25" s="1"/>
  <c r="R56" i="1"/>
  <c r="R10" i="25" s="1"/>
  <c r="L58" i="1"/>
  <c r="L12" i="25" s="1"/>
  <c r="O57" i="1"/>
  <c r="M57" i="1"/>
  <c r="N57" i="1"/>
  <c r="L68" i="1"/>
  <c r="M67" i="1"/>
  <c r="N67" i="1"/>
  <c r="R66" i="1" l="1"/>
  <c r="R20" i="25" s="1"/>
  <c r="H24" i="25"/>
  <c r="S25" i="25"/>
  <c r="R67" i="1"/>
  <c r="R21" i="25" s="1"/>
  <c r="O21" i="25"/>
  <c r="Q67" i="1"/>
  <c r="Q21" i="25" s="1"/>
  <c r="N21" i="25"/>
  <c r="P67" i="1"/>
  <c r="P21" i="25" s="1"/>
  <c r="M21" i="25"/>
  <c r="L22" i="25"/>
  <c r="Q57" i="1"/>
  <c r="Q11" i="25" s="1"/>
  <c r="N11" i="25"/>
  <c r="P57" i="1"/>
  <c r="P11" i="25" s="1"/>
  <c r="M11" i="25"/>
  <c r="R57" i="1"/>
  <c r="R11" i="25" s="1"/>
  <c r="O11" i="25"/>
  <c r="L59" i="1"/>
  <c r="L13" i="25" s="1"/>
  <c r="O58" i="1"/>
  <c r="M58" i="1"/>
  <c r="N58" i="1"/>
  <c r="L69" i="1"/>
  <c r="L23" i="25" s="1"/>
  <c r="O68" i="1"/>
  <c r="N68" i="1"/>
  <c r="M68" i="1"/>
  <c r="E26" i="25" l="1"/>
  <c r="E27" i="25"/>
  <c r="H25" i="25"/>
  <c r="S26" i="25"/>
  <c r="R58" i="1"/>
  <c r="R12" i="25" s="1"/>
  <c r="O12" i="25"/>
  <c r="Q68" i="1"/>
  <c r="Q22" i="25" s="1"/>
  <c r="N22" i="25"/>
  <c r="Q58" i="1"/>
  <c r="Q12" i="25" s="1"/>
  <c r="N12" i="25"/>
  <c r="P68" i="1"/>
  <c r="P22" i="25" s="1"/>
  <c r="M22" i="25"/>
  <c r="R68" i="1"/>
  <c r="R22" i="25" s="1"/>
  <c r="O22" i="25"/>
  <c r="P58" i="1"/>
  <c r="P12" i="25" s="1"/>
  <c r="M12" i="25"/>
  <c r="O69" i="1"/>
  <c r="L60" i="1"/>
  <c r="L14" i="25" s="1"/>
  <c r="O59" i="1"/>
  <c r="M59" i="1"/>
  <c r="N59" i="1"/>
  <c r="I34" i="1"/>
  <c r="M69" i="1"/>
  <c r="L70" i="1"/>
  <c r="L24" i="25" s="1"/>
  <c r="N69" i="1"/>
  <c r="H26" i="25" l="1"/>
  <c r="S27" i="25"/>
  <c r="H27" i="25"/>
  <c r="R59" i="1"/>
  <c r="R13" i="25" s="1"/>
  <c r="O13" i="25"/>
  <c r="R69" i="1"/>
  <c r="R23" i="25" s="1"/>
  <c r="O23" i="25"/>
  <c r="Q69" i="1"/>
  <c r="Q23" i="25" s="1"/>
  <c r="N23" i="25"/>
  <c r="P69" i="1"/>
  <c r="P23" i="25" s="1"/>
  <c r="M23" i="25"/>
  <c r="Q59" i="1"/>
  <c r="Q13" i="25" s="1"/>
  <c r="N13" i="25"/>
  <c r="P59" i="1"/>
  <c r="P13" i="25" s="1"/>
  <c r="M13" i="25"/>
  <c r="O70" i="1"/>
  <c r="N70" i="1"/>
  <c r="M70" i="1"/>
  <c r="L71" i="1"/>
  <c r="L25" i="25" s="1"/>
  <c r="E28" i="25" l="1"/>
  <c r="Q60" i="1"/>
  <c r="Q14" i="25" s="1"/>
  <c r="N14" i="25"/>
  <c r="R60" i="1"/>
  <c r="R14" i="25" s="1"/>
  <c r="O14" i="25"/>
  <c r="R70" i="1"/>
  <c r="R24" i="25" s="1"/>
  <c r="O24" i="25"/>
  <c r="Q70" i="1"/>
  <c r="Q24" i="25" s="1"/>
  <c r="N24" i="25"/>
  <c r="P70" i="1"/>
  <c r="P24" i="25" s="1"/>
  <c r="M24" i="25"/>
  <c r="P60" i="1"/>
  <c r="P14" i="25" s="1"/>
  <c r="M14" i="25"/>
  <c r="O71" i="1"/>
  <c r="D34" i="1"/>
  <c r="C34" i="1"/>
  <c r="E34" i="1"/>
  <c r="L72" i="1"/>
  <c r="L26" i="25" s="1"/>
  <c r="N71" i="1"/>
  <c r="M71" i="1"/>
  <c r="H28" i="25" l="1"/>
  <c r="S28" i="25"/>
  <c r="R71" i="1"/>
  <c r="R25" i="25" s="1"/>
  <c r="O25" i="25"/>
  <c r="P71" i="1"/>
  <c r="P25" i="25" s="1"/>
  <c r="M25" i="25"/>
  <c r="Q71" i="1"/>
  <c r="Q25" i="25" s="1"/>
  <c r="N25" i="25"/>
  <c r="O72" i="1"/>
  <c r="L73" i="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N72" i="1"/>
  <c r="M72" i="1"/>
  <c r="E29" i="25" l="1"/>
  <c r="Q72" i="1"/>
  <c r="Q26" i="25" s="1"/>
  <c r="N26" i="25"/>
  <c r="R72" i="1"/>
  <c r="R26" i="25" s="1"/>
  <c r="O26" i="25"/>
  <c r="L27" i="25"/>
  <c r="P72" i="1"/>
  <c r="P26" i="25" s="1"/>
  <c r="M26" i="25"/>
  <c r="N73" i="1"/>
  <c r="O73" i="1"/>
  <c r="M73" i="1"/>
  <c r="I35" i="1"/>
  <c r="S29" i="25" l="1"/>
  <c r="L28" i="25"/>
  <c r="N74" i="1"/>
  <c r="N28" i="25" s="1"/>
  <c r="Q73" i="1"/>
  <c r="Q27" i="25" s="1"/>
  <c r="N27" i="25"/>
  <c r="M74" i="1"/>
  <c r="M28" i="25" s="1"/>
  <c r="P73" i="1"/>
  <c r="P27" i="25" s="1"/>
  <c r="M27" i="25"/>
  <c r="R73" i="1"/>
  <c r="R27" i="25" s="1"/>
  <c r="O27" i="25"/>
  <c r="O74" i="1"/>
  <c r="O28" i="25" s="1"/>
  <c r="N75" i="1" l="1"/>
  <c r="N29" i="25" s="1"/>
  <c r="M75" i="1"/>
  <c r="M29" i="25" s="1"/>
  <c r="H29" i="25"/>
  <c r="E30" i="25"/>
  <c r="S30" i="25"/>
  <c r="O76" i="1"/>
  <c r="O30" i="25" s="1"/>
  <c r="L30" i="25"/>
  <c r="O75" i="1"/>
  <c r="O29" i="25" s="1"/>
  <c r="L29" i="25"/>
  <c r="M76" i="1"/>
  <c r="M30" i="25" s="1"/>
  <c r="N76" i="1"/>
  <c r="N30" i="25" s="1"/>
  <c r="H30" i="25" l="1"/>
  <c r="O77" i="1"/>
  <c r="O31" i="25" s="1"/>
  <c r="L31" i="25"/>
  <c r="N77" i="1"/>
  <c r="N31" i="25" s="1"/>
  <c r="M77" i="1"/>
  <c r="M31" i="25" s="1"/>
  <c r="E31" i="25" l="1"/>
  <c r="S31" i="25"/>
  <c r="O78" i="1"/>
  <c r="O32" i="25" s="1"/>
  <c r="L32" i="25"/>
  <c r="M78" i="1"/>
  <c r="M32" i="25" s="1"/>
  <c r="N78" i="1"/>
  <c r="N32" i="25" s="1"/>
  <c r="H31" i="25" l="1"/>
  <c r="O79" i="1"/>
  <c r="O33" i="25" s="1"/>
  <c r="L33" i="25"/>
  <c r="N79" i="1"/>
  <c r="N33" i="25" s="1"/>
  <c r="M79" i="1"/>
  <c r="M33" i="25" s="1"/>
  <c r="E32" i="25" l="1"/>
  <c r="S32" i="25"/>
  <c r="O80" i="1"/>
  <c r="O34" i="25" s="1"/>
  <c r="L34" i="25"/>
  <c r="M80" i="1"/>
  <c r="M34" i="25" s="1"/>
  <c r="N80" i="1"/>
  <c r="N34" i="25" s="1"/>
  <c r="E34" i="25" l="1"/>
  <c r="S34" i="25"/>
  <c r="H32" i="25"/>
  <c r="O81" i="1"/>
  <c r="O35" i="25" s="1"/>
  <c r="L35" i="25"/>
  <c r="N81" i="1"/>
  <c r="N35" i="25" s="1"/>
  <c r="M81" i="1"/>
  <c r="M35" i="25" s="1"/>
  <c r="H34" i="25" l="1"/>
  <c r="E33" i="25"/>
  <c r="H33" i="25"/>
  <c r="S33" i="25"/>
  <c r="O82" i="1"/>
  <c r="O36" i="25" s="1"/>
  <c r="L36" i="25"/>
  <c r="N82" i="1"/>
  <c r="N36" i="25" s="1"/>
  <c r="M82" i="1"/>
  <c r="M36" i="25" s="1"/>
  <c r="E35" i="25" l="1"/>
  <c r="S35" i="25"/>
  <c r="O83" i="1"/>
  <c r="O37" i="25" s="1"/>
  <c r="L37" i="25"/>
  <c r="N83" i="1"/>
  <c r="N37" i="25" s="1"/>
  <c r="M83" i="1"/>
  <c r="M37" i="25" s="1"/>
  <c r="H35" i="25" l="1"/>
  <c r="O84" i="1"/>
  <c r="O38" i="25" s="1"/>
  <c r="L38" i="25"/>
  <c r="N84" i="1"/>
  <c r="N38" i="25" s="1"/>
  <c r="M84" i="1"/>
  <c r="M38" i="25" s="1"/>
  <c r="E36" i="25" l="1"/>
  <c r="S36" i="25"/>
  <c r="O85" i="1"/>
  <c r="O39" i="25" s="1"/>
  <c r="L39" i="25"/>
  <c r="M85" i="1"/>
  <c r="M39" i="25" s="1"/>
  <c r="N85" i="1"/>
  <c r="N39" i="25" s="1"/>
  <c r="H36" i="25" l="1"/>
  <c r="O86" i="1"/>
  <c r="O40" i="25" s="1"/>
  <c r="L40" i="25"/>
  <c r="O87" i="1"/>
  <c r="N86" i="1"/>
  <c r="N40" i="25" s="1"/>
  <c r="M86" i="1"/>
  <c r="M40" i="25" s="1"/>
  <c r="I36" i="1"/>
  <c r="E37" i="25" l="1"/>
  <c r="S37" i="25"/>
  <c r="O88" i="1"/>
  <c r="N87" i="1"/>
  <c r="M87" i="1"/>
  <c r="H37" i="25" l="1"/>
  <c r="O89" i="1"/>
  <c r="N88" i="1"/>
  <c r="M88" i="1"/>
  <c r="E38" i="25" l="1"/>
  <c r="S38" i="25"/>
  <c r="O90" i="1"/>
  <c r="M89" i="1"/>
  <c r="N89" i="1"/>
  <c r="H38" i="25" l="1"/>
  <c r="O91" i="1"/>
  <c r="M90" i="1"/>
  <c r="N90" i="1"/>
  <c r="H39" i="25" l="1"/>
  <c r="E39" i="25"/>
  <c r="S39" i="25"/>
  <c r="O92" i="1"/>
  <c r="N91" i="1"/>
  <c r="M91" i="1"/>
  <c r="O93" i="1" l="1"/>
  <c r="M92" i="1"/>
  <c r="N92" i="1"/>
  <c r="O94" i="1" l="1"/>
  <c r="N93" i="1"/>
  <c r="M93" i="1"/>
  <c r="O95" i="1" l="1"/>
  <c r="N94" i="1"/>
  <c r="M94" i="1"/>
  <c r="O96" i="1" l="1"/>
  <c r="N95" i="1"/>
  <c r="M95" i="1"/>
  <c r="O97" i="1" l="1"/>
  <c r="N96" i="1"/>
  <c r="M96" i="1"/>
  <c r="O98" i="1" l="1"/>
  <c r="N97" i="1"/>
  <c r="M97" i="1"/>
  <c r="O99" i="1" l="1"/>
  <c r="N98" i="1"/>
  <c r="M98" i="1"/>
  <c r="O100" i="1" l="1"/>
  <c r="M99" i="1"/>
  <c r="N99" i="1"/>
  <c r="I37" i="1"/>
  <c r="O101" i="1" l="1"/>
  <c r="N100" i="1"/>
  <c r="M100" i="1"/>
  <c r="O102" i="1" l="1"/>
  <c r="M101" i="1"/>
  <c r="N101" i="1"/>
  <c r="O103" i="1" l="1"/>
  <c r="M102" i="1"/>
  <c r="N102" i="1"/>
  <c r="O104" i="1" l="1"/>
  <c r="M103" i="1"/>
  <c r="N103" i="1"/>
  <c r="O105" i="1" l="1"/>
  <c r="N104" i="1"/>
  <c r="M104" i="1"/>
  <c r="O106" i="1" l="1"/>
  <c r="M105" i="1"/>
  <c r="N105" i="1"/>
  <c r="O107" i="1" l="1"/>
  <c r="M106" i="1"/>
  <c r="N106" i="1"/>
  <c r="O108" i="1" l="1"/>
  <c r="N107" i="1"/>
  <c r="M107" i="1"/>
  <c r="O109" i="1" l="1"/>
  <c r="M108" i="1"/>
  <c r="N108" i="1"/>
  <c r="O110" i="1" l="1"/>
  <c r="M109" i="1"/>
  <c r="N109" i="1"/>
  <c r="O111" i="1" l="1"/>
  <c r="N110" i="1"/>
  <c r="M110" i="1"/>
  <c r="O112" i="1" l="1"/>
  <c r="M111" i="1"/>
  <c r="N111" i="1"/>
  <c r="M112" i="1" l="1"/>
  <c r="N112" i="1"/>
  <c r="I38" i="1"/>
  <c r="E35" i="1" l="1"/>
  <c r="K80" i="1" l="1"/>
  <c r="K34" i="25" s="1"/>
  <c r="K83" i="1"/>
  <c r="K37" i="25" s="1"/>
  <c r="K79" i="1"/>
  <c r="K33" i="25" s="1"/>
  <c r="K76" i="1"/>
  <c r="K30" i="25" s="1"/>
  <c r="K82" i="1"/>
  <c r="K36" i="25" s="1"/>
  <c r="K78" i="1"/>
  <c r="K32" i="25" s="1"/>
  <c r="K75" i="1"/>
  <c r="K29" i="25" s="1"/>
  <c r="K77" i="1"/>
  <c r="K31" i="25" s="1"/>
  <c r="K86" i="1"/>
  <c r="K40" i="25" s="1"/>
  <c r="K84" i="1"/>
  <c r="K38" i="25" s="1"/>
  <c r="K85" i="1"/>
  <c r="K39" i="25" s="1"/>
  <c r="K74" i="1"/>
  <c r="K28" i="25" s="1"/>
  <c r="K81" i="1"/>
  <c r="K35" i="25" s="1"/>
  <c r="C35" i="1"/>
  <c r="D35" i="1"/>
  <c r="R85" i="1" l="1"/>
  <c r="R39" i="25" s="1"/>
  <c r="Q85" i="1"/>
  <c r="Q39" i="25" s="1"/>
  <c r="P85" i="1"/>
  <c r="P39" i="25" s="1"/>
  <c r="R84" i="1"/>
  <c r="R38" i="25" s="1"/>
  <c r="P84" i="1"/>
  <c r="P38" i="25" s="1"/>
  <c r="Q84" i="1"/>
  <c r="Q38" i="25" s="1"/>
  <c r="R86" i="1"/>
  <c r="R40" i="25" s="1"/>
  <c r="Q86" i="1"/>
  <c r="Q40" i="25" s="1"/>
  <c r="P86" i="1"/>
  <c r="P40" i="25" s="1"/>
  <c r="R77" i="1"/>
  <c r="R31" i="25" s="1"/>
  <c r="Q77" i="1"/>
  <c r="Q31" i="25" s="1"/>
  <c r="P77" i="1"/>
  <c r="P31" i="25" s="1"/>
  <c r="R75" i="1"/>
  <c r="R29" i="25" s="1"/>
  <c r="Q75" i="1"/>
  <c r="Q29" i="25" s="1"/>
  <c r="P75" i="1"/>
  <c r="P29" i="25" s="1"/>
  <c r="R78" i="1"/>
  <c r="R32" i="25" s="1"/>
  <c r="P78" i="1"/>
  <c r="P32" i="25" s="1"/>
  <c r="Q78" i="1"/>
  <c r="Q32" i="25" s="1"/>
  <c r="R82" i="1"/>
  <c r="R36" i="25" s="1"/>
  <c r="P82" i="1"/>
  <c r="P36" i="25" s="1"/>
  <c r="Q82" i="1"/>
  <c r="Q36" i="25" s="1"/>
  <c r="R76" i="1"/>
  <c r="R30" i="25" s="1"/>
  <c r="Q76" i="1"/>
  <c r="Q30" i="25" s="1"/>
  <c r="P76" i="1"/>
  <c r="P30" i="25" s="1"/>
  <c r="R79" i="1"/>
  <c r="R33" i="25" s="1"/>
  <c r="Q79" i="1"/>
  <c r="Q33" i="25" s="1"/>
  <c r="P79" i="1"/>
  <c r="P33" i="25" s="1"/>
  <c r="P74" i="1"/>
  <c r="P28" i="25" s="1"/>
  <c r="Q74" i="1"/>
  <c r="Q28" i="25" s="1"/>
  <c r="R74" i="1"/>
  <c r="R28" i="25" s="1"/>
  <c r="R83" i="1"/>
  <c r="R37" i="25" s="1"/>
  <c r="P83" i="1"/>
  <c r="P37" i="25" s="1"/>
  <c r="Q83" i="1"/>
  <c r="Q37" i="25" s="1"/>
  <c r="R81" i="1"/>
  <c r="R35" i="25" s="1"/>
  <c r="Q81" i="1"/>
  <c r="Q35" i="25" s="1"/>
  <c r="P81" i="1"/>
  <c r="P35" i="25" s="1"/>
  <c r="R80" i="1"/>
  <c r="R34" i="25" s="1"/>
  <c r="Q80" i="1"/>
  <c r="Q34" i="25" s="1"/>
  <c r="P80" i="1"/>
  <c r="P34" i="25" s="1"/>
  <c r="B36" i="1"/>
  <c r="K93" i="1"/>
  <c r="K91" i="1"/>
  <c r="K89" i="1"/>
  <c r="K94" i="1"/>
  <c r="K92" i="1"/>
  <c r="K87" i="1"/>
  <c r="K90" i="1"/>
  <c r="K95" i="1"/>
  <c r="K88" i="1"/>
  <c r="K97" i="1"/>
  <c r="K96" i="1"/>
  <c r="K98" i="1"/>
  <c r="K99" i="1"/>
  <c r="C108" i="1"/>
  <c r="C100" i="1"/>
  <c r="C104" i="1"/>
  <c r="C101" i="1"/>
  <c r="C110" i="1"/>
  <c r="C109" i="1"/>
  <c r="C107" i="1"/>
  <c r="C111" i="1"/>
  <c r="C105" i="1"/>
  <c r="C106" i="1"/>
  <c r="C103" i="1"/>
  <c r="C102" i="1"/>
  <c r="C112" i="1"/>
  <c r="R92" i="1" l="1"/>
  <c r="P92" i="1"/>
  <c r="Q92" i="1"/>
  <c r="R94" i="1"/>
  <c r="Q94" i="1"/>
  <c r="P94" i="1"/>
  <c r="R89" i="1"/>
  <c r="Q89" i="1"/>
  <c r="P89" i="1"/>
  <c r="R91" i="1"/>
  <c r="P91" i="1"/>
  <c r="Q91" i="1"/>
  <c r="R93" i="1"/>
  <c r="P93" i="1"/>
  <c r="Q93" i="1"/>
  <c r="R95" i="1"/>
  <c r="Q95" i="1"/>
  <c r="P95" i="1"/>
  <c r="R87" i="1"/>
  <c r="P87" i="1"/>
  <c r="Q87" i="1"/>
  <c r="R96" i="1"/>
  <c r="P96" i="1"/>
  <c r="Q96" i="1"/>
  <c r="R99" i="1"/>
  <c r="Q99" i="1"/>
  <c r="P99" i="1"/>
  <c r="R97" i="1"/>
  <c r="P97" i="1"/>
  <c r="Q97" i="1"/>
  <c r="R90" i="1"/>
  <c r="Q90" i="1"/>
  <c r="P90" i="1"/>
  <c r="R98" i="1"/>
  <c r="P98" i="1"/>
  <c r="Q98" i="1"/>
  <c r="R88" i="1"/>
  <c r="Q88" i="1"/>
  <c r="P88" i="1"/>
  <c r="D36" i="1"/>
  <c r="B37" i="1"/>
  <c r="E37" i="1" s="1"/>
  <c r="K107" i="1"/>
  <c r="K106" i="1"/>
  <c r="K109" i="1"/>
  <c r="K100" i="1"/>
  <c r="K103" i="1"/>
  <c r="K104" i="1"/>
  <c r="K112" i="1"/>
  <c r="K105" i="1"/>
  <c r="K110" i="1"/>
  <c r="K108" i="1"/>
  <c r="K102" i="1"/>
  <c r="K111" i="1"/>
  <c r="K101" i="1"/>
  <c r="C36" i="1"/>
  <c r="R104" i="1" l="1"/>
  <c r="Q104" i="1"/>
  <c r="P104" i="1"/>
  <c r="R109" i="1"/>
  <c r="Q109" i="1"/>
  <c r="P109" i="1"/>
  <c r="R103" i="1"/>
  <c r="Q103" i="1"/>
  <c r="P103" i="1"/>
  <c r="R107" i="1"/>
  <c r="P107" i="1"/>
  <c r="Q107" i="1"/>
  <c r="R112" i="1"/>
  <c r="Q112" i="1"/>
  <c r="P112" i="1"/>
  <c r="R101" i="1"/>
  <c r="P101" i="1"/>
  <c r="Q101" i="1"/>
  <c r="R106" i="1"/>
  <c r="Q106" i="1"/>
  <c r="P106" i="1"/>
  <c r="R111" i="1"/>
  <c r="P111" i="1"/>
  <c r="Q111" i="1"/>
  <c r="R102" i="1"/>
  <c r="P102" i="1"/>
  <c r="Q102" i="1"/>
  <c r="R108" i="1"/>
  <c r="Q108" i="1"/>
  <c r="P108" i="1"/>
  <c r="R100" i="1"/>
  <c r="Q100" i="1"/>
  <c r="P100" i="1"/>
  <c r="R110" i="1"/>
  <c r="P110" i="1"/>
  <c r="Q110" i="1"/>
  <c r="R105" i="1"/>
  <c r="Q105" i="1"/>
  <c r="P105" i="1"/>
  <c r="D37" i="1"/>
  <c r="E36" i="1"/>
  <c r="C37" i="1"/>
  <c r="B38" i="1"/>
  <c r="C38" i="1" s="1"/>
  <c r="D38" i="1" l="1"/>
  <c r="E38" i="1"/>
  <c r="N48" i="6"/>
  <c r="L49" i="6"/>
  <c r="L122" i="25" s="1"/>
  <c r="M48" i="6"/>
  <c r="P48" i="6" l="1"/>
  <c r="P121" i="25" s="1"/>
  <c r="M121" i="25"/>
  <c r="Q48" i="6"/>
  <c r="Q121" i="25" s="1"/>
  <c r="N121" i="25"/>
  <c r="M49" i="6"/>
  <c r="O49" i="6"/>
  <c r="O122" i="25" s="1"/>
  <c r="N49" i="6"/>
  <c r="L50" i="6"/>
  <c r="L123" i="25" s="1"/>
  <c r="N50" i="6" l="1"/>
  <c r="N123" i="25" s="1"/>
  <c r="L51" i="6"/>
  <c r="N51" i="6" s="1"/>
  <c r="L124" i="25"/>
  <c r="Q49" i="6"/>
  <c r="Q122" i="25" s="1"/>
  <c r="N122" i="25"/>
  <c r="P49" i="6"/>
  <c r="P122" i="25" s="1"/>
  <c r="M122" i="25"/>
  <c r="R49" i="6"/>
  <c r="R122" i="25" s="1"/>
  <c r="M50" i="6"/>
  <c r="O50" i="6"/>
  <c r="M51" i="6"/>
  <c r="O51" i="6" l="1"/>
  <c r="L52" i="6"/>
  <c r="L125" i="25" s="1"/>
  <c r="Q51" i="6"/>
  <c r="Q124" i="25" s="1"/>
  <c r="N124" i="25"/>
  <c r="Q50" i="6"/>
  <c r="Q123" i="25" s="1"/>
  <c r="N52" i="6"/>
  <c r="Q52" i="6" s="1"/>
  <c r="Q125" i="25" s="1"/>
  <c r="P51" i="6"/>
  <c r="P124" i="25" s="1"/>
  <c r="M124" i="25"/>
  <c r="R50" i="6"/>
  <c r="R123" i="25" s="1"/>
  <c r="O123" i="25"/>
  <c r="R51" i="6"/>
  <c r="R124" i="25" s="1"/>
  <c r="O124" i="25"/>
  <c r="P50" i="6"/>
  <c r="P123" i="25" s="1"/>
  <c r="M123" i="25"/>
  <c r="L53" i="6" l="1"/>
  <c r="L126" i="25" s="1"/>
  <c r="M52" i="6"/>
  <c r="O52" i="6"/>
  <c r="R52" i="6" s="1"/>
  <c r="R125" i="25" s="1"/>
  <c r="N125" i="25"/>
  <c r="N53" i="6" l="1"/>
  <c r="O53" i="6"/>
  <c r="R53" i="6" s="1"/>
  <c r="R126" i="25" s="1"/>
  <c r="O125" i="25"/>
  <c r="M53" i="6"/>
  <c r="M126" i="25" s="1"/>
  <c r="L54" i="6"/>
  <c r="L127" i="25" s="1"/>
  <c r="P52" i="6"/>
  <c r="P125" i="25" s="1"/>
  <c r="M125" i="25"/>
  <c r="Q53" i="6"/>
  <c r="Q126" i="25" s="1"/>
  <c r="N126" i="25"/>
  <c r="P53" i="6"/>
  <c r="P126" i="25" s="1"/>
  <c r="N54" i="6"/>
  <c r="M54" i="6"/>
  <c r="L55" i="6"/>
  <c r="L128" i="25" s="1"/>
  <c r="O126" i="25" l="1"/>
  <c r="O54" i="6"/>
  <c r="Q54" i="6"/>
  <c r="Q127" i="25" s="1"/>
  <c r="N127" i="25"/>
  <c r="P54" i="6"/>
  <c r="P127" i="25" s="1"/>
  <c r="M127" i="25"/>
  <c r="R54" i="6"/>
  <c r="R127" i="25" s="1"/>
  <c r="O127" i="25"/>
  <c r="O55" i="6"/>
  <c r="N55" i="6"/>
  <c r="L56" i="6"/>
  <c r="L129" i="25" s="1"/>
  <c r="M55" i="6"/>
  <c r="P55" i="6" l="1"/>
  <c r="P128" i="25" s="1"/>
  <c r="M128" i="25"/>
  <c r="Q55" i="6"/>
  <c r="Q128" i="25" s="1"/>
  <c r="N128" i="25"/>
  <c r="R55" i="6"/>
  <c r="R128" i="25" s="1"/>
  <c r="O128" i="25"/>
  <c r="O56" i="6"/>
  <c r="L57" i="6"/>
  <c r="L130" i="25" s="1"/>
  <c r="N56" i="6"/>
  <c r="M56" i="6"/>
  <c r="P56" i="6" l="1"/>
  <c r="P129" i="25" s="1"/>
  <c r="M129" i="25"/>
  <c r="R56" i="6"/>
  <c r="R129" i="25" s="1"/>
  <c r="O129" i="25"/>
  <c r="Q56" i="6"/>
  <c r="Q129" i="25" s="1"/>
  <c r="N129" i="25"/>
  <c r="O57" i="6"/>
  <c r="M57" i="6"/>
  <c r="N57" i="6"/>
  <c r="L58" i="6"/>
  <c r="L131" i="25" s="1"/>
  <c r="P57" i="6" l="1"/>
  <c r="P130" i="25" s="1"/>
  <c r="M130" i="25"/>
  <c r="Q57" i="6"/>
  <c r="Q130" i="25" s="1"/>
  <c r="N130" i="25"/>
  <c r="R57" i="6"/>
  <c r="R130" i="25" s="1"/>
  <c r="O130" i="25"/>
  <c r="O58" i="6"/>
  <c r="L59" i="6"/>
  <c r="L132" i="25" s="1"/>
  <c r="M58" i="6"/>
  <c r="N58" i="6"/>
  <c r="Q58" i="6" l="1"/>
  <c r="Q131" i="25" s="1"/>
  <c r="N131" i="25"/>
  <c r="R58" i="6"/>
  <c r="R131" i="25" s="1"/>
  <c r="O131" i="25"/>
  <c r="P58" i="6"/>
  <c r="P131" i="25" s="1"/>
  <c r="M131" i="25"/>
  <c r="O59" i="6"/>
  <c r="N59" i="6"/>
  <c r="L60" i="6"/>
  <c r="M59" i="6"/>
  <c r="L133" i="25" l="1"/>
  <c r="I34" i="6"/>
  <c r="R59" i="6"/>
  <c r="R132" i="25" s="1"/>
  <c r="O132" i="25"/>
  <c r="P59" i="6"/>
  <c r="P132" i="25" s="1"/>
  <c r="M132" i="25"/>
  <c r="Q59" i="6"/>
  <c r="Q132" i="25" s="1"/>
  <c r="N132" i="25"/>
  <c r="D34" i="6"/>
  <c r="C34" i="6"/>
  <c r="E34" i="6"/>
  <c r="R60" i="6" l="1"/>
  <c r="R133" i="25" s="1"/>
  <c r="O133" i="25"/>
  <c r="P60" i="6"/>
  <c r="P133" i="25" s="1"/>
  <c r="M133" i="25"/>
  <c r="Q60" i="6"/>
  <c r="Q133" i="25" s="1"/>
  <c r="N133"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Lawson, Carissa</author>
  </authors>
  <commentList>
    <comment ref="C73" authorId="0" shapeId="0" xr:uid="{41D34FEC-5F71-4133-B1DE-771CF6567D39}">
      <text>
        <r>
          <rPr>
            <b/>
            <sz val="9"/>
            <color indexed="81"/>
            <rFont val="Tahoma"/>
            <family val="2"/>
          </rPr>
          <t>Lawson, Carissa:</t>
        </r>
        <r>
          <rPr>
            <sz val="9"/>
            <color indexed="81"/>
            <rFont val="Tahoma"/>
            <family val="2"/>
          </rPr>
          <t xml:space="preserve">
removed 5th wk from prior yr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tc={3ACA09D6-4B9B-4924-A056-9C83EA7A8BDB}</author>
    <author>tc={B9461349-ABB1-4038-A3D3-883F4FB39941}</author>
  </authors>
  <commentList>
    <comment ref="C67" authorId="0" shapeId="0" xr:uid="{3ACA09D6-4B9B-4924-A056-9C83EA7A8BDB}">
      <text>
        <t>[Threaded comment]
Your version of Excel allows you to read this threaded comment; however, any edits to it will get removed if the file is opened in a newer version of Excel. Learn more: https://go.microsoft.com/fwlink/?linkid=870924
Comment:
    Added 90K for Promo</t>
      </text>
    </comment>
    <comment ref="G69" authorId="1" shapeId="0" xr:uid="{B9461349-ABB1-4038-A3D3-883F4FB39941}">
      <text>
        <t>[Threaded comment]
Your version of Excel allows you to read this threaded comment; however, any edits to it will get removed if the file is opened in a newer version of Excel. Learn more: https://go.microsoft.com/fwlink/?linkid=870924
Comment:
    Using Plant Sale from M3 Synapse since RDF15 Demand go live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Hagemeier, Eric K</author>
    <author>tc={4042441D-2E3D-4755-B6D3-A9C0998DBF88}</author>
  </authors>
  <commentList>
    <comment ref="L40" authorId="0" shapeId="0" xr:uid="{281BDDE0-C902-462A-B798-5395CB4B53F6}">
      <text>
        <r>
          <rPr>
            <b/>
            <sz val="9"/>
            <color indexed="81"/>
            <rFont val="Tahoma"/>
            <family val="2"/>
          </rPr>
          <t>Hagemeier, Eric K:</t>
        </r>
        <r>
          <rPr>
            <sz val="9"/>
            <color indexed="81"/>
            <rFont val="Tahoma"/>
            <family val="2"/>
          </rPr>
          <t xml:space="preserve">
Took out 3 shifts per week to make the tote volume</t>
        </r>
      </text>
    </comment>
    <comment ref="P41" authorId="0" shapeId="0" xr:uid="{4B28BF53-A182-40DE-AC02-52A19F38885C}">
      <text>
        <r>
          <rPr>
            <b/>
            <sz val="9"/>
            <color indexed="81"/>
            <rFont val="Tahoma"/>
            <family val="2"/>
          </rPr>
          <t>Hagemeier, Eric K:</t>
        </r>
        <r>
          <rPr>
            <sz val="9"/>
            <color indexed="81"/>
            <rFont val="Tahoma"/>
            <family val="2"/>
          </rPr>
          <t xml:space="preserve">
Took out 3 shifts per week to make the tote volume</t>
        </r>
      </text>
    </comment>
    <comment ref="G69" authorId="1" shapeId="0" xr:uid="{4042441D-2E3D-4755-B6D3-A9C0998DBF88}">
      <text>
        <t>[Threaded comment]
Your version of Excel allows you to read this threaded comment; however, any edits to it will get removed if the file is opened in a newer version of Excel. Learn more: https://go.microsoft.com/fwlink/?linkid=870924
Comment:
    Using Plant Sale from M3 Synapse since RDF15 Demand go live
Reply:
    Totes are added in case equivalent numbers not LBs, to avoid skewing datta</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tc={1AD9DBE4-BC59-4AE0-8F70-947D9FB68607}</author>
  </authors>
  <commentList>
    <comment ref="G69" authorId="0" shapeId="0" xr:uid="{1AD9DBE4-BC59-4AE0-8F70-947D9FB68607}">
      <text>
        <t>[Threaded comment]
Your version of Excel allows you to read this threaded comment; however, any edits to it will get removed if the file is opened in a newer version of Excel. Learn more: https://go.microsoft.com/fwlink/?linkid=870924
Comment:
    Using Plant Sale from M3 Synapse since RDF15 Demand go live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tc={73560F7A-DB6B-4BB9-9F9B-9FCA4584A085}</author>
  </authors>
  <commentList>
    <comment ref="G69" authorId="0" shapeId="0" xr:uid="{73560F7A-DB6B-4BB9-9F9B-9FCA4584A085}">
      <text>
        <t>[Threaded comment]
Your version of Excel allows you to read this threaded comment; however, any edits to it will get removed if the file is opened in a newer version of Excel. Learn more: https://go.microsoft.com/fwlink/?linkid=870924
Comment:
    Using Plant Sale from M3 Synapse since RDF15 Demand go live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ED4B74-8F08-47F4-9A7E-5F88F033AA63}" name="Query - DIM_MO_MATERIAL" description="Connection to the 'DIM_MO_MATERIAL' query in the workbook." type="100" refreshedVersion="8" minRefreshableVersion="5">
    <extLst>
      <ext xmlns:x15="http://schemas.microsoft.com/office/spreadsheetml/2010/11/main" uri="{DE250136-89BD-433C-8126-D09CA5730AF9}">
        <x15:connection id="e0b8cecb-a6fb-4cd1-9c92-ed073a2cb44b"/>
      </ext>
    </extLst>
  </connection>
  <connection id="2" xr16:uid="{06443541-8F14-4AB9-9EAF-6D340C91F5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<sst xmlns="http://schemas.openxmlformats.org/spreadsheetml/2006/main" count="4588" uniqueCount="1014">
  <si>
    <t>Woodlawn OvS please review</t>
  </si>
  <si>
    <t>RED SAUCE - Jeff</t>
  </si>
  <si>
    <t>*120 hrs</t>
  </si>
  <si>
    <t>CAPEX</t>
  </si>
  <si>
    <t>Engineering review underway to determine the feasibility to run PS sauces (on the processsing side)</t>
  </si>
  <si>
    <t>PLANNED DOWNTIME</t>
  </si>
  <si>
    <t>4 wk cycle ~20K cs</t>
  </si>
  <si>
    <t>NEW ITEMS / CHANGE ITEMS / DISCO ITEMS</t>
  </si>
  <si>
    <t>Rcvd organic certification!; STO items running well; samples approved</t>
  </si>
  <si>
    <t>LaRosa's Opportunity</t>
  </si>
  <si>
    <t>KLN</t>
  </si>
  <si>
    <t>Description</t>
  </si>
  <si>
    <t>Demand(cases)</t>
  </si>
  <si>
    <t>Smartway Pasta Sauce - can that be "insourced"?</t>
  </si>
  <si>
    <t>K55272</t>
  </si>
  <si>
    <t>STO MARINARA PASTA SAUCE</t>
  </si>
  <si>
    <t>PS</t>
  </si>
  <si>
    <t>K55238</t>
  </si>
  <si>
    <t>STO SPICY MARINARA SAUCE</t>
  </si>
  <si>
    <t>RAW MATERIAL CONCERNS</t>
  </si>
  <si>
    <t>Diced tomatoes for Private Selection (need to arrive diced, difficult to dice at the plant)</t>
  </si>
  <si>
    <t>K55237</t>
  </si>
  <si>
    <t>STO TOM BASIL PASTA SCE</t>
  </si>
  <si>
    <t>PRODUCTION CONSTRAINTS</t>
  </si>
  <si>
    <t>K55236</t>
  </si>
  <si>
    <t>STO TRADITIONAL PASTA SCE</t>
  </si>
  <si>
    <t>CYCLE OPTIMIZATION</t>
  </si>
  <si>
    <t>PROMO</t>
  </si>
  <si>
    <t>Promo W11-13; current dos ~50</t>
  </si>
  <si>
    <t>OvS</t>
  </si>
  <si>
    <t>*currently planning ~130Kcs /pd - increasing production for upcoming promo</t>
  </si>
  <si>
    <t>40K cs/wk = full capacity</t>
  </si>
  <si>
    <t>~160K full capacity</t>
  </si>
  <si>
    <t xml:space="preserve">Avail ~30 at full capacity </t>
  </si>
  <si>
    <t>LIQUID - Bob</t>
  </si>
  <si>
    <t>*80 hrs</t>
  </si>
  <si>
    <t>Weekly Hours</t>
  </si>
  <si>
    <t>Utilization</t>
  </si>
  <si>
    <t>Current</t>
  </si>
  <si>
    <t>Ranch back FY26; Can we bring it back earlier than end of contract; follow up with Dan K</t>
  </si>
  <si>
    <t>Ranch</t>
  </si>
  <si>
    <t xml:space="preserve">Potential to bring back any other item? </t>
  </si>
  <si>
    <t>3% growth</t>
  </si>
  <si>
    <t>Target Opportunity</t>
  </si>
  <si>
    <t>Target opp</t>
  </si>
  <si>
    <t>New labels end of March; P3/4 1st production</t>
  </si>
  <si>
    <t>Total</t>
  </si>
  <si>
    <t>Several</t>
  </si>
  <si>
    <t>SEMI SOLID - Bob</t>
  </si>
  <si>
    <t>Replacement capper for 15 &amp; 30oz jars ($1.2M)</t>
  </si>
  <si>
    <t>Project to separate the CIP's between liquid &amp; semi; following up end of month to discuss next steps</t>
  </si>
  <si>
    <t>Building new unscrambler for this line - bottles upright</t>
  </si>
  <si>
    <t>TOTES!</t>
  </si>
  <si>
    <t>Totes</t>
  </si>
  <si>
    <t>CIPs?</t>
  </si>
  <si>
    <t>Can we keep tartar???</t>
  </si>
  <si>
    <t>PRESERVES - Jeff</t>
  </si>
  <si>
    <t>2 days of downtime Wk6 T/F - deep clean</t>
  </si>
  <si>
    <t>Currently run 8 sizes on this line; plastic vs glass; different packaging</t>
  </si>
  <si>
    <t>Redesign of BFY choc bottles; need sourcing/marketing to push to get this project wrapped up;  goal to use same size bottle (brown instead of clear) squeeze grape</t>
  </si>
  <si>
    <t>Strawberry impounds put us behind; Prod W1, W5, W7, W9</t>
  </si>
  <si>
    <t>SPICE - Jeff</t>
  </si>
  <si>
    <t>SCHEDULE CHANGES</t>
  </si>
  <si>
    <t>PS GARLIC SALT-PEPPER SEASONING</t>
  </si>
  <si>
    <t>PS BUTTER GARLIC SEASONING</t>
  </si>
  <si>
    <t>PS STEAK SPICE SEASONING</t>
  </si>
  <si>
    <t>P9 - 8 PS preblends; 1st prod July/W20; any updates from cuttings?</t>
  </si>
  <si>
    <t>PS SMOKY GREEN CHILI SEASONING</t>
  </si>
  <si>
    <t>Ponitac Volume - 11 items</t>
  </si>
  <si>
    <t>PS BUTTERY GARLIC SALT SEASONING</t>
  </si>
  <si>
    <t>Bac'n Buds; Meat tend, Garlic Salt &amp; Powder disco</t>
  </si>
  <si>
    <t>PS CHILI GARLIC &amp; HONEY SEASONING</t>
  </si>
  <si>
    <t>Review any remaining rm no longer used</t>
  </si>
  <si>
    <t>PS CILANTRO LIME SEASONING</t>
  </si>
  <si>
    <t>PS LEMON GARLIC GINGER SEASONING</t>
  </si>
  <si>
    <t>Bacon Buds - P2 2025 disco</t>
  </si>
  <si>
    <t>VINEGAR - Bob</t>
  </si>
  <si>
    <t>Over-Fill opportunity that needs resolved ($30K per mo in material loss); adjusted yeilds; actions in place for redesign of plunger (fill) main working w/vendor</t>
  </si>
  <si>
    <t>P7 - New item gallon size cleaning vinegar - 1st production mid April; lower volume item; potential for overtime (cost appropriately)</t>
  </si>
  <si>
    <t>Bidding on DG business; no updates as of yet; Dylan working on DG new business may not be as profitable as expected ~1.3 MM units</t>
  </si>
  <si>
    <t>Exploring opps to resolve bottle supplier issue with CKS - quality issue + labels</t>
  </si>
  <si>
    <t>Scheduled 4 days; unless demand calls for 5</t>
  </si>
  <si>
    <t>Easter coming up</t>
  </si>
  <si>
    <t>OT as needed</t>
  </si>
  <si>
    <t>BSL - Jeff</t>
  </si>
  <si>
    <t>Taco change parts for 12oz squeeze; filler opportunity w/ syrup - OEM involved (replace/upgrade)</t>
  </si>
  <si>
    <t>P9</t>
  </si>
  <si>
    <t>KRO KC STYLE BBQ SAUCE 12/18OZ</t>
  </si>
  <si>
    <t>Successful reformulation testing for BBQ</t>
  </si>
  <si>
    <t>KRO HKRY BRWN SUG BBQ SCE 12/18OZ</t>
  </si>
  <si>
    <t>P9 - 6 new formulas BBQ</t>
  </si>
  <si>
    <t>KRO SWT &amp; TANGY BBQ SAUCE 12/18OZ</t>
  </si>
  <si>
    <t>KRO SWEET N SPICY BBQ SCE 12/18OZ</t>
  </si>
  <si>
    <t>KRO HONEY BBQ SAUCE 12/18OZ</t>
  </si>
  <si>
    <t>KRO ORIGINAL BBQ SAUCE 12/18OZ</t>
  </si>
  <si>
    <t>Big Deal P2FY26</t>
  </si>
  <si>
    <t>Sweet and Tangy, SF syrup</t>
  </si>
  <si>
    <t>BROTH - Bob</t>
  </si>
  <si>
    <t>Successful testing with new can supplier</t>
  </si>
  <si>
    <t>BAKERY - Bob</t>
  </si>
  <si>
    <t xml:space="preserve">New water lines need to be installed; foreign material in line; main is in progress; </t>
  </si>
  <si>
    <t>Schedule opp weeks of canned line</t>
  </si>
  <si>
    <t>Straw crunch cakes P4-5</t>
  </si>
  <si>
    <t>Communicate timing with Shelbyville to prevent issues with OvS</t>
  </si>
  <si>
    <t>Date</t>
  </si>
  <si>
    <t>Line</t>
  </si>
  <si>
    <t>Category</t>
  </si>
  <si>
    <t>Details/Notes</t>
  </si>
  <si>
    <t>Vinegar</t>
  </si>
  <si>
    <t>Risk</t>
  </si>
  <si>
    <t>Line loses money, needs a price adjustment?  FGs only doesn't go in as a raw material to other demand</t>
  </si>
  <si>
    <t>Liquid</t>
  </si>
  <si>
    <t>Runs 24/7, KLP options for relief are pending approval, at max capacity?/utilization</t>
  </si>
  <si>
    <t>Red Sauce</t>
  </si>
  <si>
    <t>Opportunity</t>
  </si>
  <si>
    <t>Demand has been below capacity, will start producing ST Organic &amp; PS later this year, anticipating 2024 KOMPASS</t>
  </si>
  <si>
    <t>Semi Solid</t>
  </si>
  <si>
    <t>Needs run rate review?, PR has been strong lately, capacity looks OK</t>
  </si>
  <si>
    <t>Preserves</t>
  </si>
  <si>
    <t>Very tight on capacity, 5 items are OOS, chili/cocktail/salsa demand could move to red-sauce, and sweet &amp; sour may move here</t>
  </si>
  <si>
    <t>BBQ Syrup</t>
  </si>
  <si>
    <t>Review run rates and production cycles?  Tight capacity</t>
  </si>
  <si>
    <t>Can</t>
  </si>
  <si>
    <t>Demand has dropped of significantly, plenty of capacity, option to move demand in from other production sites?</t>
  </si>
  <si>
    <t>Bakery</t>
  </si>
  <si>
    <t>Assumption</t>
  </si>
  <si>
    <t>This line can exchange labor with vinegar, running well below capability</t>
  </si>
  <si>
    <t>Running over capacity/using overtime, 1 gallon recovery date (est. Wk 27), 1/2 gallon recovery date (est. Wk 29 reg., est. Wk 31 cleaning)?  Dan is asking a division or 2 out to KLP.</t>
  </si>
  <si>
    <t>36oz Ranch working towards recovery (16 oz from Winland), pulled out ranch capacity, Winland running behind on existing orders, need better service, how to get it?</t>
  </si>
  <si>
    <t>NSA Strawbery demand is not included, moved to KLP per Lisa?  Winland can help offload some demand (Heather will send a list, 26k per period), complete recovery plan drafted? Check INV, cocktail &amp; chili will be soon, sweet &amp; sour can run after CFT updates formula, Salsa PR has really helped trim down time</t>
  </si>
  <si>
    <t>Run rates have been reviewed and updated in the system, running Fridays every week, goal is to pull in PS items</t>
  </si>
  <si>
    <t>Run rates need to be reviewed on this line to get accurate projections</t>
  </si>
  <si>
    <t>In recovery on 2 salsa items (raw materials), line cannot run as freely as we'd ike</t>
  </si>
  <si>
    <t>Label issue on pre-labled bottles, run gallon until bottles are gone (end of Wk 31), then go to 1/2 gallon</t>
  </si>
  <si>
    <t>Need large Ranch run approved (16/36oz Ranch moving to Winland), State will be a backup, potential restart Wk 32-33, need artwork approved as well, Winland is still slow on delivery (Ranch demand included approx 105k cases per period)</t>
  </si>
  <si>
    <t>2024 P5 - PS/STO KOMPASS (3 sauces moving forward), need more details on launch date and build</t>
  </si>
  <si>
    <t>Run rate review is complete, significantly lower than previosly assumed, schedules pushing out, always at risk of scratching, getting rid of 22oz size, gain &amp; lose item, consider KLP for a top item after re-sizing (could improve PR a little)</t>
  </si>
  <si>
    <t>High schedule due to rebuilding sweet &amp; sour + peach, Chocolate syrups potential KLP (new bottle compatible or not?), run rate reviews are active</t>
  </si>
  <si>
    <t>6/12 week cycle vs 4/8 (sugar free &amp; regular), running well, PS items are still a potential</t>
  </si>
  <si>
    <t>Demand is slowing, no fall pallets, (45-50 DOS), broth</t>
  </si>
  <si>
    <t>Pie fillings, 70oz thick &amp; chunky salsas still recovering</t>
  </si>
  <si>
    <t>Running GL as much as possible until we run out (through Wk 38), bottles look like they're running out Wk 36, 1/2 GL running only if we can get GL bottles</t>
  </si>
  <si>
    <t>Running Ranch 16oz Wk 34 (40k cases), tight on Light &amp; Buttermilk (running Wk 34) to get healthier, Inventory on other SKUs is dependent on Ranch production, Winland doesn't give dates until production is complete at their site, downtime balance is a challenge</t>
  </si>
  <si>
    <t>Hitting schedules, Wk 35 test for 2024 P1 - 3 PS/STO KOMPASS items, concerned about increasing tonnage for P12 with new ORG items, gap to budget would be 1.5 days of production, need to incorporate P12 promotions into FCST</t>
  </si>
  <si>
    <t>22oz moved to LTOOS (Wk 45 is next production run, potential KOMPASS delete in P3), Wk39-40 target for healthy, 4-SKUs were under forecasted by 80% got us in a tough spot in P8, little room for error due to poor run rates (more items have complicated effeciency, need more RCA)</t>
  </si>
  <si>
    <t>Tempering on frozen fruit, Katie looking into a new tempering space with more room, target solution in P1 2024, CAPEX potential, scratches continue across multiple SKUs, (syrups potentially moving to KLP), if syrups leave we gain 1 Wk per period, will be hand to mouth until tempering and syrups are solved</t>
  </si>
  <si>
    <t>Syrups are moving better than BBQ, demand is matched to capacity (96 hrs), OK to meet demand but no extra capacity, can add OT when needed</t>
  </si>
  <si>
    <t>Seasonal sales started a period earlier than thought, need better forecast alignment, can take 15% uplift by adding in back a day (running 4 days per week every other week)</t>
  </si>
  <si>
    <t>Medium thick and chunky is in stock, Mild should be recovered/pipeline fill Wk 36, running 3 weeks salsa, 1 wk pail, internal sales have impacted OVS (should they?)</t>
  </si>
  <si>
    <t>1/2 Gallon running this week towards recovery (Wk40 target), back to gallon next week, storage constraints, still need cleaning vinegar target</t>
  </si>
  <si>
    <t>Once 36oz light ranch is released (this week), all items will be in stock &amp; recovered</t>
  </si>
  <si>
    <t>2nd round of testing after chopping blades on dicer/chute for diced tomatoes needs reviewed by engineering to assesss abilities for 2024 KOMPASS items, need new capper as well, engineering asking for a down week to complete, need to run up inventory to squeeze in upgrades</t>
  </si>
  <si>
    <t>2 items on LTOOS, very tight capacity and attainment has been lower, mechanical (conveyor down), produces K&amp;B totes to take capacity, sanitation impacts, focus for Marcelo, takeaway is get PR alignment for a realistic snap at capacity</t>
  </si>
  <si>
    <t>Tempering on frozen fruit, Jeremy in maint. is looking at hooked trailers to temper, ETA TBD, scratches continue across multiple SKUs, Syrups moving to KLP in P3 (chocolate/strawberry), tonnage impact will not be favorable, Peach in stock, Orange Marmalade in testing (hard to run)</t>
  </si>
  <si>
    <t>Heavy on DOS for BBQ (80), Syrup is now in season &amp; will be focus, Promo cancelled (P10) which is driving high inventory</t>
  </si>
  <si>
    <t>Running at max schedule (last 3 and next week), no scratches currently able to meet demand</t>
  </si>
  <si>
    <t>Salsas are recovered, 70oz items potentially moving to KLP in P6 2024, watchout on tonnage drop (75% of all demand)</t>
  </si>
  <si>
    <t>Still recovering on 1/2 gallon, cleaning and HT running Wk 42/Wk47 target recovery, alternate bottle supplier still being qualified/Wk 48 tentative ETA</t>
  </si>
  <si>
    <t>All items are in stock, line is recovered</t>
  </si>
  <si>
    <t>11/15/23 running another test on new PS items/KOMPASS, still need to consider moving salsa to preserve/off of this line, pipeline build for KOMPASS in P12 is 5,000 cases</t>
  </si>
  <si>
    <t>Running 22oz items Wk 43 (2 LTOOS items), lower run rates are keeping capacity very tight, new 12oz will swap in vs 22oz DISCO, no real gain on capacity, working on CIP system to improve PR</t>
  </si>
  <si>
    <t>Tempering during 32oz runs, no long term solution yet, orange marmalade is still not running well (running again in Wk 48), syrups are leaving the line APR/MAY (tentative)</t>
  </si>
  <si>
    <t>Heavy on DOS for BBQ (80), Syrup is now in season &amp; will be focus, new promo P13, looking at shippers to move through inventory</t>
  </si>
  <si>
    <t>Hand to mouth with low inventory, running 40hrs per week, tight until demand slows, can issues in Wk 41, constraints are seasonal</t>
  </si>
  <si>
    <t>Salsas are recovered, 70oz items potentially moving to KLP in P6 2024, watchout on tonnage drop (75% of all demand), some scratches on pails (higher demand)</t>
  </si>
  <si>
    <t>1/2 gallon Regular &amp; Cleaning - bottle dependent (new supplier getting setup, running behind) Wk 51 projected recovery, 1 gallon is recovered</t>
  </si>
  <si>
    <t>All items are in stock, line is recovered, schedule adherence is critical to maintain service, ranch demand is gone</t>
  </si>
  <si>
    <t>24oz salsa will move from this line to preserve after chocolate/strawberry syrups are gone, running 3 PS Pasta sauce items on 12-14, PR expectations are unknown, need to follow up next period on actuals, 2k cases per period on PS not yet in forecast</t>
  </si>
  <si>
    <t xml:space="preserve">22oz ran enough to come off of LTOOS, lower run rates are keeping capacity very tight, new 12oz will swap in vs 22oz DISCO, no real gain on capacity, CIP improvements to increase PR (pump installed, seal replacement ETA Wk 46 but need an update, sanitizer pumps (programming needs updated) ETA TBD, expecting evaluation on improvement Wk 50)
</t>
  </si>
  <si>
    <t>Tempering during 32oz runs, no long term solution yet, orange marmalade moving to KLP, syrups are leaving the line APR/MAY (tentative)</t>
  </si>
  <si>
    <t>Heavy on DOS for BBQ (90), Syrup is now in season &amp; will be focus, new promo P13, shippers should help move through inventory, adding taco sauce to fill capacity</t>
  </si>
  <si>
    <t>Inventory is back in a good place, no concerns, need to start planning for Easter build up</t>
  </si>
  <si>
    <t>70oz items potentially moving to KLP in P6 2024 (need letter), watchout on tonnage drop (75% of all demand), pails continue high demand</t>
  </si>
  <si>
    <t>P2 - Running OT Scheduled until transtion to new supplier.  CKS transition expected mid February.  Cycle Time Review expected by the end of P13.  2024 DoS Alignment expected by the end of P13.  Increasing DoS to allow an additional 3 weeks of FG downstream at Project Make Transition.</t>
  </si>
  <si>
    <t>S0 - Schedules staying the same.  Cycle Time Review expected by the end of P13.  2024 DoS Alignment expected by the end of P13.  Increasing DoS to allow an additional 3 weeks of FG downstream at Project Make Transition.</t>
  </si>
  <si>
    <t>R0 - Updated schedule to 3 shifts/8hrs.  Cycle Time Review expected by the end of P13.  2024 DoS Alignment expected by the end of P13.  Increasing DoS to allow an additional 3 weeks of FG downstream at Project Make Transition.</t>
  </si>
  <si>
    <t>S2- Maintaining 7 days/week.  Demand will increase Mar-May.  DoS needs to be in 35 - 40.  Three new KOMPASS items being introduced.  Cycle Time Review expected by the end of P13.  2024 DoS Alignment expected by the end of P13.  Increasing DoS to allow an additional 3 weeks of FG downstream at Project Make Transition.</t>
  </si>
  <si>
    <t>P0 - Staying on current schedule.  Weekends are available as needed.  Cycle updates that will require added changeovers.  Some products moving off the line.  Pasta Sauce Formula/Label discussion needed to ensure everyone is aligned with transitions.  Continuing trials on three new PS Products with a P3 introduction goal.  Cycle Time Review expected by the end of P13.  2024 DoS Alignment expected by the end of P13.  Increasing DoS to allow an additional 3 weeks of FG downstream at Project Make Transition.</t>
  </si>
  <si>
    <t>R1 - Staying on current schedule.  Additional hours available if needed.  Cycle Time Review expected by the end of P13.  2024 DoS Alignment expected by the end of P13.  Increasing DoS to allow an additional 3 weeks of FG downstream at Project Make Transition.</t>
  </si>
  <si>
    <t>B0 - Staying on current schedule.  Team validating qhold releases.  Cycle Time Review expected by the end of P13.  2024 DoS Alignment expected by the end of P13.  Increasing DoS to allow an additional 3 weeks of FG downstream at Project Make Transition.</t>
  </si>
  <si>
    <t>P1 - Staying on current schedule.  Cycle Time Review expected by the end of P13.  2024 DoS Alignment expected by the end of P13.  Increasing DoS to allow an additional 3 weeks of FG downstream at Project Make Transition.</t>
  </si>
  <si>
    <t xml:space="preserve">Transitioned to CKS Wk04.  Heinz increase added to demand (~11% increase in yearly demand).  No changes to schedule.  Will need to assess demand after holiday.  Plant would like to eliminate Friday OT. </t>
  </si>
  <si>
    <t>Graphs showing capacity available.  SCP showing gaps in the schedule based off of current cycles.  1st Qtr Cycle Evaluation is needed.  Plant would like to eliminate Weekend/OT production.  Addressing cycles and sustained PR will determine if feasible.  Plant keeping current schedule.</t>
  </si>
  <si>
    <t>Graphs showing capacity available without Max Schedule.  SCP showing gaps in the schedule based off of current cycles.  1st Qtr Cycle Evaluation is needed.  Plant would like to eliminate Weekend/OT production.  Addressing cycles and sustained PR will determine if feasible.  Plant keeping current schedule.  Three new PS products put on hold until further notice.</t>
  </si>
  <si>
    <t xml:space="preserve">Graphs showing capacity available.  1st Qtr Cycle Evaluation is needed.  Plant would like to eliminate Weekend/OT production.  Addressing cycles and sustained PR will determine if feasible.  Inventory level working down and sustained PR will be needed.  Plant keeping current schedule. </t>
  </si>
  <si>
    <t>Graphs showing capacity available.  Building inventory to support BBQ season.  Evaluating demand for next capacity review.  1st Qtr Cycle Evaluation is needed.  SCP showing gaps in teh schedule based off of current cycles.  Plant keeping current schedule.</t>
  </si>
  <si>
    <t>Graphs showing capacity available.  SCP working towards minimum run quantity of 4000 cases on all Kroger Products.  Expect SCP to increase DOS in the early months to allow Winter/Holiday increased DOS to be covered.</t>
  </si>
  <si>
    <t>Graphs showing capacity available.  1st Qtr Cycle Evaluation is needed.  Inventory will need to monitored leading into next capacity review.  The two Salsa products are staying on this line until Period 11.  Plant keeping current schedule.</t>
  </si>
  <si>
    <t>Shippers</t>
  </si>
  <si>
    <t xml:space="preserve">Production scheduled for shippers in Week 6 - 8 to align with Min/Max program.  Schedule Attainment vital in support DOS and shipper program.  </t>
  </si>
  <si>
    <t>Schedule staying the same.  Problem with HT labels and CKS cannot produce bottles.  Plant following up on Memorial Day Holiday Downtime.</t>
  </si>
  <si>
    <t>WDD in P5W1 in forecast.  More to come in Pd6&amp;7 not in forecast.  Schedules staying the same.</t>
  </si>
  <si>
    <t>Keeping the schedule.  Expected maintenance downtime the weekend of of 5/3-5/5.</t>
  </si>
  <si>
    <t>P3 Smartway 15oz Mayo.  P9 Kro Avocado Oil Sqz Mayo and Kro Lite Sqz Mayo.  Capper maintenance update scheduled.  Plant feel they can make update while running totes.  Will communicate if that changes.  Schedule staying the same.</t>
  </si>
  <si>
    <t>Keeping the schedule the same.  Vetting the proposed Cycle update to 4 week cycles.</t>
  </si>
  <si>
    <t>Keeping the schedule for Mon-Thurs.  Using Friday to recoup any lost schedules.</t>
  </si>
  <si>
    <t>Keeping the scheduled the same.  SCP Tool will schedule production to account for prebuild.</t>
  </si>
  <si>
    <t>The demand forecast doesn't reflect the seasonality (vs. Actual sales).  Verified the Custom Forecast is not included.  Gallons are harder to forecast and 2023 Thick and Chunky OOS may have impacted the demand.  P11 70oz Salsa transition to KLP put on hold.  Following up with Sourcing.</t>
  </si>
  <si>
    <t>Spice</t>
  </si>
  <si>
    <r>
      <t xml:space="preserve">CAPEX?  New products?  Planned shutdowns (Holidays, etc?).  New product testing status?  </t>
    </r>
    <r>
      <rPr>
        <sz val="11"/>
        <color rgb="FFFF0000"/>
        <rFont val="Calibri"/>
        <family val="2"/>
        <scheme val="minor"/>
      </rPr>
      <t xml:space="preserve">No projects.  No new products. Mother's Day, Father's Day and Memorial Day Weekend (3 day weekend). </t>
    </r>
  </si>
  <si>
    <r>
      <t xml:space="preserve">CAPEX?  New products?  Planned shutdowns (Holidays, etc?).  New product testing status? </t>
    </r>
    <r>
      <rPr>
        <sz val="11"/>
        <color rgb="FFFF0000"/>
        <rFont val="Calibri"/>
        <family val="2"/>
        <scheme val="minor"/>
      </rPr>
      <t>Label change coming (no date yet) only impacting pack spec.  Pizza potentially moving over to Red Sauce.  Down Mother's Day, Father's Day and Memorial Day Weekend (3 day weekend).  Organic Pasta sauce (2025) testing will start soon.</t>
    </r>
  </si>
  <si>
    <r>
      <t xml:space="preserve">CAPEX?  New products?  Planned shutdowns (Holidays, etc?) </t>
    </r>
    <r>
      <rPr>
        <sz val="11"/>
        <color rgb="FFFF0000"/>
        <rFont val="Calibri"/>
        <family val="2"/>
        <scheme val="minor"/>
      </rPr>
      <t>(Capper Rebuild)</t>
    </r>
    <r>
      <rPr>
        <sz val="11"/>
        <color theme="1"/>
        <rFont val="Calibri"/>
        <family val="2"/>
        <scheme val="minor"/>
      </rPr>
      <t xml:space="preserve">.  New product testing status </t>
    </r>
    <r>
      <rPr>
        <sz val="11"/>
        <color rgb="FFFF0000"/>
        <rFont val="Calibri"/>
        <family val="2"/>
        <scheme val="minor"/>
      </rPr>
      <t>(Classic Whipped 30oz and 12oz Pd9)</t>
    </r>
    <r>
      <rPr>
        <sz val="11"/>
        <color theme="1"/>
        <rFont val="Calibri"/>
        <family val="2"/>
        <scheme val="minor"/>
      </rPr>
      <t xml:space="preserve">?  </t>
    </r>
    <r>
      <rPr>
        <sz val="11"/>
        <color rgb="FFFF0000"/>
        <rFont val="Calibri"/>
        <family val="2"/>
        <scheme val="minor"/>
      </rPr>
      <t xml:space="preserve">Repairs to Capper June/July.  </t>
    </r>
    <r>
      <rPr>
        <sz val="11"/>
        <color theme="1"/>
        <rFont val="Calibri"/>
        <family val="2"/>
        <scheme val="minor"/>
      </rPr>
      <t>Down Mother's Day, Father's Day and Memorial Day Weekend (3 day weekend).  Organic Pasta sauce (2025) testing will start soon.</t>
    </r>
  </si>
  <si>
    <r>
      <t xml:space="preserve">CAPEX?  New products?  Planned shutdowns (Holidays, etc?).  New product testing status? </t>
    </r>
    <r>
      <rPr>
        <sz val="11"/>
        <color rgb="FFFF0000"/>
        <rFont val="Calibri"/>
        <family val="2"/>
        <scheme val="minor"/>
      </rPr>
      <t xml:space="preserve">Updating Pectin Blending system (quality update) sometime in 2024.  Upgrading Heat Exchange and then giving it separate system.  Adding a depalletizer to the Preserve Department (2024?).  Upgrade Cook Deck (automate 2024). Taco moving to BSL at some point. Down Mother's Day, Father's Day and Memorial Day Weekend (3 day weekend). </t>
    </r>
  </si>
  <si>
    <r>
      <t xml:space="preserve">CAPEX?  New products?  Planned shutdowns (Holidays, etc?).  New product testing status?  </t>
    </r>
    <r>
      <rPr>
        <sz val="11"/>
        <color rgb="FFFF0000"/>
        <rFont val="Calibri"/>
        <family val="2"/>
        <scheme val="minor"/>
      </rPr>
      <t xml:space="preserve">Moving Taco Sauce to line.  No improvement products.  Mother's Day, Father's Day and Memorial Day Weekend (3 day weekend). </t>
    </r>
  </si>
  <si>
    <t xml:space="preserve">CAPEX?  New products?  Planned shutdowns (Holidays, etc?).  New product testing status?  No projects.  No new products. Mother's Day, Father's Day and Memorial Day Weekend (3 day weekend). </t>
  </si>
  <si>
    <t>Production start date Week 19.</t>
  </si>
  <si>
    <t>CAPEX?  New products?  Planned shutdowns (Holidays, etc?).  New product testing status?</t>
  </si>
  <si>
    <t>Take to merchandising for excess capacity.  Cut OT if possible.</t>
  </si>
  <si>
    <t>Adjusting totes in file to determine product amounts</t>
  </si>
  <si>
    <t>Planned Downtime July 4th - 7th.  Improved throughput with capper work: 
9000cs/day - Gallon
5500cs/day - Half Gallon</t>
  </si>
  <si>
    <t>Lite Ceasar being tested as a new product.  Planned Downtime July 4th - 7th.  Honey Mustard (quality) and Two Phase valve (mechanical).</t>
  </si>
  <si>
    <t xml:space="preserve">Rebuild for height change needed (1 week not currently planned).  STO trial runs scheduled (???).   Planned Downtime July 4th - 7th.  Moving Pizza Sauce from Preserves to Red Sauce.  </t>
  </si>
  <si>
    <t xml:space="preserve">Capper Rebuild Wk22.  PR expected to improve to 50%
Tote Copack support (est. P8 - 13).  PR expected to improve to 55%.  Added line time expected to increase throughput by 24,000 case per period.
12oz Sqz Whipped &amp; 30oz Whipped new formula Pd9.  
Horseradish &amp; Tartar move to KLP Period 2 '25.  
12oz, 15oz and 22oz products transitioning to 18oz Period 2 '25
- Transition/Production needed Period 12-13 due to 8 week cycle time.  Bottles for 18oz transition not available until Mid December.
 - ~11,000cs decrease in demand removed starting Period 13 thru Period5
PR expected to improve to 60% Period 1 '25
</t>
  </si>
  <si>
    <t>New Lanco installed Wk22.  No new product.  Peach raw material may require new formula for Peach Preserve.  Planned Downtime July 4th - 7th.  Recycle/Sequence line due to additional tempering needs.  Pizza sauce and Taco Sauce transitionint to other lines will reduce line hours.</t>
  </si>
  <si>
    <t>No new projects.  Taco transitioning from preserves to BSL as of P13.  Testing Taco formula (ETA??).  Planned Downtime July 4th - 7th.  Managing down Syrup DOS will increase BBQ DOS.</t>
  </si>
  <si>
    <t>No new projects.  No new products.  Two weeks per period.  Sustain build for Holiday demand.</t>
  </si>
  <si>
    <t>No new projects.  70oz Salsa to KLP Wk27.  Planned Downtime July 4th - 7th
- Reduced demand starting Period 8
- Increasing DOS on fruit glazes to recover and sustain through winter holidays</t>
  </si>
  <si>
    <t>Adjusting to Fall Min / Max Levels</t>
  </si>
  <si>
    <t>Completing Blending system install.  Testing Wk22-23.  Vertical Start up Wk24 (100bpm - 60%PR)</t>
  </si>
  <si>
    <t>No Capex.  No planned DT.  No New products.  Must maintain 9000cs/day (gal) and 5500cs/day(hgl)</t>
  </si>
  <si>
    <t>No Capex.  No planned DT.  Two new Whipped products (K06151 &amp; K06152).  Will maintain OT through Period 13 (at least).</t>
  </si>
  <si>
    <t>No Capex.  No planned DT.  No new products.  Adjusting standard schedule to remove weekends.</t>
  </si>
  <si>
    <t>No Capex.  No planned DT.  New Product (Taco).  Will need OT Periods 8-13 to prepare for 2025 season.</t>
  </si>
  <si>
    <t>No Capex.  No planned DT.  No new products.  Will maintain cycles going into 2025 to sustain DOS.</t>
  </si>
  <si>
    <t>No Capex.  No planned DT.  No new products.  Plenty of capacity with 70oz salsa removed.</t>
  </si>
  <si>
    <t>line is unprofitable, but has capacity to support current demand at current schedule</t>
  </si>
  <si>
    <t>no CAPEX, holidays, deep dives (cleaning &amp; santitation) occur on weekends</t>
  </si>
  <si>
    <t>risk</t>
  </si>
  <si>
    <t>shorter production runs impact PR</t>
  </si>
  <si>
    <t>4Q bump in demand (DP needs to add)</t>
  </si>
  <si>
    <t>added Sat production thru Wk40</t>
  </si>
  <si>
    <t>4 STO pasta sauces for P3 2025</t>
  </si>
  <si>
    <t>outsourced total demand needs to be removed from forecast</t>
  </si>
  <si>
    <t>transition from 12/22oz squeeze to 18oz in early Q1 2025</t>
  </si>
  <si>
    <t>Kro Tartar Sauce &amp; Horseradish moving to KLP Q1 2025</t>
  </si>
  <si>
    <t>new item - Lite Squeeze Mayo 18oz</t>
  </si>
  <si>
    <t>tote production returning in Q1 2025 - do we need to push this back?</t>
  </si>
  <si>
    <t>Fruit Thawing / CCI process / space constrained at CCI</t>
  </si>
  <si>
    <t>Taco Sauce is transitioning to BSL line in Q1 2025</t>
  </si>
  <si>
    <t>Cycle optimization opportunity</t>
  </si>
  <si>
    <t>BSL</t>
  </si>
  <si>
    <t>Taco Sauce (2 sku's) is transitioning to the BSL line in Q1 2025</t>
  </si>
  <si>
    <t>1 day in Wk38 - maintenance training on labeler</t>
  </si>
  <si>
    <t>Broth</t>
  </si>
  <si>
    <t>plenty of capacity - typically shut down at least 2 weeks per period</t>
  </si>
  <si>
    <t>line is down more than it runs</t>
  </si>
  <si>
    <t>still in ramp up - increasing capacity weekly</t>
  </si>
  <si>
    <t>OT production needed thru the holidays</t>
  </si>
  <si>
    <t>8oz plastic items likely to be discontinued</t>
  </si>
  <si>
    <t>early discussions around 4oz PET spice</t>
  </si>
  <si>
    <t>STO successful run</t>
  </si>
  <si>
    <t xml:space="preserve">LaRosa's EAV 40K cs; 4 items plus potential for Diablo as well </t>
  </si>
  <si>
    <t>Promo W11-13; current dos ~50 CANCELLED</t>
  </si>
  <si>
    <t>24 oz Original Pasta Sauce- 11386- Cases</t>
  </si>
  <si>
    <t>24oz Sauteed Onion Pasta Sauce-11399- Cases</t>
  </si>
  <si>
    <t>14oz Pizza Sauce-11390- Cases</t>
  </si>
  <si>
    <t>16oz PET-11396- Cases</t>
  </si>
  <si>
    <t xml:space="preserve">Per Ann -continue to use old labels until this time. </t>
  </si>
  <si>
    <t>Ranch back FY26</t>
  </si>
  <si>
    <t>Hot fudge</t>
  </si>
  <si>
    <t>*40 hrs</t>
  </si>
  <si>
    <t>P9 - 8 PS preblends; 1st prod July/W20</t>
  </si>
  <si>
    <t>Ponitac Volume - 150K lbs</t>
  </si>
  <si>
    <t>Lavender, Bac'n Buds, Meat tend, Garlic Salt &amp; Powder disco</t>
  </si>
  <si>
    <t>Missed</t>
  </si>
  <si>
    <t>Wk10</t>
  </si>
  <si>
    <t>Wk9</t>
  </si>
  <si>
    <t>Wk8</t>
  </si>
  <si>
    <t>WK7</t>
  </si>
  <si>
    <t>Wk6</t>
  </si>
  <si>
    <t>WK5</t>
  </si>
  <si>
    <t>WK4</t>
  </si>
  <si>
    <t>WK3</t>
  </si>
  <si>
    <t>WK2</t>
  </si>
  <si>
    <t>WK1</t>
  </si>
  <si>
    <t>Are we still testing for BBQ?</t>
  </si>
  <si>
    <t>Successful testing w/new can supplier P1W2 FY25; transition to begin asap</t>
  </si>
  <si>
    <t xml:space="preserve">LaRosa's EAV; 4 items plus potential for Diablo as well </t>
  </si>
  <si>
    <t>Promo P7; ~90 last similar promo</t>
  </si>
  <si>
    <t xml:space="preserve">P6W4/P7W1/P7W4 ad weeks </t>
  </si>
  <si>
    <t>37K</t>
  </si>
  <si>
    <t>24 oz Original Pasta Sauce-</t>
  </si>
  <si>
    <t>6K</t>
  </si>
  <si>
    <t>24oz Sauteed Onion Pasta Sauce</t>
  </si>
  <si>
    <t>20K</t>
  </si>
  <si>
    <t>14oz Pizza Sauce</t>
  </si>
  <si>
    <t>7K</t>
  </si>
  <si>
    <t>16oz PET</t>
  </si>
  <si>
    <t>*Use our jars</t>
  </si>
  <si>
    <t>Space constraints</t>
  </si>
  <si>
    <t xml:space="preserve">June 13- 15 - valve rebuilds in B&amp;L </t>
  </si>
  <si>
    <t>Ranch back FY26; discuss set up/prod/validation by P10/11; prepare for testing; projects in works as well</t>
  </si>
  <si>
    <t>Target Opportunity; follow up with Dylan</t>
  </si>
  <si>
    <t>Working on quote for FY 26 ETA</t>
  </si>
  <si>
    <t>Project to separate the CIP's between liquid &amp; semi; follow up to make sure this is still necessary</t>
  </si>
  <si>
    <t>Wrap around case packer increase reliabilty/save labor</t>
  </si>
  <si>
    <t>Building new unscrambler for this line - bottles upright - PRIORITY; working on quotes to move forward</t>
  </si>
  <si>
    <t>KB supplying totes as needed</t>
  </si>
  <si>
    <t xml:space="preserve">Total </t>
  </si>
  <si>
    <t>Redesign of BFY choc bottles; need sourcing/marketing to push to get this project wrapped up;  goal to use same size bottle (brown instead of clear) squeeze grape; Bob S aware and pushing for progess issue with cap etc</t>
  </si>
  <si>
    <t>Hot fudge - now released; need to remove from STOOS once rvcd into DCs</t>
  </si>
  <si>
    <t>Per Rebekah Skinner</t>
  </si>
  <si>
    <t>Ponitac Volume - excess rm 150K lbs</t>
  </si>
  <si>
    <t>PREBUILD FOR FALL/WINTER SEASONALITY</t>
  </si>
  <si>
    <t>*Audra for K# etc</t>
  </si>
  <si>
    <t xml:space="preserve">Over-Fill opportunity that needs resolved ($30K per mo in material loss); adjusted yeilds; actions in place for redesign of plunger (fill) main working w/vendor; adjustable spacers on line; </t>
  </si>
  <si>
    <t>P7 - New item gallon size cleaning vinegar - 1st prod Wk14 successful</t>
  </si>
  <si>
    <t>Exploring opps to resolve bottle supplier issue with CKS - quality issue + labels; Working  on proposals to do bottles at State</t>
  </si>
  <si>
    <t xml:space="preserve">BBQ Testing </t>
  </si>
  <si>
    <t>Installed filter bags</t>
  </si>
  <si>
    <t>Year</t>
  </si>
  <si>
    <t>Standard Capacity</t>
  </si>
  <si>
    <t>Overtime Capacity</t>
  </si>
  <si>
    <t>Max Capacity</t>
  </si>
  <si>
    <t>Growth</t>
  </si>
  <si>
    <t>PR</t>
  </si>
  <si>
    <t>Current Schedule</t>
  </si>
  <si>
    <t>Overtime Schedule</t>
  </si>
  <si>
    <t>Max Schedule</t>
  </si>
  <si>
    <t># of Shifts</t>
  </si>
  <si>
    <t>Hrs/Shift</t>
  </si>
  <si>
    <t>Sunday</t>
  </si>
  <si>
    <t>Monday</t>
  </si>
  <si>
    <t>Tuesday</t>
  </si>
  <si>
    <t>Wednesday</t>
  </si>
  <si>
    <t>Thursday</t>
  </si>
  <si>
    <t>Friday</t>
  </si>
  <si>
    <t>Standard Rate</t>
  </si>
  <si>
    <t>Saturday</t>
  </si>
  <si>
    <t>Total Production Hours Scheduled</t>
  </si>
  <si>
    <t>Unit of Measure</t>
  </si>
  <si>
    <t>Cases</t>
  </si>
  <si>
    <t>Weeks per Year</t>
  </si>
  <si>
    <t>Hours per Year</t>
  </si>
  <si>
    <t>Hours per Period</t>
  </si>
  <si>
    <t>Period</t>
  </si>
  <si>
    <t>Forecasted Demand</t>
  </si>
  <si>
    <t>Scheduled Production</t>
  </si>
  <si>
    <t>Beginning Inventory</t>
  </si>
  <si>
    <t>Actual Production</t>
  </si>
  <si>
    <t>Actual Sales</t>
  </si>
  <si>
    <t>Ending Inventory</t>
  </si>
  <si>
    <t>Outside Purchases</t>
  </si>
  <si>
    <t>YTD Growth Calculation</t>
  </si>
  <si>
    <t>Annual Demand Calculation</t>
  </si>
  <si>
    <t>Standard Utilization</t>
  </si>
  <si>
    <t>Overtime Utilization</t>
  </si>
  <si>
    <t>Max Utilization</t>
  </si>
  <si>
    <t>DOS</t>
  </si>
  <si>
    <t>LINE</t>
  </si>
  <si>
    <t>PLANT</t>
  </si>
  <si>
    <t>049 State Ave</t>
  </si>
  <si>
    <t>Max PR</t>
  </si>
  <si>
    <t>Totes Demand (Cs equiv)</t>
  </si>
  <si>
    <t>Totes Act Prod (Cs equiv)</t>
  </si>
  <si>
    <t>Totes Plan (Cs equiv)</t>
  </si>
  <si>
    <t>Prod Hours/wk Req'd</t>
  </si>
  <si>
    <t>Plant</t>
  </si>
  <si>
    <t>Current Schedule Wkly Hours</t>
  </si>
  <si>
    <t>Max Schedule Wkly Hours</t>
  </si>
  <si>
    <t>Days/Week Sched</t>
  </si>
  <si>
    <t>Plant Standards Report</t>
  </si>
  <si>
    <t xml:space="preserve">Line Performance By Product </t>
  </si>
  <si>
    <t xml:space="preserve">Plant:  </t>
  </si>
  <si>
    <t>State Ave</t>
  </si>
  <si>
    <t>Date Range:</t>
  </si>
  <si>
    <t>Q1</t>
  </si>
  <si>
    <t>Period Range:</t>
  </si>
  <si>
    <t>Pd 1-4 2025</t>
  </si>
  <si>
    <t>PR Calcs</t>
  </si>
  <si>
    <t>Eff Calcs</t>
  </si>
  <si>
    <t>Line Name</t>
  </si>
  <si>
    <t>Product</t>
  </si>
  <si>
    <t>Production Units</t>
  </si>
  <si>
    <t>Production Count</t>
  </si>
  <si>
    <t>Uptime</t>
  </si>
  <si>
    <t>Unplanned Downtime</t>
  </si>
  <si>
    <t>Planned Downtime</t>
  </si>
  <si>
    <t>Actual Rate</t>
  </si>
  <si>
    <t>Eff</t>
  </si>
  <si>
    <t>Calculated Standard Rate</t>
  </si>
  <si>
    <t>PR @ Actual Rate</t>
  </si>
  <si>
    <t>PR Diff Current vs Actual Rate</t>
  </si>
  <si>
    <t>Eff @ Actual Rate</t>
  </si>
  <si>
    <t>Eff Diff Current vs Actual Rate</t>
  </si>
  <si>
    <t>Prop Std Rate</t>
  </si>
  <si>
    <t>PR @ Prop Std Rate</t>
  </si>
  <si>
    <t>PR Diff Current vs Prop Rate</t>
  </si>
  <si>
    <t>Eff @ Prop Std Rate</t>
  </si>
  <si>
    <t>Eff Diff Current vs Prop Rate</t>
  </si>
  <si>
    <t>Control Point</t>
  </si>
  <si>
    <t>Contol Point Mfg Recommended Speed</t>
  </si>
  <si>
    <t>Constraint</t>
  </si>
  <si>
    <t>Constraint Mfg Recommended Speed</t>
  </si>
  <si>
    <t>Std Prod @ Actual Rate</t>
  </si>
  <si>
    <t>Std Prod @ Prop Std</t>
  </si>
  <si>
    <t>Weighted Avg Curr Std</t>
  </si>
  <si>
    <t>Weighted Avg Prop Std</t>
  </si>
  <si>
    <t>Weighted Avg @ Actual Rate</t>
  </si>
  <si>
    <t>Production</t>
  </si>
  <si>
    <t>UnplannedDT</t>
  </si>
  <si>
    <t>PlannedDT</t>
  </si>
  <si>
    <t>Rate Variance</t>
  </si>
  <si>
    <t>Expected Product Count</t>
  </si>
  <si>
    <t>Yield Losses</t>
  </si>
  <si>
    <t>Lost Minutes</t>
  </si>
  <si>
    <t>750 Liquid Line</t>
  </si>
  <si>
    <t>K49044 12oz Kroger Teriyaki Marinade</t>
  </si>
  <si>
    <t>K49047 12oz Kroger Herb &amp; Garlic W/ Lemon Marinade</t>
  </si>
  <si>
    <t>K49131 12oz Kroger Lemon Pepper Marinade</t>
  </si>
  <si>
    <t>K49312 12oz Caribbean Jerk W/Papaya Juice Marinade</t>
  </si>
  <si>
    <t>K96763 36oz Kroger 1000 Island</t>
  </si>
  <si>
    <t>K96767 36oz Kroger Lite Ranch</t>
  </si>
  <si>
    <t>K96790 36oz Kroger Italian</t>
  </si>
  <si>
    <t>K97585 16oz HT 1000 Island</t>
  </si>
  <si>
    <t>K97587 16 oz HT Lite Ranch</t>
  </si>
  <si>
    <t>K97597 16oz  HT Fat Free Italian</t>
  </si>
  <si>
    <t>K97615 16 oz HT Honey Mustard</t>
  </si>
  <si>
    <t>K97628 16oz HT Balsamic Vinaigrette</t>
  </si>
  <si>
    <t>K97854 16oz HT Italian</t>
  </si>
  <si>
    <t>K98028 16oz HT Blue Cheese</t>
  </si>
  <si>
    <t>K98556 16oz HT Creamy French Dressing</t>
  </si>
  <si>
    <t>K98662 36oz Kroger Buttermilk</t>
  </si>
  <si>
    <t>K98663 36oz Kroger Fat Free Italian</t>
  </si>
  <si>
    <t>K99000 16oz Kroger Buttermilk Fields Ranch</t>
  </si>
  <si>
    <t>K99032 16oz HT Caesar Dressing</t>
  </si>
  <si>
    <t>K99037 16oz HT Buttermilk Fields Ranch</t>
  </si>
  <si>
    <t>K99153 16oz Kroger Caesar Dressing</t>
  </si>
  <si>
    <t>K99186 16 oz Smart Way Italian</t>
  </si>
  <si>
    <t>K99189 16oz Smart Way 1000 Island</t>
  </si>
  <si>
    <t>K99636 16oz Kroger Honey Mustard</t>
  </si>
  <si>
    <t>K99638 16OZ Kroger Lite Raspberry Vinaigrette</t>
  </si>
  <si>
    <t>K99639 16oz. Kroger California French</t>
  </si>
  <si>
    <t>K99641 16oz Kroger Lite Ranch</t>
  </si>
  <si>
    <t>K99642 16OZ Kroger French Dressing</t>
  </si>
  <si>
    <t>K99644 16oz Kroger Creamy Italian</t>
  </si>
  <si>
    <t>K99645 16oz Kroger Buttermilk</t>
  </si>
  <si>
    <t>K99647 16oz Kroger Fat Free Ranch</t>
  </si>
  <si>
    <t>K99648 16oz Kroger Blue Cheese</t>
  </si>
  <si>
    <t>K99651 16oz Kroger Fat Free Italian</t>
  </si>
  <si>
    <t>K99652 16oz Kroger Sriracha Ranch</t>
  </si>
  <si>
    <t>K99659 16oz Kroger Balsamic Vinaigrette</t>
  </si>
  <si>
    <t>K99662 16oz Kroger Italian</t>
  </si>
  <si>
    <t>K99664 16oz Kroger 1000 Island</t>
  </si>
  <si>
    <t>Line Totals:</t>
  </si>
  <si>
    <t>752 Semi-Solid Line</t>
  </si>
  <si>
    <t>K04380 15oz Smart Way Mayo</t>
  </si>
  <si>
    <t>K06151 30oz Kroger Classic Whip Dressing</t>
  </si>
  <si>
    <t>K07700 KB Mayo Totes</t>
  </si>
  <si>
    <t>K47875 18 oz Avocado Squeeze Mayo</t>
  </si>
  <si>
    <t>K47876 Kroger 18oz Olive Oil Mayo</t>
  </si>
  <si>
    <t>K47877 Kroger 18oz Whip Mayo</t>
  </si>
  <si>
    <t>K47878 Kroger 18 oz Squeeze Mayo</t>
  </si>
  <si>
    <t>K47879 Kroger 18oz Lite Mayo</t>
  </si>
  <si>
    <t>K76856 KB Klassic Mayo Tote</t>
  </si>
  <si>
    <t>K78208 KB Whip Salad Dres. Tote</t>
  </si>
  <si>
    <t>K89927 KB Derby Mayo Tote</t>
  </si>
  <si>
    <t>K89936 30oz Kroger Lite Mayo</t>
  </si>
  <si>
    <t>K96910 12oz Kroger Tartar Sauce</t>
  </si>
  <si>
    <t>K97410 30 oz Mayo w/ Olive Oil</t>
  </si>
  <si>
    <t>K97417 30oz Kroger Mayonnaise</t>
  </si>
  <si>
    <t>K97418 15oz Kroger Mayonnaise</t>
  </si>
  <si>
    <t>K98014 KB Lite Mayo Tote</t>
  </si>
  <si>
    <t>K98069 Pace Deli Totes</t>
  </si>
  <si>
    <t>K98133 Roundy's Whip Salad Dressing Tote</t>
  </si>
  <si>
    <t>K98135 Roundy's 1st Quality Mayo Tote</t>
  </si>
  <si>
    <t>770 Preserves Line</t>
  </si>
  <si>
    <t>K06378 20.5 OZ HT Strawberry Squeeze Spread</t>
  </si>
  <si>
    <t>K06410 HT Spicy Pizza Sauce</t>
  </si>
  <si>
    <t>K06759 16oz Kroger Mild Salsa</t>
  </si>
  <si>
    <t>K06760 16oz Kroger Medium Salsa</t>
  </si>
  <si>
    <t>K06761 16oz Kroger Hot Salsa</t>
  </si>
  <si>
    <t>K06762 16OZ Kroger Mild Picante</t>
  </si>
  <si>
    <t>K06765 16oz Kroger Medium Picante</t>
  </si>
  <si>
    <t>K07613 18 oz Kroger Blackberry Preserves</t>
  </si>
  <si>
    <t>K07616 18OZ Kroger Peach Preserves</t>
  </si>
  <si>
    <t>K07617 18oz Kroger Strawberry Preserves</t>
  </si>
  <si>
    <t>K09364 2lb Kroger Strawberry Preserves</t>
  </si>
  <si>
    <t>K47110 10OZ Kroger Sweet and Sour</t>
  </si>
  <si>
    <t>K71295 14OZ Kroger Pizza Traditional</t>
  </si>
  <si>
    <t>K76819 18OZ Kroger Red Rasberry Preserves</t>
  </si>
  <si>
    <t>K91282 12OZ Kroger Caramel ICT</t>
  </si>
  <si>
    <t>K96302 Kroger 24oz Mild Salsa</t>
  </si>
  <si>
    <t>K96303 Kroger 24oz Medium Salsa</t>
  </si>
  <si>
    <t>K96902 21oz Kroger Squeeze Grape Jelly</t>
  </si>
  <si>
    <t>K96903 20.5 OZ Kroger Strawberry Squeeze Spread</t>
  </si>
  <si>
    <t>K97128 21oz HT Squeeze Grape Jelly</t>
  </si>
  <si>
    <t>K97436 14oz HT Pizza Sauce Traditional</t>
  </si>
  <si>
    <t>K97637 18oz HT Blackberry Preseves</t>
  </si>
  <si>
    <t>K97659 18oz HT Red Rasberry Preserves</t>
  </si>
  <si>
    <t>K97733 16 oz Kroger T&amp;C Mild Salsa</t>
  </si>
  <si>
    <t>K98673 12OZ Kroger Hot Fudge</t>
  </si>
  <si>
    <t>K99064 24oz Kroger Simply 5 Chocolate Syrup</t>
  </si>
  <si>
    <t>K99413 2lb Smart Way Grape Jelly</t>
  </si>
  <si>
    <t>K99420 18oz Smart Way Grape Jelly</t>
  </si>
  <si>
    <t>K99429 18oz Smart Way Apple Jelly</t>
  </si>
  <si>
    <t>K997424 14oz  Kroger Spicy Pizza Sauce</t>
  </si>
  <si>
    <t>771 Bakery Filling</t>
  </si>
  <si>
    <t>K01262 20lb Cherry Filling</t>
  </si>
  <si>
    <t>K01264 20lb Apple Filling</t>
  </si>
  <si>
    <t>K01265 20 lb Raspberry Filling</t>
  </si>
  <si>
    <t>K01266 20 lb Strawberry Glaze</t>
  </si>
  <si>
    <t>K70235 50lb KB Thk &amp; Spcy BBQ</t>
  </si>
  <si>
    <t>K97918 4/1 Gallon M.I. BBQ Sauce</t>
  </si>
  <si>
    <t>K98025 82 oz Ribs King BBQ</t>
  </si>
  <si>
    <t>772 Vinegar Line</t>
  </si>
  <si>
    <t>K55795 Kroger 1 Gallon Multi-Purpose Cleaning Vinegar</t>
  </si>
  <si>
    <t>K98853 HT 1/2 Gallon Lemon Vinegar</t>
  </si>
  <si>
    <t>K99308 1/2 Gallon Kroger Multi-Purpose Cleaning Vinegar</t>
  </si>
  <si>
    <t>K99737 HT 1/2-Gallon White Vinegar</t>
  </si>
  <si>
    <t>K99738 HT 1 Gallon White Vinegar</t>
  </si>
  <si>
    <t>K99870 Kroger 1/2 Gallon White Vinegar</t>
  </si>
  <si>
    <t>K99872 Kroger 1 Gallon White Vinegar</t>
  </si>
  <si>
    <t>790 Red Sauce Line</t>
  </si>
  <si>
    <t>K55236 Simple Truth Organic Pasta Sauce</t>
  </si>
  <si>
    <t>K55237 Simple Truth Organic Tomato Basil Pasta Sauce</t>
  </si>
  <si>
    <t>K55238 Simple Truth Organic Spicy Marinara</t>
  </si>
  <si>
    <t>K55272 Simple Truth Organic Marinara Sauce</t>
  </si>
  <si>
    <t>K97437 43oz HT Traditional Pasta Sauce</t>
  </si>
  <si>
    <t>K97438 24oz HT Parmesan and Romano Pasta Sauce</t>
  </si>
  <si>
    <t>K97439 24oz HT Traditional Pasta Sauce</t>
  </si>
  <si>
    <t>K97440 24oz HT HS Tomato &amp; Basil</t>
  </si>
  <si>
    <t>K97444 24oz HT Marinara Pasta Sauce</t>
  </si>
  <si>
    <t>K98845 43oz HT Marinara Pasta Sauce</t>
  </si>
  <si>
    <t>K98901 24oz Kroger HS Parmesan and Romano Pasta Sauce</t>
  </si>
  <si>
    <t>K98906 43oz Kroger HS Tomato &amp; Basil</t>
  </si>
  <si>
    <t>K98907 43 oz Kroger Marinara Pasta Sauce</t>
  </si>
  <si>
    <t>K99019 24oz Kroger No Sugar added Pasta Sauce</t>
  </si>
  <si>
    <t>K99020 Kroger HH LS BFY PS</t>
  </si>
  <si>
    <t>K99423 43oz Kroger Traditional Pasta Sauce</t>
  </si>
  <si>
    <t>K99427 43 oz Kroger Marinara Pasta Sauce</t>
  </si>
  <si>
    <t>K99428 43oz Kroger HS Tomato &amp; Basil</t>
  </si>
  <si>
    <t>K99443 24 oz Kroger Traditional Pasta Sauce</t>
  </si>
  <si>
    <t>K99526 24OZ Kroger CS Spaghetti Sauce Mush &amp; Onion</t>
  </si>
  <si>
    <t>K99539 24OZ Kroger CS Spaghetti Sauce GP &amp; Mush</t>
  </si>
  <si>
    <t>K99551 24oz Kroger HS Tomato &amp; Basil</t>
  </si>
  <si>
    <t>K99713 24oz Kroger 6 Cheese Pasta Sauce</t>
  </si>
  <si>
    <t>K99811 24oz Kroger Marinara Pasta Sauce</t>
  </si>
  <si>
    <t>K99864 24oz Kroger HS Parmesan and Romano Pasta Sauce</t>
  </si>
  <si>
    <t>800 Canned Foods</t>
  </si>
  <si>
    <t>K96597 24/14oz Kroger FF Low Sodium Chicken Broth</t>
  </si>
  <si>
    <t>K96607 24/14oz Kroger Chicken Broth</t>
  </si>
  <si>
    <t>K96608 24/14oz Kroger Beef Broth</t>
  </si>
  <si>
    <t>K96651 24/14oz Kroger Low Sodium Beef Broth</t>
  </si>
  <si>
    <t>K96654 24/14oz Kroger Vegetable Broth</t>
  </si>
  <si>
    <t>820 BBQ/Syrup Line</t>
  </si>
  <si>
    <t>K00978 17.5oz Kroger Thick and Spicy BBQ</t>
  </si>
  <si>
    <t>K06771 17.5oz Kroger Honey BBQ</t>
  </si>
  <si>
    <t>K07440 17.5oz Kroger Hickory BBQ</t>
  </si>
  <si>
    <t>K07459 17.5oz Kroger Traditional BBQ</t>
  </si>
  <si>
    <t>K47927 12oz Kroger Mild Taco Sauce</t>
  </si>
  <si>
    <t>K47928 Kroger Medium Taco Sauce</t>
  </si>
  <si>
    <t>K47973 24oz Kroger Sugar Free Syrup</t>
  </si>
  <si>
    <t>K97323 17.5oz Kroger Sweet &amp; Tangy BBQ</t>
  </si>
  <si>
    <t>K97996 17.5oz Kroger KS City Traditional BBQ</t>
  </si>
  <si>
    <t>K98372 24 oz Kroger Butter Syrup</t>
  </si>
  <si>
    <t>K99299 24oz HT Original Syrup</t>
  </si>
  <si>
    <t>K99301 24oz HT Sugar Free Syrup</t>
  </si>
  <si>
    <t>K99390 24oz Kroger Syrup</t>
  </si>
  <si>
    <t>K99391 36oz Kroger Orig. Syrup</t>
  </si>
  <si>
    <t>K99817 17.5oz HT Sweet&amp; Tangy BBQ</t>
  </si>
  <si>
    <t>K99819 17.5oz HT Hickory BBQ</t>
  </si>
  <si>
    <t>670 SPICE</t>
  </si>
  <si>
    <t>K48302 PS POPPY SEED</t>
  </si>
  <si>
    <t>K48309 PS WHOLE CLOVES</t>
  </si>
  <si>
    <t>K48463 PS GROUND CUMIN</t>
  </si>
  <si>
    <t>K48464 PS THYME LEAVES</t>
  </si>
  <si>
    <t>K48466 PS GROUND CINNAMON</t>
  </si>
  <si>
    <t>K48468 PS GROUND RED PEPPER</t>
  </si>
  <si>
    <t>K48470 PS GROUND GINGER</t>
  </si>
  <si>
    <t>K48471 PS GROUND NUTMEG</t>
  </si>
  <si>
    <t>K48475 PS ITALIAN SEASONING</t>
  </si>
  <si>
    <t>K48477 PS FANCY PAPRIKA</t>
  </si>
  <si>
    <t>K48479 PS PARSLEY FLAKES</t>
  </si>
  <si>
    <t>K48481 PS GROUND MUSTARD</t>
  </si>
  <si>
    <t>K49365 PS FENNEL SEED</t>
  </si>
  <si>
    <t>K89190 PS ROASTED GARLIC</t>
  </si>
  <si>
    <t>K90215 PS WHOLE BLK PEPPERCORN</t>
  </si>
  <si>
    <t>K96034 PS GRD CORIANDER</t>
  </si>
  <si>
    <t>K96208 PS SESAME SEED</t>
  </si>
  <si>
    <t>K96213 PS SWEET BASIL LEAVES</t>
  </si>
  <si>
    <t>K97921 P.S. TURMERIC</t>
  </si>
  <si>
    <t>K97922  P.S. HERBS de PROVENCE</t>
  </si>
  <si>
    <t>K97923  P.S. CARDAMOM</t>
  </si>
  <si>
    <t>K97924 P.S GARAM MASALA</t>
  </si>
  <si>
    <t>K97925 P.S. CHINESE FIVE SPICE</t>
  </si>
  <si>
    <t>K97931 P.S. 6 CHILE BLEND</t>
  </si>
  <si>
    <t>K98309 PS Zahtar Blend 4OZ.</t>
  </si>
  <si>
    <t>K98318 PS ADOBO BLEND</t>
  </si>
  <si>
    <t>K98788 P.S. Lavender Flowers</t>
  </si>
  <si>
    <t>K99074 P.S. ROSEMARY LEAVES</t>
  </si>
  <si>
    <t>K99086 PS MEDIT OREGANO</t>
  </si>
  <si>
    <t>K99508 PS ASIAGO CHEESE EVERYTHING BAGEL</t>
  </si>
  <si>
    <t>K99515 Jalapeno Everything Bagel</t>
  </si>
  <si>
    <t>K99882 PS DILL WEED</t>
  </si>
  <si>
    <t>Recap</t>
  </si>
  <si>
    <t>Plant total</t>
  </si>
  <si>
    <t>Subtotals</t>
  </si>
  <si>
    <t>A</t>
  </si>
  <si>
    <t>B</t>
  </si>
  <si>
    <t>C</t>
  </si>
  <si>
    <t>D</t>
  </si>
  <si>
    <t>Q3</t>
  </si>
  <si>
    <t>Pd 1-10 2024</t>
  </si>
  <si>
    <t>K96764 36oz. Kroger California French</t>
  </si>
  <si>
    <t>K97586 16oz HT Ranch</t>
  </si>
  <si>
    <t>K08271 KB Salad Dressing Tote</t>
  </si>
  <si>
    <t>K77817 KB 120 GR Vinegar Tote</t>
  </si>
  <si>
    <t>K89926 KB Soya Oil Tote</t>
  </si>
  <si>
    <t>K89944 30oz Kroger Whip SD</t>
  </si>
  <si>
    <t>K96544 30OZ HT Mayo</t>
  </si>
  <si>
    <t>K96834 22OZ KRO AVOCADO MAYO</t>
  </si>
  <si>
    <t>K96918 Kroger 12oz Squeeze Whip Mayo</t>
  </si>
  <si>
    <t>K96919 12oz Kroger Squeeze Olive Oil Mayo</t>
  </si>
  <si>
    <t>K96922 12oz. KR Squeeze</t>
  </si>
  <si>
    <t>K96924 12oz Kro Horseradish Sauce</t>
  </si>
  <si>
    <t>K97085 12oz. HT Squeeze</t>
  </si>
  <si>
    <t>K97086 12oz HT Tartar Sauce</t>
  </si>
  <si>
    <t>K97721 22oz Kroger Squeeze Mayo</t>
  </si>
  <si>
    <t>K97775 12oz Squeeze Tartar Sauce</t>
  </si>
  <si>
    <t>K97779 12oz Kro Whipped Salad Dressing</t>
  </si>
  <si>
    <t>K98016 KB Buttermilk Drum</t>
  </si>
  <si>
    <t>K98134 Roundy's HD Mayo Tote</t>
  </si>
  <si>
    <t>K99739 EDTA Free Totes</t>
  </si>
  <si>
    <t xml:space="preserve"> K97650 18oz HT Strawberry Jelly</t>
  </si>
  <si>
    <t>K06743 16OZ Kroger Mild Taco Sauce</t>
  </si>
  <si>
    <t>K07753 18OZ Kroger Apple Jelly</t>
  </si>
  <si>
    <t>K97645 18 oz HT Strawberry Preserves</t>
  </si>
  <si>
    <t>K97655 2lb HT Strawberry Preserves</t>
  </si>
  <si>
    <t>K97736 16OZ Kroger T&amp;C Medium Salsa</t>
  </si>
  <si>
    <t>K99209 16oz HT Mild Taco Sauce</t>
  </si>
  <si>
    <t>None</t>
  </si>
  <si>
    <t>K01261 20lb Blueberry Filling</t>
  </si>
  <si>
    <t>K97729 70oz Mild Thick &amp; Chunky Salsa</t>
  </si>
  <si>
    <t>K97732 70oz Med Thick and Chunky Salsa</t>
  </si>
  <si>
    <t>K97912 4/1 Gal MI Chipotle BBQ</t>
  </si>
  <si>
    <t>K97446 24 oz HT Chunky Mushroom and Onion SS</t>
  </si>
  <si>
    <t>K98785 24oz HT Low Sodium Pasta Sauce</t>
  </si>
  <si>
    <t>K98787 24oz HT No Sugar Added Pasta Sauce</t>
  </si>
  <si>
    <t>K98887 24oz Kroger Traditional Pasta Sauce</t>
  </si>
  <si>
    <t>K98892 KROGER 24OZ CS  SPAG SAUCE MUSH-ONION</t>
  </si>
  <si>
    <t>K98894 24OZ KROGER CS SPAG SAUCE GP &amp; MUSH</t>
  </si>
  <si>
    <t>K98895 24oz Kroger HS Tomato &amp; Basil</t>
  </si>
  <si>
    <t>K98896 24oz Kroger 6 Cheese Pasta Sauce</t>
  </si>
  <si>
    <t>K98898 24oz Kroger Marinara Pasta Sauce</t>
  </si>
  <si>
    <t>K98902 43oz Kroger Traditional Pasta Sauce</t>
  </si>
  <si>
    <t>K99313 24oz PS Basilico Tomato &amp; Basil Pasta Sauce</t>
  </si>
  <si>
    <t>K99461 24oz Kroger Pasta Sauce with Meat</t>
  </si>
  <si>
    <t>K99619 24oz Kroger Low Sodium Pasta Sauce</t>
  </si>
  <si>
    <t>K99706 24/14oz HT Reduced Sodium Chicken Broth</t>
  </si>
  <si>
    <t>K99707 24/14oz HT FF Beef Broth</t>
  </si>
  <si>
    <t>K99709 24/14oz HT Chicken Broth</t>
  </si>
  <si>
    <t>K06186 HT 36oz Original Syrup</t>
  </si>
  <si>
    <t>K86123 24oz Kroger Sugar Free Syrup</t>
  </si>
  <si>
    <t>K99050 17.5oz HT Traditional BBQ</t>
  </si>
  <si>
    <t>K99063 17.5oz HT Honey BBQ</t>
  </si>
  <si>
    <t>K99305 24oz HT Butter Syrup</t>
  </si>
  <si>
    <t>K00106 HT ONION POWDER 4OZ.</t>
  </si>
  <si>
    <t>K48307 PS GROUND CLOVES</t>
  </si>
  <si>
    <t>K88980 CSB GARLIC SALT 4OZ.</t>
  </si>
  <si>
    <t>K88999 KRO SEASONED MEAT TEND</t>
  </si>
  <si>
    <t>K97982 STO CAYENNE PEPPER</t>
  </si>
  <si>
    <t>K97991 STO SESAME SEED</t>
  </si>
  <si>
    <t>K98111 3.25OZ KRO BACON BUDS</t>
  </si>
  <si>
    <t>K98126 5.25oz KRO CSB GARLIC POWDER</t>
  </si>
  <si>
    <t>K98129 6.5OZ KRO GARLIC SALT</t>
  </si>
  <si>
    <t>K99515 PS JALAPENO EVERYTHING BAGEL</t>
  </si>
  <si>
    <t>K99518 PS ELOTE SEASONING</t>
  </si>
  <si>
    <t>K99518 PS Elote Street Corn Seasoning</t>
  </si>
  <si>
    <t>Pd 1-4 2024</t>
  </si>
  <si>
    <t>SPICE mannual input</t>
  </si>
  <si>
    <t>Name</t>
  </si>
  <si>
    <t>Department</t>
  </si>
  <si>
    <t>Unit Size</t>
  </si>
  <si>
    <t>Line Sales Qty</t>
  </si>
  <si>
    <t>Tonnage</t>
  </si>
  <si>
    <t>Net Sales $</t>
  </si>
  <si>
    <t>Total Material</t>
  </si>
  <si>
    <t>Total Labor</t>
  </si>
  <si>
    <t>Fixed Burden</t>
  </si>
  <si>
    <t>Variable Burden</t>
  </si>
  <si>
    <t>Distr Fix</t>
  </si>
  <si>
    <t>Distr Var</t>
  </si>
  <si>
    <t>K99872</t>
  </si>
  <si>
    <t>4/128FO KRO WHITE VINEGAR</t>
  </si>
  <si>
    <t>20069</t>
  </si>
  <si>
    <t>CA</t>
  </si>
  <si>
    <t>K99870</t>
  </si>
  <si>
    <t>8/64FO KRO WHITE VINEGAR</t>
  </si>
  <si>
    <t>K99864</t>
  </si>
  <si>
    <t>12/24OZKROPARM/ROMPSTSCE</t>
  </si>
  <si>
    <t>20073</t>
  </si>
  <si>
    <t>K99819</t>
  </si>
  <si>
    <t>12/18OZHTHCKYSMKBBQSAUCE</t>
  </si>
  <si>
    <t>K99817</t>
  </si>
  <si>
    <t>12/18OZHTSWT&amp;TNGYBBQSAUCE</t>
  </si>
  <si>
    <t>K99811</t>
  </si>
  <si>
    <t>12/24OZKROMARINARASAUCE</t>
  </si>
  <si>
    <t>K99738</t>
  </si>
  <si>
    <t>4/128 OZ H T WHT VINEGAR</t>
  </si>
  <si>
    <t>K99737</t>
  </si>
  <si>
    <t>8/64 OZ H T WHITE VINEGAR</t>
  </si>
  <si>
    <t>K99724</t>
  </si>
  <si>
    <t>12/14OZKROSPICYPIZZASAUCE</t>
  </si>
  <si>
    <t>K99713</t>
  </si>
  <si>
    <t>12/24OZKRO6CHEESEPSTASCE</t>
  </si>
  <si>
    <t>K99709</t>
  </si>
  <si>
    <t>24/14 OZ HRTTR FF CHCK BROTH</t>
  </si>
  <si>
    <t>20068</t>
  </si>
  <si>
    <t>K99707</t>
  </si>
  <si>
    <t>24/14 OZ HRTTR FF BF BROTH</t>
  </si>
  <si>
    <t>K99706</t>
  </si>
  <si>
    <t>24/14 OZ HRTTR RS CHICKEN BRTH</t>
  </si>
  <si>
    <t>K99664</t>
  </si>
  <si>
    <t>6/16 FO KRO 1000 ISLAND DRSG</t>
  </si>
  <si>
    <t>20071</t>
  </si>
  <si>
    <t>K99662</t>
  </si>
  <si>
    <t>6/16 FO KRO ZESTY ITALIAN</t>
  </si>
  <si>
    <t>K99659</t>
  </si>
  <si>
    <t>6/16 FO KRO BALSAMIC VINAIG</t>
  </si>
  <si>
    <t>K99652</t>
  </si>
  <si>
    <t>6/16 FO KRO SRIRACHA RANCH</t>
  </si>
  <si>
    <t>K99651</t>
  </si>
  <si>
    <t>6/16 FO KRO FF ZESTY ITALIAN</t>
  </si>
  <si>
    <t>K99648</t>
  </si>
  <si>
    <t>6/16 FO KRO BLEU CHEESE DRSG</t>
  </si>
  <si>
    <t>K99647</t>
  </si>
  <si>
    <t>6/16 FO KRO FF RANCH DRSG</t>
  </si>
  <si>
    <t>K99645</t>
  </si>
  <si>
    <t>6/16 FO KRO BUTTERMILK DRSG</t>
  </si>
  <si>
    <t>K99644</t>
  </si>
  <si>
    <t>6/16 FO KRO CRMY ITALIAN DRSG</t>
  </si>
  <si>
    <t>K99642</t>
  </si>
  <si>
    <t>6/16 FO KRO FRENCH DRESSING</t>
  </si>
  <si>
    <t>K99641</t>
  </si>
  <si>
    <t>6/16FOKROLTRANCHDRESSING</t>
  </si>
  <si>
    <t>K99639</t>
  </si>
  <si>
    <t>6/16 FO KRO CALIF FRENCH</t>
  </si>
  <si>
    <t>K99638</t>
  </si>
  <si>
    <t>6/16 FO KRO LT RASP VIN DRSG</t>
  </si>
  <si>
    <t>K99636</t>
  </si>
  <si>
    <t>6/16 FO KRO HONEY MUSTARD</t>
  </si>
  <si>
    <t>K99551</t>
  </si>
  <si>
    <t>12/24OZKROTOM/BSLPASTASCE</t>
  </si>
  <si>
    <t>K99539</t>
  </si>
  <si>
    <t>12/24OZKROCSGPMPASTASCE</t>
  </si>
  <si>
    <t>K99526</t>
  </si>
  <si>
    <t>12/24OZKROCSMUSH&amp;ONIONSCE</t>
  </si>
  <si>
    <t>K99517</t>
  </si>
  <si>
    <t>3-12/18OZKROMIXBBQPPKDIS</t>
  </si>
  <si>
    <t>K99461</t>
  </si>
  <si>
    <t>12/24OZKROPASTASCEW/BEEF</t>
  </si>
  <si>
    <t>K99443</t>
  </si>
  <si>
    <t>12/24OZKROTRADPASTASAUCE</t>
  </si>
  <si>
    <t>K99429</t>
  </si>
  <si>
    <t>12/18OZSMARTWAYAPPLEJELLY</t>
  </si>
  <si>
    <t>20070</t>
  </si>
  <si>
    <t>K99428</t>
  </si>
  <si>
    <t>6/43OZKROTOMBASLPASTASCE</t>
  </si>
  <si>
    <t>K99427</t>
  </si>
  <si>
    <t>6/43OZKROMARINARASAUCE</t>
  </si>
  <si>
    <t>K99423</t>
  </si>
  <si>
    <t>6/43OZKROTRADPASTASAUCE</t>
  </si>
  <si>
    <t>K99420</t>
  </si>
  <si>
    <t>12/18OZSMARTWAYGRAPEJELLY</t>
  </si>
  <si>
    <t>K99413</t>
  </si>
  <si>
    <t>12/32 OZ SMART WAY GRAPE JELLY</t>
  </si>
  <si>
    <t>K99391</t>
  </si>
  <si>
    <t>9/36OZKROORGNLPANCAKESYRP</t>
  </si>
  <si>
    <t>20072</t>
  </si>
  <si>
    <t>K99390</t>
  </si>
  <si>
    <t>12/24OZKROORGNLPANCKESYRP</t>
  </si>
  <si>
    <t>K99308</t>
  </si>
  <si>
    <t>8/64FOKROMULTIPURCLEANVIN</t>
  </si>
  <si>
    <t>K99305</t>
  </si>
  <si>
    <t>12/24 OZ HT BUTTER SYRUP</t>
  </si>
  <si>
    <t>K99301</t>
  </si>
  <si>
    <t>12/24 OZ HT SUGAR FREE SYRUP</t>
  </si>
  <si>
    <t>K99299</t>
  </si>
  <si>
    <t>12/24OZ HT ORGINAL SYRUP</t>
  </si>
  <si>
    <t>K99209</t>
  </si>
  <si>
    <t>12/16OZHTMILDTACOSAUCE</t>
  </si>
  <si>
    <t>K99189</t>
  </si>
  <si>
    <t>6/16OZSMARTWAY1000ISLE</t>
  </si>
  <si>
    <t>K99186</t>
  </si>
  <si>
    <t>6/16OZSMARTWAYITALIANDRSG</t>
  </si>
  <si>
    <t>K99153</t>
  </si>
  <si>
    <t>6/16FO KRO CAESAR SLD DRSNG</t>
  </si>
  <si>
    <t>K99064</t>
  </si>
  <si>
    <t>12/24OZ KROBFY 5ING CHOC SYRUP</t>
  </si>
  <si>
    <t>K99063</t>
  </si>
  <si>
    <t>12/18OZHTBBQSCHONEYSWEET</t>
  </si>
  <si>
    <t>K99050</t>
  </si>
  <si>
    <t>12/18OZHTBBQSCTHEORIG</t>
  </si>
  <si>
    <t>K99037</t>
  </si>
  <si>
    <t>6/16 OZ HT DRS BTRMLK FLD RNCH</t>
  </si>
  <si>
    <t>K99032</t>
  </si>
  <si>
    <t>6/16 OZ HT DRS CAESAR</t>
  </si>
  <si>
    <t>K99020</t>
  </si>
  <si>
    <t>12/24OZKROHHLSBFYPSTSCE</t>
  </si>
  <si>
    <t>K99019</t>
  </si>
  <si>
    <t>12/24OZKRONSBFYPASTASCE</t>
  </si>
  <si>
    <t>K99000</t>
  </si>
  <si>
    <t>6/16 FO KRO BMF RANCH DRESSING</t>
  </si>
  <si>
    <t>K98895</t>
  </si>
  <si>
    <t>12/24OZKROHSSPAGHTOMBASIL</t>
  </si>
  <si>
    <t>K98853</t>
  </si>
  <si>
    <t>8/64 OZ HT CLEANING VINEGAR</t>
  </si>
  <si>
    <t>K98787</t>
  </si>
  <si>
    <t>12/24OZHTPASTASCNOADDSR</t>
  </si>
  <si>
    <t>K98785</t>
  </si>
  <si>
    <t>12/24OZHTPASTASCREDCSOD</t>
  </si>
  <si>
    <t>K98747</t>
  </si>
  <si>
    <t>24/24EA  KRO SQZ GRAPE JLY SHP</t>
  </si>
  <si>
    <t>K98673</t>
  </si>
  <si>
    <t>12/11.5OZKROHOTFUDGEICT</t>
  </si>
  <si>
    <t>K98662</t>
  </si>
  <si>
    <t>6/36 OZ KRO BTMLK RANCH DRSG</t>
  </si>
  <si>
    <t>K98556</t>
  </si>
  <si>
    <t>6/16OZ HT CREAMY FRENCH DRSSNG</t>
  </si>
  <si>
    <t>K98372</t>
  </si>
  <si>
    <t>12/24OZKROBTRFLVRDSYRUP</t>
  </si>
  <si>
    <t>K98135</t>
  </si>
  <si>
    <t>2500#ROUNDY'SMAYOTOTE</t>
  </si>
  <si>
    <t>K98133</t>
  </si>
  <si>
    <t>2500#ROUNDY'SSALADDRSGTOTE</t>
  </si>
  <si>
    <t>K98028</t>
  </si>
  <si>
    <t>6/16 OZ H T BLEU CHEESE DRSG</t>
  </si>
  <si>
    <t>K98025</t>
  </si>
  <si>
    <t>6/82 OZ M I ORIG BBQ SAUCE</t>
  </si>
  <si>
    <t>K98016</t>
  </si>
  <si>
    <t>2000#BUTTERMILKTOTE</t>
  </si>
  <si>
    <t>K98014</t>
  </si>
  <si>
    <t>2000#KBLITEMAYOTOTE</t>
  </si>
  <si>
    <t>K97996</t>
  </si>
  <si>
    <t>12/17.5OZKROKCORGSTBBQSC</t>
  </si>
  <si>
    <t>K97918</t>
  </si>
  <si>
    <t>4/1 GAL M I BBQ NO HFCS G F</t>
  </si>
  <si>
    <t>K97912</t>
  </si>
  <si>
    <t>4/1 GAL M I CPTL BBQ NO HFCS</t>
  </si>
  <si>
    <t>K97854</t>
  </si>
  <si>
    <t>6/16 OZ HT ITALIAN DRESSING</t>
  </si>
  <si>
    <t>K97733</t>
  </si>
  <si>
    <t>12/16OZKROT&amp;CMILDSALSA</t>
  </si>
  <si>
    <t>K97732</t>
  </si>
  <si>
    <t>6/70 OZ KRO T&amp;C MEDIUM SALSA</t>
  </si>
  <si>
    <t>K97729</t>
  </si>
  <si>
    <t>6/70 OZ KRO T&amp;C MILD SALSA</t>
  </si>
  <si>
    <t>K97721</t>
  </si>
  <si>
    <t>12/22 FO KRO SQZ MAYONNAISE</t>
  </si>
  <si>
    <t>K97659</t>
  </si>
  <si>
    <t>12/18 OZ HT RED RASPBRY PRES</t>
  </si>
  <si>
    <t>K97645</t>
  </si>
  <si>
    <t>12/18 OZ HT STRAWBERRY PRESVES</t>
  </si>
  <si>
    <t>K97637</t>
  </si>
  <si>
    <t>12/18 OZ HT BLACKBERRY PRESVES</t>
  </si>
  <si>
    <t>K97628</t>
  </si>
  <si>
    <t>6/16 OZ HT BALSMC&amp;BASIL DRSG</t>
  </si>
  <si>
    <t>K97615</t>
  </si>
  <si>
    <t>6/16 OZ HT HONEY MUSTARD DRSG</t>
  </si>
  <si>
    <t>K97597</t>
  </si>
  <si>
    <t>6/16 OZ HT FF ITALIAN DRESSING</t>
  </si>
  <si>
    <t>K97587</t>
  </si>
  <si>
    <t>6/16OZHTLTRANCHDRESSING</t>
  </si>
  <si>
    <t>K97585</t>
  </si>
  <si>
    <t>6/16 OZ HT 1000 ISLAND DRESSNG</t>
  </si>
  <si>
    <t>K97446</t>
  </si>
  <si>
    <t>12/24OZHTCSPSMUSH/ONION</t>
  </si>
  <si>
    <t>K97445</t>
  </si>
  <si>
    <t>12/24OZHTPASTASCEW/BEEF</t>
  </si>
  <si>
    <t>K97444</t>
  </si>
  <si>
    <t>12/24OZHTMARINARASAUCE</t>
  </si>
  <si>
    <t>K97440</t>
  </si>
  <si>
    <t>12/24OZHTTOM/BASILPSTASCE</t>
  </si>
  <si>
    <t>K97439</t>
  </si>
  <si>
    <t>12/24OZHTTRADPASTASAUCE</t>
  </si>
  <si>
    <t>K97438</t>
  </si>
  <si>
    <t>12/24OZHTPARM/ROMANOPSTSC</t>
  </si>
  <si>
    <t>K97437</t>
  </si>
  <si>
    <t>6/43OZHTTRADPASTASAUCE</t>
  </si>
  <si>
    <t>K97436</t>
  </si>
  <si>
    <t>12/14OZHTPIZZASAUCE</t>
  </si>
  <si>
    <t>K97418</t>
  </si>
  <si>
    <t>12/15 OZ KROGER MAYONNAISE</t>
  </si>
  <si>
    <t>K97417</t>
  </si>
  <si>
    <t>12/30 OZ KRO MAYONNAISE</t>
  </si>
  <si>
    <t>K97410</t>
  </si>
  <si>
    <t>12/30 OZ KRO MAYO W/OLIVE OIL</t>
  </si>
  <si>
    <t>K97323</t>
  </si>
  <si>
    <t>12/18OZKROSWT&amp;TNGBBQSCE</t>
  </si>
  <si>
    <t>K97278</t>
  </si>
  <si>
    <t>1/36EA KRO SQZ TARTAR SCE SHPR</t>
  </si>
  <si>
    <t>K97128</t>
  </si>
  <si>
    <t>12/20.5 OZ HRTTR SQ GR JELLY</t>
  </si>
  <si>
    <t>K97104</t>
  </si>
  <si>
    <t>48/16 OZ KRO ITAL DRSG PPK DSP</t>
  </si>
  <si>
    <t>K97086</t>
  </si>
  <si>
    <t>9/12OZHTTARTERSAUCE</t>
  </si>
  <si>
    <t>K97085</t>
  </si>
  <si>
    <t>9/12 OZ HT SQZ MAYO</t>
  </si>
  <si>
    <t>K96924</t>
  </si>
  <si>
    <t>9/12 OZ KRO HORSERADISH SQZ</t>
  </si>
  <si>
    <t>K96922</t>
  </si>
  <si>
    <t>9/12OZ KRO SQUEEZE MAYONNAISE</t>
  </si>
  <si>
    <t>K96918</t>
  </si>
  <si>
    <t>9/12OZ KRO SALAD DRESSING SQZ</t>
  </si>
  <si>
    <t>K96910</t>
  </si>
  <si>
    <t>9/12OZ KRO TARTAR SAUCE SQZ</t>
  </si>
  <si>
    <t>K96903</t>
  </si>
  <si>
    <t>12/20.5 OZ KRO SQZ STWBRY SPRD</t>
  </si>
  <si>
    <t>K96902</t>
  </si>
  <si>
    <t>12/20.5 OZ KRO SQZ GRAPE JELLY</t>
  </si>
  <si>
    <t>K96834</t>
  </si>
  <si>
    <t>12/22 FO KRO AVOCADO OIL MAYO</t>
  </si>
  <si>
    <t>K96790</t>
  </si>
  <si>
    <t>6/36FO KRO ZSTY ITLN SLD DRSNG</t>
  </si>
  <si>
    <t>K96767</t>
  </si>
  <si>
    <t>6/36FOKROLTRNCHSLDDRSSNG</t>
  </si>
  <si>
    <t>K96764</t>
  </si>
  <si>
    <t>6/36 FO KRO CALI FNCH SLD DSNG</t>
  </si>
  <si>
    <t>K96763</t>
  </si>
  <si>
    <t>6/36 FO KRO TSND ISLD SLD DSNG</t>
  </si>
  <si>
    <t>K96654</t>
  </si>
  <si>
    <t>24/14OZKROGERVEGETABLEBROTH</t>
  </si>
  <si>
    <t>K96651</t>
  </si>
  <si>
    <t>24/14OZKROGERLSBEEFBROTH</t>
  </si>
  <si>
    <t>K96608</t>
  </si>
  <si>
    <t>24/14OZKROGERBEEFBROTH</t>
  </si>
  <si>
    <t>K96607</t>
  </si>
  <si>
    <t>24/14OZKROGERCHICKENBROTH</t>
  </si>
  <si>
    <t>K96597</t>
  </si>
  <si>
    <t>24/14OZKROFFLSCHICKENBROT</t>
  </si>
  <si>
    <t>K96544</t>
  </si>
  <si>
    <t>12/30OZ HT MAYO</t>
  </si>
  <si>
    <t>K96303</t>
  </si>
  <si>
    <t>12/24OZKROMEDIUMSALSA</t>
  </si>
  <si>
    <t>K96302</t>
  </si>
  <si>
    <t>12/24OZKROMILDSALSA</t>
  </si>
  <si>
    <t>K91282</t>
  </si>
  <si>
    <t>12/12OZ KRO CARAMEL ICT</t>
  </si>
  <si>
    <t>K89944</t>
  </si>
  <si>
    <t>12/30 OZ KRO WHIP SALAD DRESNG</t>
  </si>
  <si>
    <t>K89936</t>
  </si>
  <si>
    <t>12/30 OZ KRO LITE MAYONNAISE</t>
  </si>
  <si>
    <t>K89927</t>
  </si>
  <si>
    <t>2000LB1STQUALITYMAYOTOTE</t>
  </si>
  <si>
    <t>K89926</t>
  </si>
  <si>
    <t>2000LBKBSOYBEANOILTOTE</t>
  </si>
  <si>
    <t>K86123</t>
  </si>
  <si>
    <t>12/24OZKROSFPANCAKESYRUP</t>
  </si>
  <si>
    <t>K78208</t>
  </si>
  <si>
    <t>1-2000KBWHIPSALDRESSTOTE</t>
  </si>
  <si>
    <t>K77817</t>
  </si>
  <si>
    <t>1-2000#KB120GRBULKVINTOTE</t>
  </si>
  <si>
    <t>EA</t>
  </si>
  <si>
    <t>K76856</t>
  </si>
  <si>
    <t>1-2000LBKBKLASH.D.MAYOTOTE</t>
  </si>
  <si>
    <t>K76819</t>
  </si>
  <si>
    <t>12/18OZKROREDRASPPRESERVE</t>
  </si>
  <si>
    <t>K71295</t>
  </si>
  <si>
    <t>12/14OZKROPIZZASAUCE</t>
  </si>
  <si>
    <t>K70235</t>
  </si>
  <si>
    <t>1 50LB KB THICK &amp; SPICY BBQ SC</t>
  </si>
  <si>
    <t>K49312</t>
  </si>
  <si>
    <t>9/12OZ KRO CARRIBEAN JERK MARD</t>
  </si>
  <si>
    <t>K49131</t>
  </si>
  <si>
    <t>9/12OZ KRO LEMON PEPPER MARINA</t>
  </si>
  <si>
    <t>K49047</t>
  </si>
  <si>
    <t>9/12OZ KRO HERB GARLIC MARINAD</t>
  </si>
  <si>
    <t>K49044</t>
  </si>
  <si>
    <t>9/12OZ KRO TERIYAKI MARINADE</t>
  </si>
  <si>
    <t>K47110</t>
  </si>
  <si>
    <t>12/10OZKROSWEET&amp;SOURSCE</t>
  </si>
  <si>
    <t>K09364</t>
  </si>
  <si>
    <t>12/32OZKROSTRAWBERRYJAM</t>
  </si>
  <si>
    <t>K07618</t>
  </si>
  <si>
    <t>12/18OZKROORMARMALADE</t>
  </si>
  <si>
    <t>K07617</t>
  </si>
  <si>
    <t>12/18OZKROSTRAWBERRYPRES</t>
  </si>
  <si>
    <t>K07616</t>
  </si>
  <si>
    <t>12/18OZKROPEACHPRES</t>
  </si>
  <si>
    <t>K07613</t>
  </si>
  <si>
    <t>12/18OZKROBLACKBERRYPRES</t>
  </si>
  <si>
    <t>K07459</t>
  </si>
  <si>
    <t>12/18OZKROBBQ-TRAD</t>
  </si>
  <si>
    <t>K07440</t>
  </si>
  <si>
    <t>12/18OZKROHICKSMOKEBBQ</t>
  </si>
  <si>
    <t>K06771</t>
  </si>
  <si>
    <t>12/18OZKROHONSWTBBQSCE</t>
  </si>
  <si>
    <t>K06762</t>
  </si>
  <si>
    <t>12/16OZKROMILDPICANTESCE</t>
  </si>
  <si>
    <t>K06761</t>
  </si>
  <si>
    <t>12/16OZKROHOTSALSA</t>
  </si>
  <si>
    <t>K06760</t>
  </si>
  <si>
    <t>12/16OZKROMEDSALSA</t>
  </si>
  <si>
    <t>K06759</t>
  </si>
  <si>
    <t>12/16OZKROMILDSALSA</t>
  </si>
  <si>
    <t>K06743</t>
  </si>
  <si>
    <t>12/16OZKROMILDTACOSCE</t>
  </si>
  <si>
    <t>K04380</t>
  </si>
  <si>
    <t>12/15OZSMARTWAYMAYO</t>
  </si>
  <si>
    <t>K03027</t>
  </si>
  <si>
    <t>24/24OZKROMIXPCSYPPKDSP</t>
  </si>
  <si>
    <t>K01266</t>
  </si>
  <si>
    <t>1-20LBSTRWBRYPIEGLAZEDELI</t>
  </si>
  <si>
    <t>K01265</t>
  </si>
  <si>
    <t>1-20LB RASPBERRY FILLING DELI</t>
  </si>
  <si>
    <t>K01264</t>
  </si>
  <si>
    <t>1-20LB APPLE FILLING DELI-BAKE</t>
  </si>
  <si>
    <t>K01262</t>
  </si>
  <si>
    <t>1-20LB CHERRY FILLING DELI-BAK</t>
  </si>
  <si>
    <t>K00978</t>
  </si>
  <si>
    <t>12/18OZKROTHCK&amp;SPICYBBQ</t>
  </si>
  <si>
    <t>Applied filters:
Division_Code is 049
Period is less than or equal to 202404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</si>
</sst>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0.0%"/>
    <numFmt numFmtId="165" formatCode="0.0"/>
    <numFmt numFmtId="166" formatCode="#,##0.0"/>
    <numFmt numFmtId="167" formatCode="_(* #,##0_);_(* \(#,##0\);_(* &quot;-&quot;??_);_(@_)"/>
  </numFmts>
  <fonts count="38">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1"/>
      <name val="Arial"/>
      <family val="2"/>
    </font>
    <font>
      <b/>
      <sz val="12"/>
      <color theme="1"/>
      <name val="Calibri"/>
      <family val="2"/>
      <scheme val="minor"/>
    </font>
    <font>
      <sz val="12"/>
      <color theme="1"/>
      <name val="Calibri"/>
      <family val="2"/>
      <scheme val="minor"/>
    </font>
    <font>
      <b/>
      <i/>
      <sz val="12"/>
      <color theme="1"/>
      <name val="Calibri"/>
      <family val="2"/>
      <scheme val="minor"/>
    </font>
    <font>
      <sz val="12"/>
      <name val="Calibri"/>
      <family val="2"/>
      <scheme val="minor"/>
    </font>
    <font>
      <sz val="10"/>
      <color indexed="8"/>
      <name val="Arial"/>
      <family val="2"/>
    </font>
    <font>
      <sz val="9"/>
      <color indexed="81"/>
      <name val="Tahoma"/>
      <family val="2"/>
    </font>
    <font>
      <b/>
      <sz val="9"/>
      <color indexed="81"/>
      <name val="Tahoma"/>
      <family val="2"/>
    </font>
    <font>
      <b/>
      <sz val="10"/>
      <color indexed="8"/>
      <name val="ARIAL"/>
      <family val="2"/>
    </font>
    <font>
      <b/>
      <u/>
      <sz val="11"/>
      <color theme="1"/>
      <name val="Calibri"/>
      <family val="2"/>
      <scheme val="minor"/>
    </font>
    <font>
      <sz val="11"/>
      <color rgb="FFFF0000"/>
      <name val="Calibri"/>
      <family val="2"/>
      <scheme val="minor"/>
    </font>
    <font>
      <b/>
      <sz val="14"/>
      <name val="Calibri"/>
      <family val="2"/>
      <scheme val="minor"/>
    </font>
    <font>
      <sz val="14"/>
      <name val="Calibri"/>
      <family val="2"/>
      <scheme val="minor"/>
    </font>
    <font>
      <b/>
      <u/>
      <sz val="14"/>
      <color indexed="8"/>
      <name val="Calibri"/>
      <family val="2"/>
      <scheme val="minor"/>
    </font>
    <font>
      <sz val="11"/>
      <name val="Calibri"/>
      <family val="2"/>
      <scheme val="minor"/>
    </font>
    <font>
      <b/>
      <sz val="14"/>
      <color indexed="8"/>
      <name val="Calibri"/>
      <family val="2"/>
      <scheme val="minor"/>
    </font>
    <font>
      <sz val="14"/>
      <color indexed="8"/>
      <name val="Calibri"/>
      <family val="2"/>
      <scheme val="minor"/>
    </font>
    <font>
      <sz val="10"/>
      <color indexed="8"/>
      <name val="Calibri"/>
      <family val="2"/>
      <scheme val="minor"/>
    </font>
    <font>
      <b/>
      <sz val="11"/>
      <name val="Calibri"/>
      <family val="2"/>
      <scheme val="minor"/>
    </font>
    <font>
      <sz val="11"/>
      <color indexed="8"/>
      <name val="Calibri"/>
      <family val="2"/>
      <scheme val="minor"/>
    </font>
    <font>
      <b/>
      <sz val="11"/>
      <color indexed="8"/>
      <name val="Calibri"/>
      <family val="2"/>
      <scheme val="minor"/>
    </font>
    <font>
      <b/>
      <sz val="11"/>
      <color theme="0"/>
      <name val="Calibri"/>
      <family val="2"/>
      <scheme val="minor"/>
    </font>
    <font>
      <sz val="11"/>
      <name val="Calibri"/>
      <family val="2"/>
    </font>
    <font>
      <sz val="11"/>
      <color rgb="FF000000"/>
      <name val="Calibri"/>
      <family val="2"/>
      <scheme val="minor"/>
    </font>
    <font>
      <sz val="10"/>
      <color indexed="8"/>
      <name val="Arial"/>
      <family val="2"/>
    </font>
    <font>
      <b/>
      <sz val="20"/>
      <color theme="1"/>
      <name val="Calibri"/>
      <family val="2"/>
      <scheme val="minor"/>
    </font>
    <font>
      <b/>
      <sz val="18"/>
      <color rgb="FFFF0000"/>
      <name val="Calibri"/>
      <family val="2"/>
      <scheme val="minor"/>
    </font>
    <font>
      <sz val="7"/>
      <color theme="1"/>
      <name val="Segoe UI"/>
      <family val="2"/>
    </font>
    <font>
      <sz val="11"/>
      <color theme="1"/>
      <name val="Segoe UI"/>
      <family val="2"/>
    </font>
    <font>
      <b/>
      <sz val="11"/>
      <color theme="1"/>
      <name val="Segoe UI"/>
      <family val="2"/>
    </font>
    <font>
      <b/>
      <sz val="14"/>
      <color rgb="FFFF0000"/>
      <name val="Calibri"/>
      <family val="2"/>
      <scheme val="minor"/>
    </font>
    <font>
      <sz val="22"/>
      <color theme="1"/>
      <name val="Calibri"/>
      <family val="2"/>
      <scheme val="minor"/>
    </font>
    <font>
      <b/>
      <sz val="22"/>
      <color theme="1"/>
      <name val="Calibri"/>
      <family val="2"/>
      <scheme val="minor"/>
    </font>
    <font>
      <sz val="12"/>
      <color theme="1"/>
      <name val="Aptos"/>
      <family val="2"/>
    </font>
  </fonts>
  <fills count="18">
    <fill>
      <patternFill patternType="none"/>
    </fill>
    <fill>
      <patternFill patternType="gray125"/>
    </fill>
    <fill>
      <patternFill patternType="solid">
        <fgColor rgb="FFFFFFCC"/>
        <bgColor indexed="64"/>
      </patternFill>
    </fill>
    <fill>
      <patternFill patternType="solid">
        <fgColor theme="2"/>
        <bgColor indexed="64"/>
      </patternFill>
    </fill>
    <fill>
      <patternFill patternType="solid">
        <fgColor theme="0"/>
        <bgColor indexed="64"/>
      </patternFill>
    </fill>
    <fill>
      <patternFill patternType="solid">
        <fgColor theme="0"/>
        <bgColor indexed="9"/>
      </patternFill>
    </fill>
    <fill>
      <patternFill patternType="solid">
        <fgColor theme="1"/>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42"/>
        <bgColor indexed="64"/>
      </patternFill>
    </fill>
    <fill>
      <patternFill patternType="solid">
        <fgColor rgb="FFCCFFCC"/>
        <bgColor indexed="64"/>
      </patternFill>
    </fill>
    <fill>
      <patternFill patternType="solid">
        <fgColor indexed="43"/>
        <bgColor indexed="64"/>
      </patternFill>
    </fill>
    <fill>
      <patternFill patternType="solid">
        <fgColor rgb="FFFF0000"/>
        <bgColor indexed="64"/>
      </patternFill>
    </fill>
    <fill>
      <patternFill patternType="solid">
        <fgColor theme="4"/>
        <bgColor theme="4"/>
      </patternFill>
    </fill>
    <fill>
      <patternFill patternType="solid">
        <fgColor theme="7" tint="0.79998168889431442"/>
        <bgColor indexed="64"/>
      </patternFill>
    </fill>
    <fill>
      <patternFill patternType="solid">
        <fgColor rgb="FF00B0F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theme="4"/>
      </right>
      <top style="thin">
        <color theme="4"/>
      </top>
      <bottom/>
      <diagonal/>
    </border>
    <border>
      <left/>
      <right style="thin">
        <color theme="4"/>
      </right>
      <top/>
      <bottom/>
      <diagonal/>
    </border>
    <border>
      <left/>
      <right/>
      <top/>
      <bottom style="double">
        <color indexed="64"/>
      </bottom>
      <diagonal/>
    </border>
    <border>
      <left style="medium">
        <color indexed="64"/>
      </left>
      <right/>
      <top/>
      <bottom/>
      <diagonal/>
    </border>
  </borders>
  <cellStyleXfs count="11">
    <xf numFmtId="0" fontId="0" fillId="0" borderId="0"/>
    <xf numFmtId="9" fontId="1" fillId="0" borderId="0" applyFont="0" applyFill="0" applyBorder="0" applyAlignment="0" applyProtection="0"/>
    <xf numFmtId="0" fontId="3" fillId="0" borderId="0"/>
    <xf numFmtId="0" fontId="4" fillId="0" borderId="0"/>
    <xf numFmtId="0" fontId="9" fillId="0" borderId="0">
      <alignment vertical="top"/>
    </xf>
    <xf numFmtId="0" fontId="3" fillId="0" borderId="0">
      <alignment vertical="top"/>
    </xf>
    <xf numFmtId="9" fontId="3" fillId="0" borderId="0" applyFont="0" applyFill="0" applyBorder="0" applyAlignment="0" applyProtection="0"/>
    <xf numFmtId="43" fontId="3" fillId="0" borderId="0" applyFont="0" applyFill="0" applyBorder="0" applyAlignment="0" applyProtection="0"/>
    <xf numFmtId="0" fontId="26" fillId="0" borderId="0"/>
    <xf numFmtId="43" fontId="1" fillId="0" borderId="0" applyFont="0" applyFill="0" applyBorder="0" applyAlignment="0" applyProtection="0"/>
    <xf numFmtId="0" fontId="28" fillId="0" borderId="0">
      <alignment vertical="top"/>
    </xf>
  </cellStyleXfs>
  <cellXfs count="202">
    <xf numFmtId="0" fontId="0" fillId="0" borderId="0" xfId="0"/>
    <xf numFmtId="0" fontId="2" fillId="0" borderId="0" xfId="0" applyFont="1" applyAlignment="1">
      <alignment horizontal="center" wrapText="1"/>
    </xf>
    <xf numFmtId="0" fontId="0" fillId="0" borderId="0" xfId="0" applyAlignment="1">
      <alignment horizontal="center"/>
    </xf>
    <xf numFmtId="0" fontId="0" fillId="0" borderId="0" xfId="0" applyAlignment="1">
      <alignment horizontal="center" wrapText="1"/>
    </xf>
    <xf numFmtId="0" fontId="2" fillId="0" borderId="0" xfId="0" applyFont="1" applyAlignment="1">
      <alignment horizontal="center"/>
    </xf>
    <xf numFmtId="3" fontId="0" fillId="0" borderId="0" xfId="0" applyNumberFormat="1" applyAlignment="1">
      <alignment horizontal="center"/>
    </xf>
    <xf numFmtId="3" fontId="2" fillId="0" borderId="0" xfId="0" applyNumberFormat="1" applyFont="1" applyAlignment="1">
      <alignment horizontal="center" wrapText="1"/>
    </xf>
    <xf numFmtId="0" fontId="5" fillId="0" borderId="1" xfId="0" applyFont="1" applyBorder="1" applyAlignment="1">
      <alignment horizontal="center"/>
    </xf>
    <xf numFmtId="0" fontId="5" fillId="0" borderId="1" xfId="0" applyFont="1" applyBorder="1" applyAlignment="1">
      <alignment horizontal="center" wrapText="1"/>
    </xf>
    <xf numFmtId="0" fontId="6" fillId="0" borderId="0" xfId="0" applyFont="1" applyAlignment="1">
      <alignment horizontal="center"/>
    </xf>
    <xf numFmtId="0" fontId="5" fillId="0" borderId="0" xfId="0" applyFont="1" applyAlignment="1">
      <alignment horizontal="center" wrapText="1"/>
    </xf>
    <xf numFmtId="0" fontId="7" fillId="0" borderId="0" xfId="0" applyFont="1" applyAlignment="1">
      <alignment horizontal="center"/>
    </xf>
    <xf numFmtId="3" fontId="6" fillId="0" borderId="1" xfId="0" applyNumberFormat="1" applyFont="1" applyBorder="1" applyAlignment="1">
      <alignment horizontal="center"/>
    </xf>
    <xf numFmtId="164" fontId="6" fillId="0" borderId="1" xfId="1" applyNumberFormat="1" applyFont="1" applyBorder="1" applyAlignment="1">
      <alignment horizontal="center"/>
    </xf>
    <xf numFmtId="164" fontId="6" fillId="3" borderId="1" xfId="0" applyNumberFormat="1" applyFont="1" applyFill="1" applyBorder="1" applyAlignment="1">
      <alignment horizontal="center"/>
    </xf>
    <xf numFmtId="10" fontId="6" fillId="0" borderId="1" xfId="0" applyNumberFormat="1" applyFont="1" applyBorder="1" applyAlignment="1">
      <alignment horizontal="center"/>
    </xf>
    <xf numFmtId="0" fontId="8" fillId="0" borderId="0" xfId="2" applyFont="1" applyAlignment="1">
      <alignment vertical="center"/>
    </xf>
    <xf numFmtId="0" fontId="5" fillId="0" borderId="0" xfId="0" applyFont="1" applyAlignment="1">
      <alignment horizontal="right"/>
    </xf>
    <xf numFmtId="0" fontId="5" fillId="0" borderId="0" xfId="0" applyFont="1" applyAlignment="1">
      <alignment horizontal="center"/>
    </xf>
    <xf numFmtId="0" fontId="5" fillId="0" borderId="0" xfId="0" applyFont="1" applyAlignment="1">
      <alignment horizontal="left"/>
    </xf>
    <xf numFmtId="3" fontId="8" fillId="0" borderId="0" xfId="3" applyNumberFormat="1" applyFont="1" applyAlignment="1" applyProtection="1">
      <alignment horizontal="center" vertical="center"/>
      <protection locked="0"/>
    </xf>
    <xf numFmtId="3" fontId="6" fillId="0" borderId="0" xfId="0" applyNumberFormat="1" applyFont="1" applyAlignment="1">
      <alignment horizontal="center"/>
    </xf>
    <xf numFmtId="0" fontId="6" fillId="0" borderId="0" xfId="0" applyFont="1" applyAlignment="1">
      <alignment horizontal="center" wrapText="1"/>
    </xf>
    <xf numFmtId="10" fontId="5" fillId="0" borderId="0" xfId="1" applyNumberFormat="1" applyFont="1" applyBorder="1" applyAlignment="1">
      <alignment horizontal="center"/>
    </xf>
    <xf numFmtId="0" fontId="5" fillId="2" borderId="1" xfId="0" applyFont="1" applyFill="1" applyBorder="1" applyAlignment="1" applyProtection="1">
      <alignment horizontal="center"/>
      <protection locked="0"/>
    </xf>
    <xf numFmtId="9" fontId="6" fillId="2" borderId="0" xfId="1" applyFont="1" applyFill="1" applyAlignment="1" applyProtection="1">
      <alignment horizontal="center"/>
      <protection locked="0"/>
    </xf>
    <xf numFmtId="165" fontId="6" fillId="2" borderId="0" xfId="0" applyNumberFormat="1" applyFont="1" applyFill="1" applyAlignment="1" applyProtection="1">
      <alignment horizontal="center"/>
      <protection locked="0"/>
    </xf>
    <xf numFmtId="10" fontId="6" fillId="2" borderId="1" xfId="1" applyNumberFormat="1" applyFont="1" applyFill="1" applyBorder="1" applyAlignment="1" applyProtection="1">
      <alignment horizontal="center"/>
      <protection locked="0"/>
    </xf>
    <xf numFmtId="0" fontId="8" fillId="2" borderId="1" xfId="2" applyFont="1" applyFill="1" applyBorder="1" applyAlignment="1" applyProtection="1">
      <alignment horizontal="center" vertical="center"/>
      <protection locked="0"/>
    </xf>
    <xf numFmtId="3" fontId="0" fillId="2" borderId="0" xfId="0" applyNumberFormat="1" applyFill="1" applyAlignment="1" applyProtection="1">
      <alignment horizontal="center"/>
      <protection locked="0"/>
    </xf>
    <xf numFmtId="3" fontId="0" fillId="0" borderId="0" xfId="0" applyNumberFormat="1" applyAlignment="1" applyProtection="1">
      <alignment horizontal="center"/>
      <protection locked="0"/>
    </xf>
    <xf numFmtId="10" fontId="0" fillId="2" borderId="0" xfId="0" applyNumberFormat="1" applyFill="1" applyAlignment="1" applyProtection="1">
      <alignment horizontal="center"/>
      <protection locked="0"/>
    </xf>
    <xf numFmtId="10" fontId="0" fillId="0" borderId="0" xfId="0" applyNumberFormat="1" applyAlignment="1" applyProtection="1">
      <alignment horizontal="center"/>
      <protection locked="0"/>
    </xf>
    <xf numFmtId="2" fontId="6" fillId="2" borderId="0" xfId="0" applyNumberFormat="1" applyFont="1" applyFill="1" applyAlignment="1" applyProtection="1">
      <alignment horizontal="center"/>
      <protection locked="0"/>
    </xf>
    <xf numFmtId="0" fontId="0" fillId="0" borderId="0" xfId="0" applyAlignment="1">
      <alignment vertical="top"/>
    </xf>
    <xf numFmtId="0" fontId="13" fillId="0" borderId="0" xfId="0" applyFont="1"/>
    <xf numFmtId="14" fontId="0" fillId="0" borderId="0" xfId="0" applyNumberFormat="1"/>
    <xf numFmtId="0" fontId="13" fillId="0" borderId="0" xfId="0" applyFont="1" applyAlignment="1">
      <alignment wrapText="1"/>
    </xf>
    <xf numFmtId="0" fontId="0" fillId="0" borderId="0" xfId="0" applyAlignment="1">
      <alignment wrapText="1"/>
    </xf>
    <xf numFmtId="0" fontId="14" fillId="0" borderId="0" xfId="0" applyFont="1" applyAlignment="1">
      <alignment wrapText="1"/>
    </xf>
    <xf numFmtId="0" fontId="0" fillId="0" borderId="0" xfId="0" applyAlignment="1">
      <alignment vertical="center"/>
    </xf>
    <xf numFmtId="0" fontId="14" fillId="0" borderId="0" xfId="0" applyFont="1" applyAlignment="1">
      <alignment vertical="center" wrapText="1"/>
    </xf>
    <xf numFmtId="14" fontId="14" fillId="0" borderId="0" xfId="0" applyNumberFormat="1" applyFont="1"/>
    <xf numFmtId="14" fontId="14" fillId="0" borderId="0" xfId="0" applyNumberFormat="1" applyFont="1" applyAlignment="1">
      <alignment vertical="center"/>
    </xf>
    <xf numFmtId="0" fontId="14" fillId="0" borderId="0" xfId="0" applyFont="1" applyAlignment="1">
      <alignment vertical="center"/>
    </xf>
    <xf numFmtId="0" fontId="14" fillId="0" borderId="0" xfId="0" applyFont="1"/>
    <xf numFmtId="14" fontId="0" fillId="0" borderId="0" xfId="0" applyNumberFormat="1" applyAlignment="1">
      <alignment vertical="center"/>
    </xf>
    <xf numFmtId="0" fontId="0" fillId="0" borderId="0" xfId="0" applyAlignment="1">
      <alignment vertical="center" wrapText="1"/>
    </xf>
    <xf numFmtId="0" fontId="8" fillId="4" borderId="1" xfId="2" applyFont="1" applyFill="1" applyBorder="1" applyAlignment="1">
      <alignment horizontal="center" vertical="center"/>
    </xf>
    <xf numFmtId="9" fontId="0" fillId="0" borderId="0" xfId="1" applyFont="1" applyAlignment="1">
      <alignment horizontal="center"/>
    </xf>
    <xf numFmtId="9" fontId="6" fillId="0" borderId="0" xfId="1" applyFont="1" applyFill="1" applyAlignment="1" applyProtection="1">
      <alignment horizontal="center"/>
      <protection locked="0"/>
    </xf>
    <xf numFmtId="0" fontId="0" fillId="0" borderId="0" xfId="0" applyAlignment="1">
      <alignment horizontal="left" vertical="top" wrapText="1"/>
    </xf>
    <xf numFmtId="1" fontId="0" fillId="0" borderId="0" xfId="0" applyNumberFormat="1" applyAlignment="1">
      <alignment horizontal="center"/>
    </xf>
    <xf numFmtId="165" fontId="0" fillId="0" borderId="0" xfId="0" applyNumberFormat="1" applyAlignment="1">
      <alignment horizontal="center"/>
    </xf>
    <xf numFmtId="0" fontId="13" fillId="0" borderId="0" xfId="0" applyFont="1" applyAlignment="1">
      <alignment horizontal="center"/>
    </xf>
    <xf numFmtId="0" fontId="15" fillId="4" borderId="0" xfId="5" applyFont="1" applyFill="1" applyAlignment="1"/>
    <xf numFmtId="0" fontId="16" fillId="4" borderId="0" xfId="5" applyFont="1" applyFill="1" applyAlignment="1">
      <alignment horizontal="left"/>
    </xf>
    <xf numFmtId="0" fontId="16" fillId="4" borderId="0" xfId="5" applyFont="1" applyFill="1" applyAlignment="1"/>
    <xf numFmtId="0" fontId="17" fillId="4" borderId="0" xfId="5" applyFont="1" applyFill="1" applyAlignment="1">
      <alignment horizontal="left"/>
    </xf>
    <xf numFmtId="0" fontId="18" fillId="4" borderId="0" xfId="5" applyFont="1" applyFill="1" applyAlignment="1"/>
    <xf numFmtId="164" fontId="18" fillId="4" borderId="0" xfId="6" applyNumberFormat="1" applyFont="1" applyFill="1" applyBorder="1"/>
    <xf numFmtId="0" fontId="18" fillId="4" borderId="0" xfId="5" applyFont="1" applyFill="1" applyAlignment="1">
      <alignment horizontal="center"/>
    </xf>
    <xf numFmtId="4" fontId="18" fillId="4" borderId="0" xfId="5" applyNumberFormat="1" applyFont="1" applyFill="1" applyAlignment="1"/>
    <xf numFmtId="0" fontId="19" fillId="5" borderId="0" xfId="7" applyNumberFormat="1" applyFont="1" applyFill="1" applyBorder="1" applyAlignment="1">
      <alignment horizontal="right" vertical="top" readingOrder="1"/>
    </xf>
    <xf numFmtId="0" fontId="20" fillId="4" borderId="3" xfId="5" applyFont="1" applyFill="1" applyBorder="1" applyAlignment="1">
      <alignment horizontal="center"/>
    </xf>
    <xf numFmtId="0" fontId="19" fillId="5" borderId="0" xfId="7" applyNumberFormat="1" applyFont="1" applyFill="1" applyBorder="1" applyAlignment="1">
      <alignment horizontal="left" vertical="top" readingOrder="1"/>
    </xf>
    <xf numFmtId="0" fontId="21" fillId="4" borderId="3" xfId="5" applyFont="1" applyFill="1" applyBorder="1" applyAlignment="1">
      <alignment horizontal="center"/>
    </xf>
    <xf numFmtId="0" fontId="21" fillId="4" borderId="0" xfId="5" applyFont="1" applyFill="1" applyAlignment="1">
      <alignment horizontal="center"/>
    </xf>
    <xf numFmtId="0" fontId="15" fillId="4" borderId="0" xfId="5" applyFont="1" applyFill="1" applyAlignment="1">
      <alignment horizontal="right"/>
    </xf>
    <xf numFmtId="164" fontId="18" fillId="4" borderId="0" xfId="5" applyNumberFormat="1" applyFont="1" applyFill="1" applyAlignment="1"/>
    <xf numFmtId="4" fontId="18" fillId="4" borderId="0" xfId="5" applyNumberFormat="1" applyFont="1" applyFill="1" applyAlignment="1">
      <alignment horizontal="center"/>
    </xf>
    <xf numFmtId="0" fontId="18" fillId="4" borderId="0" xfId="5" applyFont="1" applyFill="1" applyAlignment="1">
      <alignment horizontal="left"/>
    </xf>
    <xf numFmtId="0" fontId="18" fillId="6" borderId="0" xfId="5" applyFont="1" applyFill="1" applyAlignment="1"/>
    <xf numFmtId="0" fontId="18" fillId="7" borderId="1" xfId="5" applyFont="1" applyFill="1" applyBorder="1" applyAlignment="1">
      <alignment horizontal="center" vertical="center" wrapText="1"/>
    </xf>
    <xf numFmtId="0" fontId="23" fillId="7" borderId="1" xfId="5" applyFont="1" applyFill="1" applyBorder="1" applyAlignment="1">
      <alignment horizontal="center" vertical="center" wrapText="1"/>
    </xf>
    <xf numFmtId="164" fontId="23" fillId="7" borderId="1" xfId="5" applyNumberFormat="1" applyFont="1" applyFill="1" applyBorder="1" applyAlignment="1">
      <alignment horizontal="center" vertical="center" wrapText="1"/>
    </xf>
    <xf numFmtId="4" fontId="18" fillId="7" borderId="1" xfId="5" applyNumberFormat="1" applyFont="1" applyFill="1" applyBorder="1" applyAlignment="1">
      <alignment horizontal="center" vertical="center" wrapText="1"/>
    </xf>
    <xf numFmtId="0" fontId="18" fillId="4" borderId="0" xfId="5" applyFont="1" applyFill="1" applyAlignment="1">
      <alignment horizontal="left" vertical="center" wrapText="1"/>
    </xf>
    <xf numFmtId="0" fontId="18" fillId="6" borderId="1" xfId="5" applyFont="1" applyFill="1" applyBorder="1" applyAlignment="1">
      <alignment horizontal="left" vertical="center" wrapText="1"/>
    </xf>
    <xf numFmtId="0" fontId="12" fillId="0" borderId="2" xfId="5" applyFont="1" applyBorder="1">
      <alignment vertical="top"/>
    </xf>
    <xf numFmtId="0" fontId="12" fillId="0" borderId="1" xfId="5" applyFont="1" applyBorder="1">
      <alignment vertical="top"/>
    </xf>
    <xf numFmtId="0" fontId="12" fillId="0" borderId="1" xfId="5" applyFont="1" applyBorder="1" applyAlignment="1">
      <alignment horizontal="center" vertical="top"/>
    </xf>
    <xf numFmtId="0" fontId="18" fillId="6" borderId="0" xfId="5" applyFont="1" applyFill="1" applyAlignment="1">
      <alignment horizontal="left" vertical="center" wrapText="1"/>
    </xf>
    <xf numFmtId="0" fontId="18" fillId="8" borderId="0" xfId="5" applyFont="1" applyFill="1" applyAlignment="1"/>
    <xf numFmtId="0" fontId="23" fillId="4" borderId="0" xfId="5" applyFont="1" applyFill="1" applyAlignment="1">
      <alignment horizontal="center" vertical="center" wrapText="1"/>
    </xf>
    <xf numFmtId="0" fontId="23" fillId="4" borderId="0" xfId="5" applyFont="1" applyFill="1" applyAlignment="1">
      <alignment horizontal="left" vertical="center" wrapText="1"/>
    </xf>
    <xf numFmtId="164" fontId="23" fillId="4" borderId="0" xfId="5" applyNumberFormat="1" applyFont="1" applyFill="1" applyAlignment="1">
      <alignment horizontal="center" vertical="center" wrapText="1"/>
    </xf>
    <xf numFmtId="0" fontId="18" fillId="4" borderId="0" xfId="5" applyFont="1" applyFill="1" applyAlignment="1">
      <alignment horizontal="center" vertical="center" wrapText="1"/>
    </xf>
    <xf numFmtId="4" fontId="18" fillId="4" borderId="0" xfId="5" applyNumberFormat="1" applyFont="1" applyFill="1" applyAlignment="1">
      <alignment horizontal="left" vertical="center" wrapText="1"/>
    </xf>
    <xf numFmtId="0" fontId="18" fillId="9" borderId="1" xfId="5" applyFont="1" applyFill="1" applyBorder="1" applyAlignment="1">
      <alignment horizontal="left" vertical="center" wrapText="1"/>
    </xf>
    <xf numFmtId="0" fontId="3" fillId="0" borderId="0" xfId="5">
      <alignment vertical="top"/>
    </xf>
    <xf numFmtId="3" fontId="18" fillId="10" borderId="0" xfId="5" applyNumberFormat="1" applyFont="1" applyFill="1" applyAlignment="1"/>
    <xf numFmtId="166" fontId="18" fillId="10" borderId="0" xfId="5" applyNumberFormat="1" applyFont="1" applyFill="1" applyAlignment="1"/>
    <xf numFmtId="165" fontId="18" fillId="4" borderId="0" xfId="5" applyNumberFormat="1" applyFont="1" applyFill="1" applyAlignment="1"/>
    <xf numFmtId="4" fontId="18" fillId="11" borderId="0" xfId="5" applyNumberFormat="1" applyFont="1" applyFill="1" applyAlignment="1"/>
    <xf numFmtId="164" fontId="18" fillId="10" borderId="0" xfId="6" applyNumberFormat="1" applyFont="1" applyFill="1" applyBorder="1"/>
    <xf numFmtId="2" fontId="18" fillId="4" borderId="0" xfId="5" applyNumberFormat="1" applyFont="1" applyFill="1" applyAlignment="1"/>
    <xf numFmtId="2" fontId="18" fillId="12" borderId="0" xfId="5" applyNumberFormat="1" applyFont="1" applyFill="1" applyAlignment="1"/>
    <xf numFmtId="0" fontId="18" fillId="6" borderId="1" xfId="5" applyFont="1" applyFill="1" applyBorder="1" applyAlignment="1"/>
    <xf numFmtId="166" fontId="3" fillId="0" borderId="0" xfId="5" applyNumberFormat="1">
      <alignment vertical="top"/>
    </xf>
    <xf numFmtId="0" fontId="22" fillId="4" borderId="0" xfId="5" applyFont="1" applyFill="1" applyAlignment="1"/>
    <xf numFmtId="0" fontId="22" fillId="13" borderId="0" xfId="5" applyFont="1" applyFill="1" applyAlignment="1"/>
    <xf numFmtId="3" fontId="22" fillId="4" borderId="0" xfId="5" applyNumberFormat="1" applyFont="1" applyFill="1" applyAlignment="1"/>
    <xf numFmtId="165" fontId="22" fillId="4" borderId="0" xfId="5" applyNumberFormat="1" applyFont="1" applyFill="1" applyAlignment="1"/>
    <xf numFmtId="0" fontId="22" fillId="0" borderId="0" xfId="5" applyFont="1" applyAlignment="1"/>
    <xf numFmtId="164" fontId="24" fillId="4" borderId="0" xfId="6" applyNumberFormat="1" applyFont="1" applyFill="1" applyBorder="1" applyAlignment="1">
      <alignment horizontal="right"/>
    </xf>
    <xf numFmtId="2" fontId="22" fillId="4" borderId="0" xfId="5" applyNumberFormat="1" applyFont="1" applyFill="1" applyAlignment="1"/>
    <xf numFmtId="164" fontId="22" fillId="0" borderId="0" xfId="6" applyNumberFormat="1" applyFont="1" applyBorder="1" applyAlignment="1">
      <alignment horizontal="right"/>
    </xf>
    <xf numFmtId="164" fontId="22" fillId="4" borderId="0" xfId="6" applyNumberFormat="1" applyFont="1" applyFill="1" applyBorder="1"/>
    <xf numFmtId="164" fontId="22" fillId="4" borderId="0" xfId="6" applyNumberFormat="1" applyFont="1" applyFill="1" applyBorder="1" applyAlignment="1">
      <alignment horizontal="right"/>
    </xf>
    <xf numFmtId="4" fontId="22" fillId="0" borderId="0" xfId="5" applyNumberFormat="1" applyFont="1" applyAlignment="1"/>
    <xf numFmtId="0" fontId="18" fillId="14" borderId="1" xfId="5" applyFont="1" applyFill="1" applyBorder="1" applyAlignment="1"/>
    <xf numFmtId="165" fontId="24" fillId="4" borderId="0" xfId="5" applyNumberFormat="1" applyFont="1" applyFill="1" applyAlignment="1">
      <alignment horizontal="right"/>
    </xf>
    <xf numFmtId="4" fontId="22" fillId="4" borderId="0" xfId="5" applyNumberFormat="1" applyFont="1" applyFill="1" applyAlignment="1"/>
    <xf numFmtId="0" fontId="18" fillId="9" borderId="1" xfId="5" applyFont="1" applyFill="1" applyBorder="1" applyAlignment="1"/>
    <xf numFmtId="0" fontId="22" fillId="4" borderId="0" xfId="5" applyFont="1" applyFill="1" applyAlignment="1">
      <alignment horizontal="center"/>
    </xf>
    <xf numFmtId="164" fontId="18" fillId="4" borderId="0" xfId="6" quotePrefix="1" applyNumberFormat="1" applyFont="1" applyFill="1" applyBorder="1"/>
    <xf numFmtId="0" fontId="9" fillId="4" borderId="0" xfId="5" applyFont="1" applyFill="1">
      <alignment vertical="top"/>
    </xf>
    <xf numFmtId="166" fontId="9" fillId="4" borderId="0" xfId="5" applyNumberFormat="1" applyFont="1" applyFill="1">
      <alignment vertical="top"/>
    </xf>
    <xf numFmtId="2" fontId="18" fillId="4" borderId="0" xfId="5" applyNumberFormat="1" applyFont="1" applyFill="1" applyAlignment="1">
      <alignment horizontal="center" vertical="center" wrapText="1"/>
    </xf>
    <xf numFmtId="164" fontId="18" fillId="4" borderId="0" xfId="5" applyNumberFormat="1" applyFont="1" applyFill="1" applyAlignment="1">
      <alignment horizontal="center" vertical="center" wrapText="1"/>
    </xf>
    <xf numFmtId="164" fontId="18" fillId="4" borderId="0" xfId="5" applyNumberFormat="1" applyFont="1" applyFill="1" applyAlignment="1">
      <alignment horizontal="left" vertical="center" wrapText="1"/>
    </xf>
    <xf numFmtId="1" fontId="22" fillId="4" borderId="0" xfId="5" applyNumberFormat="1" applyFont="1" applyFill="1" applyAlignment="1"/>
    <xf numFmtId="0" fontId="22" fillId="4" borderId="0" xfId="5" applyFont="1" applyFill="1" applyAlignment="1">
      <alignment horizontal="left"/>
    </xf>
    <xf numFmtId="3" fontId="18" fillId="4" borderId="0" xfId="5" applyNumberFormat="1" applyFont="1" applyFill="1" applyAlignment="1"/>
    <xf numFmtId="2" fontId="18" fillId="11" borderId="0" xfId="5" applyNumberFormat="1" applyFont="1" applyFill="1" applyAlignment="1"/>
    <xf numFmtId="2" fontId="18" fillId="4" borderId="0" xfId="6" applyNumberFormat="1" applyFont="1" applyFill="1" applyBorder="1" applyAlignment="1"/>
    <xf numFmtId="2" fontId="18" fillId="4" borderId="0" xfId="6" applyNumberFormat="1" applyFont="1" applyFill="1" applyBorder="1"/>
    <xf numFmtId="164" fontId="23" fillId="4" borderId="0" xfId="6" applyNumberFormat="1" applyFont="1" applyFill="1" applyBorder="1" applyAlignment="1">
      <alignment horizontal="right"/>
    </xf>
    <xf numFmtId="164" fontId="18" fillId="0" borderId="0" xfId="6" applyNumberFormat="1" applyFont="1" applyBorder="1" applyAlignment="1">
      <alignment horizontal="right"/>
    </xf>
    <xf numFmtId="164" fontId="18" fillId="4" borderId="0" xfId="6" applyNumberFormat="1" applyFont="1" applyFill="1" applyBorder="1" applyAlignment="1">
      <alignment horizontal="right"/>
    </xf>
    <xf numFmtId="1" fontId="18" fillId="4" borderId="0" xfId="5" applyNumberFormat="1" applyFont="1" applyFill="1" applyAlignment="1"/>
    <xf numFmtId="0" fontId="26" fillId="0" borderId="0" xfId="8"/>
    <xf numFmtId="0" fontId="26" fillId="0" borderId="6" xfId="8" applyBorder="1"/>
    <xf numFmtId="0" fontId="0" fillId="0" borderId="0" xfId="0" applyAlignment="1" applyProtection="1">
      <alignment horizontal="center" wrapText="1"/>
      <protection locked="0"/>
    </xf>
    <xf numFmtId="0" fontId="0" fillId="0" borderId="0" xfId="0" applyAlignment="1" applyProtection="1">
      <alignment horizontal="center"/>
      <protection locked="0"/>
    </xf>
    <xf numFmtId="3" fontId="0" fillId="0" borderId="0" xfId="0" applyNumberFormat="1"/>
    <xf numFmtId="167" fontId="0" fillId="0" borderId="0" xfId="9" applyNumberFormat="1" applyFont="1"/>
    <xf numFmtId="164" fontId="0" fillId="0" borderId="0" xfId="1" applyNumberFormat="1" applyFont="1"/>
    <xf numFmtId="2" fontId="0" fillId="0" borderId="0" xfId="1" applyNumberFormat="1" applyFont="1"/>
    <xf numFmtId="3" fontId="27" fillId="0" borderId="0" xfId="0" applyNumberFormat="1" applyFont="1" applyAlignment="1">
      <alignment horizontal="center"/>
    </xf>
    <xf numFmtId="0" fontId="8" fillId="16" borderId="1" xfId="2" applyFont="1" applyFill="1" applyBorder="1" applyAlignment="1" applyProtection="1">
      <alignment horizontal="center" vertical="center"/>
      <protection locked="0"/>
    </xf>
    <xf numFmtId="167" fontId="0" fillId="0" borderId="0" xfId="9" applyNumberFormat="1" applyFont="1" applyAlignment="1" applyProtection="1">
      <alignment horizontal="center"/>
      <protection locked="0"/>
    </xf>
    <xf numFmtId="167" fontId="0" fillId="0" borderId="0" xfId="9" applyNumberFormat="1" applyFont="1" applyAlignment="1">
      <alignment horizontal="center"/>
    </xf>
    <xf numFmtId="0" fontId="28" fillId="0" borderId="0" xfId="10">
      <alignment vertical="top"/>
    </xf>
    <xf numFmtId="0" fontId="28" fillId="9" borderId="0" xfId="10" applyFill="1">
      <alignment vertical="top"/>
    </xf>
    <xf numFmtId="166" fontId="28" fillId="0" borderId="0" xfId="10" applyNumberFormat="1">
      <alignment vertical="top"/>
    </xf>
    <xf numFmtId="166" fontId="28" fillId="9" borderId="0" xfId="10" applyNumberFormat="1" applyFill="1">
      <alignment vertical="top"/>
    </xf>
    <xf numFmtId="0" fontId="0" fillId="0" borderId="7" xfId="0" applyBorder="1"/>
    <xf numFmtId="167" fontId="0" fillId="0" borderId="0" xfId="9" applyNumberFormat="1" applyFont="1" applyAlignment="1">
      <alignment wrapText="1"/>
    </xf>
    <xf numFmtId="164" fontId="0" fillId="0" borderId="0" xfId="1" applyNumberFormat="1" applyFont="1" applyAlignment="1">
      <alignment wrapText="1"/>
    </xf>
    <xf numFmtId="0" fontId="25" fillId="15" borderId="0" xfId="0" applyFont="1" applyFill="1" applyAlignment="1">
      <alignment wrapText="1"/>
    </xf>
    <xf numFmtId="1" fontId="0" fillId="0" borderId="0" xfId="9" applyNumberFormat="1" applyFont="1" applyAlignment="1" applyProtection="1">
      <alignment horizontal="center"/>
      <protection locked="0"/>
    </xf>
    <xf numFmtId="1" fontId="0" fillId="0" borderId="0" xfId="0" applyNumberFormat="1" applyAlignment="1" applyProtection="1">
      <alignment horizontal="center"/>
      <protection locked="0"/>
    </xf>
    <xf numFmtId="0" fontId="0" fillId="9" borderId="0" xfId="0" applyFill="1"/>
    <xf numFmtId="167" fontId="0" fillId="9" borderId="0" xfId="9" applyNumberFormat="1" applyFont="1" applyFill="1"/>
    <xf numFmtId="2" fontId="0" fillId="9" borderId="0" xfId="1" applyNumberFormat="1" applyFont="1" applyFill="1"/>
    <xf numFmtId="3" fontId="0" fillId="9" borderId="0" xfId="0" applyNumberFormat="1" applyFill="1"/>
    <xf numFmtId="0" fontId="0" fillId="9" borderId="7" xfId="0" applyFill="1" applyBorder="1"/>
    <xf numFmtId="0" fontId="0" fillId="9" borderId="8" xfId="0" applyFill="1" applyBorder="1"/>
    <xf numFmtId="166" fontId="0" fillId="0" borderId="0" xfId="0" applyNumberFormat="1" applyAlignment="1">
      <alignment vertical="top"/>
    </xf>
    <xf numFmtId="0" fontId="18" fillId="0" borderId="0" xfId="5" applyFont="1" applyAlignment="1"/>
    <xf numFmtId="0" fontId="12" fillId="9" borderId="0" xfId="0" applyFont="1" applyFill="1" applyAlignment="1">
      <alignment vertical="top"/>
    </xf>
    <xf numFmtId="166" fontId="12" fillId="9" borderId="0" xfId="0" applyNumberFormat="1" applyFont="1" applyFill="1" applyAlignment="1">
      <alignment vertical="top"/>
    </xf>
    <xf numFmtId="2" fontId="18" fillId="17" borderId="0" xfId="6" applyNumberFormat="1" applyFont="1" applyFill="1" applyBorder="1" applyAlignment="1"/>
    <xf numFmtId="2" fontId="18" fillId="17" borderId="0" xfId="6" applyNumberFormat="1" applyFont="1" applyFill="1" applyBorder="1"/>
    <xf numFmtId="2" fontId="22" fillId="17" borderId="0" xfId="5" applyNumberFormat="1" applyFont="1" applyFill="1" applyAlignment="1"/>
    <xf numFmtId="164" fontId="18" fillId="17" borderId="0" xfId="6" applyNumberFormat="1" applyFont="1" applyFill="1" applyBorder="1"/>
    <xf numFmtId="2" fontId="18" fillId="0" borderId="0" xfId="5" applyNumberFormat="1" applyFont="1" applyAlignment="1"/>
    <xf numFmtId="0" fontId="29" fillId="0" borderId="0" xfId="0" applyFont="1"/>
    <xf numFmtId="43" fontId="0" fillId="0" borderId="0" xfId="0" applyNumberFormat="1"/>
    <xf numFmtId="167" fontId="0" fillId="0" borderId="0" xfId="0" applyNumberFormat="1"/>
    <xf numFmtId="0" fontId="18" fillId="0" borderId="0" xfId="0" applyFont="1" applyAlignment="1">
      <alignment vertical="center"/>
    </xf>
    <xf numFmtId="0" fontId="2" fillId="0" borderId="0" xfId="0" applyFont="1" applyAlignment="1">
      <alignment horizontal="right"/>
    </xf>
    <xf numFmtId="0" fontId="2" fillId="0" borderId="0" xfId="0" applyFont="1"/>
    <xf numFmtId="9" fontId="0" fillId="0" borderId="0" xfId="1" applyFont="1" applyBorder="1" applyAlignment="1">
      <alignment horizontal="center"/>
    </xf>
    <xf numFmtId="0" fontId="2" fillId="0" borderId="9" xfId="0" applyFont="1" applyBorder="1" applyAlignment="1">
      <alignment horizontal="center"/>
    </xf>
    <xf numFmtId="0" fontId="0" fillId="0" borderId="9" xfId="0" applyBorder="1" applyAlignment="1">
      <alignment horizontal="center"/>
    </xf>
    <xf numFmtId="9" fontId="0" fillId="0" borderId="9" xfId="1" applyFont="1" applyBorder="1" applyAlignment="1">
      <alignment horizontal="center"/>
    </xf>
    <xf numFmtId="1" fontId="2" fillId="0" borderId="0" xfId="0" applyNumberFormat="1" applyFont="1" applyAlignment="1">
      <alignment horizontal="center"/>
    </xf>
    <xf numFmtId="9" fontId="2" fillId="0" borderId="0" xfId="1" applyFont="1" applyAlignment="1">
      <alignment horizontal="center"/>
    </xf>
    <xf numFmtId="0" fontId="30" fillId="0" borderId="0" xfId="0" applyFont="1" applyAlignment="1">
      <alignment horizontal="left"/>
    </xf>
    <xf numFmtId="0" fontId="31" fillId="0" borderId="0" xfId="0" applyFont="1"/>
    <xf numFmtId="0" fontId="31" fillId="0" borderId="0" xfId="0" applyFont="1" applyAlignment="1">
      <alignment vertical="center"/>
    </xf>
    <xf numFmtId="0" fontId="32" fillId="0" borderId="0" xfId="0" applyFont="1" applyAlignment="1">
      <alignment vertical="center" wrapText="1"/>
    </xf>
    <xf numFmtId="0" fontId="33" fillId="0" borderId="0" xfId="0" applyFont="1" applyAlignment="1">
      <alignment vertical="center" wrapText="1"/>
    </xf>
    <xf numFmtId="9" fontId="32" fillId="0" borderId="0" xfId="0" applyNumberFormat="1" applyFont="1" applyAlignment="1">
      <alignment vertical="center" wrapText="1"/>
    </xf>
    <xf numFmtId="0" fontId="34" fillId="0" borderId="0" xfId="0" applyFont="1" applyAlignment="1">
      <alignment horizontal="left"/>
    </xf>
    <xf numFmtId="0" fontId="2" fillId="9" borderId="0" xfId="0" applyFont="1" applyFill="1"/>
    <xf numFmtId="0" fontId="0" fillId="0" borderId="10" xfId="0" applyBorder="1"/>
    <xf numFmtId="0" fontId="0" fillId="0" borderId="0" xfId="0" applyAlignment="1">
      <alignment horizontal="right"/>
    </xf>
    <xf numFmtId="0" fontId="0" fillId="0" borderId="9" xfId="0" applyBorder="1" applyAlignment="1">
      <alignment horizontal="right"/>
    </xf>
    <xf numFmtId="0" fontId="0" fillId="0" borderId="9" xfId="0" applyBorder="1"/>
    <xf numFmtId="0" fontId="35" fillId="0" borderId="0" xfId="0" applyFont="1"/>
    <xf numFmtId="0" fontId="36" fillId="0" borderId="0" xfId="0" applyFont="1"/>
    <xf numFmtId="0" fontId="36" fillId="0" borderId="0" xfId="0" applyFont="1" applyAlignment="1">
      <alignment horizontal="center"/>
    </xf>
    <xf numFmtId="1" fontId="35" fillId="0" borderId="0" xfId="0" applyNumberFormat="1" applyFont="1"/>
    <xf numFmtId="9" fontId="35" fillId="0" borderId="0" xfId="1" applyFont="1"/>
    <xf numFmtId="0" fontId="37" fillId="0" borderId="0" xfId="0" applyFont="1"/>
    <xf numFmtId="0" fontId="16" fillId="4" borderId="4" xfId="5" applyFont="1" applyFill="1" applyBorder="1" applyAlignment="1">
      <alignment horizontal="center"/>
    </xf>
    <xf numFmtId="0" fontId="16" fillId="4" borderId="5" xfId="5" applyFont="1" applyFill="1" applyBorder="1" applyAlignment="1">
      <alignment horizontal="center"/>
    </xf>
    <xf numFmtId="4" fontId="22" fillId="4" borderId="6" xfId="5" applyNumberFormat="1" applyFont="1" applyFill="1" applyBorder="1" applyAlignment="1">
      <alignment horizontal="center"/>
    </xf>
  </cellXfs>
  <cellStyles count="11">
    <cellStyle name="Comma" xfId="9" builtinId="3"/>
    <cellStyle name="Comma 2" xfId="7" xr:uid="{B856DF1E-9751-4B39-BEF8-9C62392BD2FB}"/>
    <cellStyle name="Normal" xfId="0" builtinId="0"/>
    <cellStyle name="Normal 2" xfId="2" xr:uid="{8CD84C5E-6B6B-4600-8742-DD9C2A9B51C3}"/>
    <cellStyle name="Normal 2 2" xfId="10" xr:uid="{FC93C47F-601C-4526-B6B3-AEF1AC7516B8}"/>
    <cellStyle name="Normal 3" xfId="3" xr:uid="{65EAF9F3-609A-4068-AFAE-E8BFF0682CE5}"/>
    <cellStyle name="Normal 4" xfId="4" xr:uid="{4B5D2D08-BE84-4E66-8EE7-E8E66FF5EAD3}"/>
    <cellStyle name="Normal 5" xfId="5" xr:uid="{B7E1CEB2-051E-4C76-B13C-8D8A321B3E75}"/>
    <cellStyle name="Normal 6" xfId="8" xr:uid="{96CAA021-7BFC-46BF-B37C-845FBD6C9D27}"/>
    <cellStyle name="Percent" xfId="1" builtinId="5"/>
    <cellStyle name="Percent 2" xfId="6" xr:uid="{54AC4ACB-B309-4C2C-B59B-4609D58ACC4B}"/>
  </cellStyles>
  <dxfs count="38">
    <dxf>
      <fill>
        <patternFill>
          <bgColor rgb="FFFFFF99"/>
        </patternFill>
      </fill>
    </dxf>
    <dxf>
      <font>
        <condense val="0"/>
        <extend val="0"/>
        <color auto="1"/>
      </font>
      <fill>
        <patternFill>
          <bgColor indexed="43"/>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ndense val="0"/>
        <extend val="0"/>
        <color auto="1"/>
      </font>
      <fill>
        <patternFill>
          <bgColor indexed="43"/>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ndense val="0"/>
        <extend val="0"/>
        <color auto="1"/>
      </font>
      <fill>
        <patternFill>
          <bgColor indexed="43"/>
        </patternFill>
      </fill>
    </dxf>
    <dxf>
      <fill>
        <patternFill>
          <bgColor rgb="FFFFFF99"/>
        </patternFill>
      </fill>
    </dxf>
    <dxf>
      <fill>
        <patternFill>
          <bgColor rgb="FFFFFF99"/>
        </patternFill>
      </fill>
    </dxf>
    <dxf>
      <fill>
        <patternFill>
          <bgColor rgb="FFFFFF99"/>
        </patternFill>
      </fill>
    </dxf>
    <dxf>
      <fill>
        <patternFill>
          <bgColor rgb="FFFFFF99"/>
        </patternFill>
      </fill>
    </dxf>
    <dxf>
      <border diagonalUp="0" diagonalDown="0">
        <left/>
        <right style="thin">
          <color theme="4"/>
        </right>
        <top style="thin">
          <color theme="4"/>
        </top>
        <bottom/>
        <vertical/>
        <horizontal/>
      </border>
    </dxf>
    <dxf>
      <numFmt numFmtId="3" formatCode="#,##0"/>
    </dxf>
    <dxf>
      <numFmt numFmtId="0" formatCode="General"/>
    </dxf>
    <dxf>
      <numFmt numFmtId="167" formatCode="_(* #,##0_);_(* \(#,##0\);_(* &quot;-&quot;??_);_(@_)"/>
    </dxf>
    <dxf>
      <numFmt numFmtId="2" formatCode="0.00"/>
    </dxf>
    <dxf>
      <numFmt numFmtId="2" formatCode="0.00"/>
    </dxf>
    <dxf>
      <numFmt numFmtId="2" formatCode="0.00"/>
    </dxf>
    <dxf>
      <numFmt numFmtId="167" formatCode="_(* #,##0_);_(* \(#,##0\);_(* &quot;-&quot;??_);_(@_)"/>
    </dxf>
    <dxf>
      <numFmt numFmtId="167" formatCode="_(* #,##0_);_(* \(#,##0\);_(* &quot;-&quot;??_);_(@_)"/>
    </dxf>
    <dxf>
      <numFmt numFmtId="167" formatCode="_(* #,##0_);_(* \(#,##0\);_(* &quot;-&quot;??_);_(@_)"/>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alignment horizontal="general" vertical="bottom" textRotation="0" wrapText="1" indent="0" justifyLastLine="0" shrinkToFit="0" readingOrder="0"/>
    </dxf>
  </dxfs>
  <tableStyles count="3" defaultTableStyle="Table Style 2" defaultPivotStyle="PivotStyleLight16">
    <tableStyle name="Table Style 1" pivot="0" count="0" xr9:uid="{FA37A816-6B87-4523-8BC2-558593BCF2C2}"/>
    <tableStyle name="Table Style 2" pivot="0" count="0" xr9:uid="{E8F6079C-788D-4C67-9700-4D6CCCA8687F}"/>
    <tableStyle name="Table Style 3" pivot="0" count="0" xr9:uid="{D9580F5F-5DDA-4499-A280-FA2BE8633967}"/>
  </tableStyles>
  <colors>
    <mruColors>
      <color rgb="FFFFFFCC"/>
      <color rgb="FFCCFF99"/>
      <color rgb="FF3CB44B"/>
      <color rgb="FFFF3399"/>
      <color rgb="FFF58231"/>
      <color rgb="FF911EB4"/>
      <color rgb="FF000075"/>
      <color rgb="FF42D4F4"/>
      <color rgb="FFFFE119"/>
      <color rgb="FF661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styles" Target="styles.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Liquid Salad Dressing Line Capacity</a:t>
            </a:r>
          </a:p>
        </c:rich>
      </c:tx>
      <c:layout>
        <c:manualLayout>
          <c:xMode val="edge"/>
          <c:yMode val="edge"/>
          <c:x val="0.28808936317414086"/>
          <c:y val="2.1511131761652046E-2"/>
        </c:manualLayout>
      </c:layout>
      <c:overlay val="0"/>
      <c:spPr>
        <a:noFill/>
        <a:ln w="25400">
          <a:noFill/>
        </a:ln>
      </c:spPr>
    </c:title>
    <c:autoTitleDeleted val="0"/>
    <c:plotArea>
      <c:layout>
        <c:manualLayout>
          <c:layoutTarget val="inner"/>
          <c:xMode val="edge"/>
          <c:yMode val="edge"/>
          <c:x val="7.5655776148700171E-2"/>
          <c:y val="0.10188214977578904"/>
          <c:w val="0.75288586426339055"/>
          <c:h val="0.75604024058107622"/>
        </c:manualLayout>
      </c:layout>
      <c:barChart>
        <c:barDir val="col"/>
        <c:grouping val="clustered"/>
        <c:varyColors val="0"/>
        <c:ser>
          <c:idx val="2"/>
          <c:order val="0"/>
          <c:tx>
            <c:strRef>
              <c:f>Liquid!$C$47</c:f>
              <c:strCache>
                <c:ptCount val="1"/>
                <c:pt idx="0">
                  <c:v>Forecasted Demand</c:v>
                </c:pt>
              </c:strCache>
            </c:strRef>
          </c:tx>
          <c:spPr>
            <a:solidFill>
              <a:srgbClr val="000075"/>
            </a:solidFill>
            <a:ln w="19050">
              <a:solidFill>
                <a:srgbClr val="000075"/>
              </a:solidFill>
            </a:ln>
          </c:spPr>
          <c:invertIfNegative val="0"/>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Liquid!$C$48:$C$112</c:f>
              <c:numCache>
                <c:formatCode>#,##0</c:formatCode>
                <c:ptCount val="52"/>
                <c:pt idx="0">
                  <c:v>199559</c:v>
                </c:pt>
                <c:pt idx="1">
                  <c:v>233926</c:v>
                </c:pt>
                <c:pt idx="2">
                  <c:v>219726</c:v>
                </c:pt>
                <c:pt idx="3">
                  <c:v>193633</c:v>
                </c:pt>
                <c:pt idx="4">
                  <c:v>246274</c:v>
                </c:pt>
                <c:pt idx="5">
                  <c:v>256844</c:v>
                </c:pt>
                <c:pt idx="6">
                  <c:v>256000</c:v>
                </c:pt>
                <c:pt idx="7">
                  <c:v>223223</c:v>
                </c:pt>
                <c:pt idx="8">
                  <c:v>341405.86</c:v>
                </c:pt>
                <c:pt idx="9">
                  <c:v>305583.49</c:v>
                </c:pt>
                <c:pt idx="10">
                  <c:v>282108.76</c:v>
                </c:pt>
                <c:pt idx="11">
                  <c:v>224305.87499999997</c:v>
                </c:pt>
                <c:pt idx="12">
                  <c:v>216962.15999999997</c:v>
                </c:pt>
                <c:pt idx="13">
                  <c:v>179915</c:v>
                </c:pt>
                <c:pt idx="14">
                  <c:v>215999</c:v>
                </c:pt>
                <c:pt idx="15">
                  <c:v>170777</c:v>
                </c:pt>
                <c:pt idx="16">
                  <c:v>179236</c:v>
                </c:pt>
                <c:pt idx="17">
                  <c:v>221813</c:v>
                </c:pt>
                <c:pt idx="18">
                  <c:v>173155</c:v>
                </c:pt>
                <c:pt idx="19">
                  <c:v>153457</c:v>
                </c:pt>
                <c:pt idx="20">
                  <c:v>176567</c:v>
                </c:pt>
                <c:pt idx="21">
                  <c:v>162247</c:v>
                </c:pt>
                <c:pt idx="22">
                  <c:v>181463</c:v>
                </c:pt>
                <c:pt idx="23">
                  <c:v>124323</c:v>
                </c:pt>
                <c:pt idx="24">
                  <c:v>116865</c:v>
                </c:pt>
                <c:pt idx="25">
                  <c:v>105690</c:v>
                </c:pt>
                <c:pt idx="26">
                  <c:v>143843</c:v>
                </c:pt>
                <c:pt idx="27">
                  <c:v>102573</c:v>
                </c:pt>
                <c:pt idx="28">
                  <c:v>98508</c:v>
                </c:pt>
                <c:pt idx="29">
                  <c:v>155206</c:v>
                </c:pt>
                <c:pt idx="30">
                  <c:v>257150</c:v>
                </c:pt>
                <c:pt idx="31">
                  <c:v>262347</c:v>
                </c:pt>
                <c:pt idx="32">
                  <c:v>192556</c:v>
                </c:pt>
                <c:pt idx="33">
                  <c:v>275177</c:v>
                </c:pt>
                <c:pt idx="34">
                  <c:v>263952</c:v>
                </c:pt>
                <c:pt idx="35">
                  <c:v>239177</c:v>
                </c:pt>
                <c:pt idx="36">
                  <c:v>263930</c:v>
                </c:pt>
                <c:pt idx="37">
                  <c:v>265852</c:v>
                </c:pt>
                <c:pt idx="38">
                  <c:v>286656</c:v>
                </c:pt>
                <c:pt idx="39">
                  <c:v>288615</c:v>
                </c:pt>
                <c:pt idx="40">
                  <c:v>293341</c:v>
                </c:pt>
                <c:pt idx="41">
                  <c:v>284361</c:v>
                </c:pt>
                <c:pt idx="42">
                  <c:v>252814</c:v>
                </c:pt>
                <c:pt idx="43">
                  <c:v>269603</c:v>
                </c:pt>
                <c:pt idx="44">
                  <c:v>304988</c:v>
                </c:pt>
                <c:pt idx="45">
                  <c:v>195532</c:v>
                </c:pt>
                <c:pt idx="46">
                  <c:v>278979</c:v>
                </c:pt>
                <c:pt idx="47">
                  <c:v>267641</c:v>
                </c:pt>
                <c:pt idx="48">
                  <c:v>242618</c:v>
                </c:pt>
                <c:pt idx="49">
                  <c:v>267620</c:v>
                </c:pt>
                <c:pt idx="50">
                  <c:v>269561</c:v>
                </c:pt>
                <c:pt idx="51">
                  <c:v>290572</c:v>
                </c:pt>
              </c:numCache>
            </c:numRef>
          </c:val>
          <c:extLst>
            <c:ext xmlns:c16="http://schemas.microsoft.com/office/drawing/2014/chart" uri="{C3380CC4-5D6E-409C-BE32-E72D297353CC}">
              <c16:uniqueId val="{00000000-5DEB-4EA2-B376-182D21631993}"/>
            </c:ext>
          </c:extLst>
        </c:ser>
        <c:ser>
          <c:idx val="0"/>
          <c:order val="4"/>
          <c:tx>
            <c:strRef>
              <c:f>Liquid!$G$47</c:f>
              <c:strCache>
                <c:ptCount val="1"/>
                <c:pt idx="0">
                  <c:v>Actual Sales</c:v>
                </c:pt>
              </c:strCache>
            </c:strRef>
          </c:tx>
          <c:spPr>
            <a:solidFill>
              <a:srgbClr val="42D4F4"/>
            </a:solidFill>
            <a:ln w="19050">
              <a:solidFill>
                <a:srgbClr val="42D4F4"/>
              </a:solidFill>
            </a:ln>
          </c:spPr>
          <c:invertIfNegative val="0"/>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Liquid!$G$48:$G$112</c:f>
              <c:numCache>
                <c:formatCode>#,##0</c:formatCode>
                <c:ptCount val="52"/>
                <c:pt idx="0">
                  <c:v>165872</c:v>
                </c:pt>
                <c:pt idx="1">
                  <c:v>231469</c:v>
                </c:pt>
                <c:pt idx="2">
                  <c:v>193270</c:v>
                </c:pt>
                <c:pt idx="3">
                  <c:v>209790</c:v>
                </c:pt>
                <c:pt idx="4">
                  <c:v>247341</c:v>
                </c:pt>
                <c:pt idx="5">
                  <c:v>214136</c:v>
                </c:pt>
                <c:pt idx="6">
                  <c:v>199354</c:v>
                </c:pt>
                <c:pt idx="7">
                  <c:v>216227</c:v>
                </c:pt>
                <c:pt idx="8">
                  <c:v>244157</c:v>
                </c:pt>
                <c:pt idx="9">
                  <c:v>278069</c:v>
                </c:pt>
                <c:pt idx="10">
                  <c:v>153435</c:v>
                </c:pt>
                <c:pt idx="11">
                  <c:v>120054</c:v>
                </c:pt>
                <c:pt idx="12">
                  <c:v>117254</c:v>
                </c:pt>
                <c:pt idx="13">
                  <c:v>204713</c:v>
                </c:pt>
                <c:pt idx="14">
                  <c:v>116436</c:v>
                </c:pt>
                <c:pt idx="15">
                  <c:v>48374</c:v>
                </c:pt>
                <c:pt idx="16">
                  <c:v>135282</c:v>
                </c:pt>
              </c:numCache>
            </c:numRef>
          </c:val>
          <c:extLst>
            <c:ext xmlns:c16="http://schemas.microsoft.com/office/drawing/2014/chart" uri="{C3380CC4-5D6E-409C-BE32-E72D297353CC}">
              <c16:uniqueId val="{00000001-5DEB-4EA2-B376-182D21631993}"/>
            </c:ext>
          </c:extLst>
        </c:ser>
        <c:ser>
          <c:idx val="5"/>
          <c:order val="5"/>
          <c:tx>
            <c:strRef>
              <c:f>Liquid!$I$47</c:f>
              <c:strCache>
                <c:ptCount val="1"/>
                <c:pt idx="0">
                  <c:v>Outside Purchases</c:v>
                </c:pt>
              </c:strCache>
            </c:strRef>
          </c:tx>
          <c:spPr>
            <a:solidFill>
              <a:srgbClr val="F58231"/>
            </a:solidFill>
            <a:ln w="19050">
              <a:solidFill>
                <a:srgbClr val="F58231"/>
              </a:solidFill>
              <a:prstDash val="solid"/>
            </a:ln>
          </c:spPr>
          <c:invertIfNegative val="0"/>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Liquid!$I$48:$I$112</c:f>
              <c:numCache>
                <c:formatCode>#,##0</c:formatCode>
                <c:ptCount val="52"/>
              </c:numCache>
            </c:numRef>
          </c:val>
          <c:extLst>
            <c:ext xmlns:c16="http://schemas.microsoft.com/office/drawing/2014/chart" uri="{C3380CC4-5D6E-409C-BE32-E72D297353CC}">
              <c16:uniqueId val="{00000002-5DEB-4EA2-B376-182D21631993}"/>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Liquid!$D$47</c:f>
              <c:strCache>
                <c:ptCount val="1"/>
                <c:pt idx="0">
                  <c:v>Scheduled Production</c:v>
                </c:pt>
              </c:strCache>
            </c:strRef>
          </c:tx>
          <c:spPr>
            <a:ln w="38100">
              <a:solidFill>
                <a:srgbClr val="911EB4"/>
              </a:solidFill>
              <a:prstDash val="dash"/>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Liquid!$D$48:$D$112</c:f>
              <c:numCache>
                <c:formatCode>#,##0</c:formatCode>
                <c:ptCount val="52"/>
                <c:pt idx="0">
                  <c:v>375600</c:v>
                </c:pt>
                <c:pt idx="1">
                  <c:v>306500</c:v>
                </c:pt>
                <c:pt idx="2">
                  <c:v>379020</c:v>
                </c:pt>
                <c:pt idx="3">
                  <c:v>240000</c:v>
                </c:pt>
                <c:pt idx="4">
                  <c:v>316551</c:v>
                </c:pt>
                <c:pt idx="5">
                  <c:v>291494</c:v>
                </c:pt>
                <c:pt idx="6">
                  <c:v>260000</c:v>
                </c:pt>
                <c:pt idx="7">
                  <c:v>196753.28571</c:v>
                </c:pt>
                <c:pt idx="8">
                  <c:v>280000</c:v>
                </c:pt>
                <c:pt idx="9">
                  <c:v>270000</c:v>
                </c:pt>
                <c:pt idx="10">
                  <c:v>200000</c:v>
                </c:pt>
                <c:pt idx="11">
                  <c:v>200000</c:v>
                </c:pt>
                <c:pt idx="12">
                  <c:v>200000</c:v>
                </c:pt>
                <c:pt idx="13">
                  <c:v>198704</c:v>
                </c:pt>
                <c:pt idx="14">
                  <c:v>106255</c:v>
                </c:pt>
                <c:pt idx="15">
                  <c:v>180373</c:v>
                </c:pt>
                <c:pt idx="16">
                  <c:v>139409</c:v>
                </c:pt>
                <c:pt idx="17">
                  <c:v>200000</c:v>
                </c:pt>
                <c:pt idx="18">
                  <c:v>183175.88889358312</c:v>
                </c:pt>
                <c:pt idx="19">
                  <c:v>180000</c:v>
                </c:pt>
                <c:pt idx="20">
                  <c:v>180000</c:v>
                </c:pt>
                <c:pt idx="21">
                  <c:v>180000</c:v>
                </c:pt>
                <c:pt idx="22">
                  <c:v>150000</c:v>
                </c:pt>
                <c:pt idx="23">
                  <c:v>130000</c:v>
                </c:pt>
                <c:pt idx="24">
                  <c:v>130000</c:v>
                </c:pt>
              </c:numCache>
            </c:numRef>
          </c:val>
          <c:smooth val="1"/>
          <c:extLst>
            <c:ext xmlns:c16="http://schemas.microsoft.com/office/drawing/2014/chart" uri="{C3380CC4-5D6E-409C-BE32-E72D297353CC}">
              <c16:uniqueId val="{00000003-5DEB-4EA2-B376-182D21631993}"/>
            </c:ext>
          </c:extLst>
        </c:ser>
        <c:ser>
          <c:idx val="3"/>
          <c:order val="2"/>
          <c:tx>
            <c:strRef>
              <c:f>Liquid!$F$47</c:f>
              <c:strCache>
                <c:ptCount val="1"/>
                <c:pt idx="0">
                  <c:v>Actual Production</c:v>
                </c:pt>
              </c:strCache>
            </c:strRef>
          </c:tx>
          <c:spPr>
            <a:ln w="38100">
              <a:solidFill>
                <a:srgbClr val="911EB4"/>
              </a:solidFill>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Liquid!$F$48:$F$112</c:f>
              <c:numCache>
                <c:formatCode>#,##0</c:formatCode>
                <c:ptCount val="52"/>
                <c:pt idx="0">
                  <c:v>197567</c:v>
                </c:pt>
                <c:pt idx="1">
                  <c:v>205981</c:v>
                </c:pt>
                <c:pt idx="2">
                  <c:v>168028</c:v>
                </c:pt>
                <c:pt idx="3">
                  <c:v>254446</c:v>
                </c:pt>
                <c:pt idx="4">
                  <c:v>292474</c:v>
                </c:pt>
                <c:pt idx="5">
                  <c:v>231958</c:v>
                </c:pt>
                <c:pt idx="6">
                  <c:v>286481</c:v>
                </c:pt>
                <c:pt idx="7">
                  <c:v>303128</c:v>
                </c:pt>
                <c:pt idx="8">
                  <c:v>275671</c:v>
                </c:pt>
                <c:pt idx="9">
                  <c:v>241278</c:v>
                </c:pt>
                <c:pt idx="10">
                  <c:v>180955</c:v>
                </c:pt>
                <c:pt idx="11">
                  <c:v>89965</c:v>
                </c:pt>
                <c:pt idx="12">
                  <c:v>187688</c:v>
                </c:pt>
                <c:pt idx="13">
                  <c:v>191613</c:v>
                </c:pt>
                <c:pt idx="14">
                  <c:v>108498</c:v>
                </c:pt>
                <c:pt idx="15">
                  <c:v>150582</c:v>
                </c:pt>
                <c:pt idx="16">
                  <c:v>159570</c:v>
                </c:pt>
              </c:numCache>
            </c:numRef>
          </c:val>
          <c:smooth val="1"/>
          <c:extLst>
            <c:ext xmlns:c16="http://schemas.microsoft.com/office/drawing/2014/chart" uri="{C3380CC4-5D6E-409C-BE32-E72D297353CC}">
              <c16:uniqueId val="{00000004-5DEB-4EA2-B376-182D21631993}"/>
            </c:ext>
          </c:extLst>
        </c:ser>
        <c:ser>
          <c:idx val="4"/>
          <c:order val="3"/>
          <c:tx>
            <c:strRef>
              <c:f>Liquid!$E$47</c:f>
              <c:strCache>
                <c:ptCount val="1"/>
                <c:pt idx="0">
                  <c:v>Beginning Inventory</c:v>
                </c:pt>
              </c:strCache>
            </c:strRef>
          </c:tx>
          <c:spPr>
            <a:ln w="38100">
              <a:solidFill>
                <a:schemeClr val="tx1"/>
              </a:solidFill>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Liquid!$E$48:$E$112</c:f>
              <c:numCache>
                <c:formatCode>#,##0</c:formatCode>
                <c:ptCount val="52"/>
                <c:pt idx="0">
                  <c:v>369621</c:v>
                </c:pt>
                <c:pt idx="1">
                  <c:v>375687</c:v>
                </c:pt>
                <c:pt idx="2">
                  <c:v>370767</c:v>
                </c:pt>
                <c:pt idx="3">
                  <c:v>345525</c:v>
                </c:pt>
                <c:pt idx="4">
                  <c:v>436503</c:v>
                </c:pt>
                <c:pt idx="5">
                  <c:v>461904</c:v>
                </c:pt>
                <c:pt idx="6">
                  <c:v>421090</c:v>
                </c:pt>
                <c:pt idx="7">
                  <c:v>568582</c:v>
                </c:pt>
                <c:pt idx="8">
                  <c:v>555952</c:v>
                </c:pt>
                <c:pt idx="9">
                  <c:v>585726</c:v>
                </c:pt>
                <c:pt idx="10">
                  <c:v>673883</c:v>
                </c:pt>
                <c:pt idx="11">
                  <c:v>617219</c:v>
                </c:pt>
                <c:pt idx="12">
                  <c:v>567974</c:v>
                </c:pt>
                <c:pt idx="13">
                  <c:v>541352</c:v>
                </c:pt>
                <c:pt idx="14">
                  <c:v>505112</c:v>
                </c:pt>
                <c:pt idx="15">
                  <c:v>356690</c:v>
                </c:pt>
                <c:pt idx="16">
                  <c:v>347329</c:v>
                </c:pt>
                <c:pt idx="17">
                  <c:v>220401</c:v>
                </c:pt>
                <c:pt idx="18">
                  <c:v>198588</c:v>
                </c:pt>
                <c:pt idx="19">
                  <c:v>208608.88889358309</c:v>
                </c:pt>
                <c:pt idx="20">
                  <c:v>235151.88889358309</c:v>
                </c:pt>
                <c:pt idx="21">
                  <c:v>238584.88889358309</c:v>
                </c:pt>
                <c:pt idx="22">
                  <c:v>256337.88889358309</c:v>
                </c:pt>
                <c:pt idx="23">
                  <c:v>224874.88889358309</c:v>
                </c:pt>
                <c:pt idx="24">
                  <c:v>230551.88889358309</c:v>
                </c:pt>
              </c:numCache>
            </c:numRef>
          </c:val>
          <c:smooth val="1"/>
          <c:extLst>
            <c:ext xmlns:c16="http://schemas.microsoft.com/office/drawing/2014/chart" uri="{C3380CC4-5D6E-409C-BE32-E72D297353CC}">
              <c16:uniqueId val="{00000005-5DEB-4EA2-B376-182D21631993}"/>
            </c:ext>
          </c:extLst>
        </c:ser>
        <c:ser>
          <c:idx val="6"/>
          <c:order val="6"/>
          <c:tx>
            <c:strRef>
              <c:f>Liquid!$M$47</c:f>
              <c:strCache>
                <c:ptCount val="1"/>
                <c:pt idx="0">
                  <c:v>Standard Capacity</c:v>
                </c:pt>
              </c:strCache>
            </c:strRef>
          </c:tx>
          <c:spPr>
            <a:ln w="38100">
              <a:solidFill>
                <a:srgbClr val="3CB44B"/>
              </a:solidFill>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Liquid!$M$48:$M$112</c:f>
              <c:numCache>
                <c:formatCode>#,##0</c:formatCode>
                <c:ptCount val="52"/>
                <c:pt idx="0">
                  <c:v>167075.14672810881</c:v>
                </c:pt>
                <c:pt idx="1">
                  <c:v>167075.14672810881</c:v>
                </c:pt>
                <c:pt idx="2">
                  <c:v>167075.14672810881</c:v>
                </c:pt>
                <c:pt idx="3">
                  <c:v>167075.14672810881</c:v>
                </c:pt>
                <c:pt idx="4">
                  <c:v>167075.14672810881</c:v>
                </c:pt>
                <c:pt idx="5">
                  <c:v>167075.14672810881</c:v>
                </c:pt>
                <c:pt idx="6">
                  <c:v>167075.14672810881</c:v>
                </c:pt>
                <c:pt idx="7">
                  <c:v>167075.14672810881</c:v>
                </c:pt>
                <c:pt idx="8">
                  <c:v>167075.14672810881</c:v>
                </c:pt>
                <c:pt idx="9">
                  <c:v>167075.14672810881</c:v>
                </c:pt>
                <c:pt idx="10">
                  <c:v>167075.14672810881</c:v>
                </c:pt>
                <c:pt idx="11">
                  <c:v>167075.14672810881</c:v>
                </c:pt>
                <c:pt idx="12">
                  <c:v>167075.14672810881</c:v>
                </c:pt>
                <c:pt idx="13">
                  <c:v>205943.94687955204</c:v>
                </c:pt>
                <c:pt idx="14">
                  <c:v>205943.94687955204</c:v>
                </c:pt>
                <c:pt idx="15">
                  <c:v>205943.94687955204</c:v>
                </c:pt>
                <c:pt idx="16">
                  <c:v>205943.94687955204</c:v>
                </c:pt>
                <c:pt idx="17">
                  <c:v>205943.94687955204</c:v>
                </c:pt>
                <c:pt idx="18">
                  <c:v>205943.94687955204</c:v>
                </c:pt>
                <c:pt idx="19">
                  <c:v>205943.94687955204</c:v>
                </c:pt>
                <c:pt idx="20">
                  <c:v>205943.94687955204</c:v>
                </c:pt>
                <c:pt idx="21">
                  <c:v>205943.94687955204</c:v>
                </c:pt>
                <c:pt idx="22">
                  <c:v>205943.94687955204</c:v>
                </c:pt>
                <c:pt idx="23">
                  <c:v>205943.94687955204</c:v>
                </c:pt>
                <c:pt idx="24">
                  <c:v>205943.94687955204</c:v>
                </c:pt>
                <c:pt idx="25">
                  <c:v>205943.94687955204</c:v>
                </c:pt>
                <c:pt idx="26">
                  <c:v>205943.94687955204</c:v>
                </c:pt>
                <c:pt idx="27">
                  <c:v>205943.94687955204</c:v>
                </c:pt>
                <c:pt idx="28">
                  <c:v>205943.94687955204</c:v>
                </c:pt>
                <c:pt idx="29">
                  <c:v>205943.94687955204</c:v>
                </c:pt>
                <c:pt idx="30">
                  <c:v>205943.94687955204</c:v>
                </c:pt>
                <c:pt idx="31">
                  <c:v>205943.94687955204</c:v>
                </c:pt>
                <c:pt idx="32">
                  <c:v>205943.94687955204</c:v>
                </c:pt>
                <c:pt idx="33">
                  <c:v>205943.94687955204</c:v>
                </c:pt>
                <c:pt idx="34">
                  <c:v>205943.94687955204</c:v>
                </c:pt>
                <c:pt idx="35">
                  <c:v>205943.94687955204</c:v>
                </c:pt>
                <c:pt idx="36">
                  <c:v>205943.94687955204</c:v>
                </c:pt>
                <c:pt idx="37">
                  <c:v>205943.94687955204</c:v>
                </c:pt>
                <c:pt idx="38">
                  <c:v>205943.94687955204</c:v>
                </c:pt>
                <c:pt idx="39">
                  <c:v>205943.94687955204</c:v>
                </c:pt>
                <c:pt idx="40">
                  <c:v>205943.94687955204</c:v>
                </c:pt>
                <c:pt idx="41">
                  <c:v>205943.94687955204</c:v>
                </c:pt>
                <c:pt idx="42">
                  <c:v>205943.94687955204</c:v>
                </c:pt>
                <c:pt idx="43">
                  <c:v>205943.94687955204</c:v>
                </c:pt>
                <c:pt idx="44">
                  <c:v>205943.94687955204</c:v>
                </c:pt>
                <c:pt idx="45">
                  <c:v>205943.94687955204</c:v>
                </c:pt>
                <c:pt idx="46">
                  <c:v>205943.94687955204</c:v>
                </c:pt>
                <c:pt idx="47">
                  <c:v>205943.94687955204</c:v>
                </c:pt>
                <c:pt idx="48">
                  <c:v>205943.94687955204</c:v>
                </c:pt>
                <c:pt idx="49">
                  <c:v>205943.94687955204</c:v>
                </c:pt>
                <c:pt idx="50">
                  <c:v>205943.94687955204</c:v>
                </c:pt>
                <c:pt idx="51">
                  <c:v>205943.94687955204</c:v>
                </c:pt>
              </c:numCache>
            </c:numRef>
          </c:val>
          <c:smooth val="0"/>
          <c:extLst>
            <c:ext xmlns:c16="http://schemas.microsoft.com/office/drawing/2014/chart" uri="{C3380CC4-5D6E-409C-BE32-E72D297353CC}">
              <c16:uniqueId val="{00000008-5DEB-4EA2-B376-182D21631993}"/>
            </c:ext>
          </c:extLst>
        </c:ser>
        <c:ser>
          <c:idx val="7"/>
          <c:order val="7"/>
          <c:tx>
            <c:strRef>
              <c:f>Liquid!$N$47</c:f>
              <c:strCache>
                <c:ptCount val="1"/>
                <c:pt idx="0">
                  <c:v>Overtime Capacity</c:v>
                </c:pt>
              </c:strCache>
            </c:strRef>
          </c:tx>
          <c:spPr>
            <a:ln w="38100">
              <a:solidFill>
                <a:srgbClr val="FFE119"/>
              </a:solidFill>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Liquid!$N$48:$N$112</c:f>
              <c:numCache>
                <c:formatCode>#,##0</c:formatCode>
                <c:ptCount val="52"/>
                <c:pt idx="0">
                  <c:v>350857.80812902853</c:v>
                </c:pt>
                <c:pt idx="1">
                  <c:v>350857.80812902853</c:v>
                </c:pt>
                <c:pt idx="2">
                  <c:v>350857.80812902853</c:v>
                </c:pt>
                <c:pt idx="3">
                  <c:v>350857.80812902853</c:v>
                </c:pt>
                <c:pt idx="4">
                  <c:v>350857.80812902853</c:v>
                </c:pt>
                <c:pt idx="5">
                  <c:v>350857.80812902853</c:v>
                </c:pt>
                <c:pt idx="6">
                  <c:v>350857.80812902853</c:v>
                </c:pt>
                <c:pt idx="7">
                  <c:v>350857.80812902853</c:v>
                </c:pt>
                <c:pt idx="8">
                  <c:v>350857.80812902853</c:v>
                </c:pt>
                <c:pt idx="9">
                  <c:v>350857.80812902853</c:v>
                </c:pt>
                <c:pt idx="10">
                  <c:v>350857.80812902853</c:v>
                </c:pt>
                <c:pt idx="11">
                  <c:v>350857.80812902853</c:v>
                </c:pt>
                <c:pt idx="12">
                  <c:v>350857.80812902853</c:v>
                </c:pt>
                <c:pt idx="13">
                  <c:v>432482.28844705923</c:v>
                </c:pt>
                <c:pt idx="14">
                  <c:v>432482.28844705923</c:v>
                </c:pt>
                <c:pt idx="15">
                  <c:v>432482.28844705923</c:v>
                </c:pt>
                <c:pt idx="16">
                  <c:v>432482.28844705923</c:v>
                </c:pt>
                <c:pt idx="17">
                  <c:v>432482.28844705923</c:v>
                </c:pt>
                <c:pt idx="18">
                  <c:v>432482.28844705923</c:v>
                </c:pt>
                <c:pt idx="19">
                  <c:v>432482.28844705923</c:v>
                </c:pt>
                <c:pt idx="20">
                  <c:v>432482.28844705923</c:v>
                </c:pt>
                <c:pt idx="21">
                  <c:v>432482.28844705923</c:v>
                </c:pt>
                <c:pt idx="22">
                  <c:v>432482.28844705923</c:v>
                </c:pt>
                <c:pt idx="23">
                  <c:v>432482.28844705923</c:v>
                </c:pt>
                <c:pt idx="24">
                  <c:v>432482.28844705923</c:v>
                </c:pt>
                <c:pt idx="25">
                  <c:v>432482.28844705923</c:v>
                </c:pt>
                <c:pt idx="26">
                  <c:v>432482.28844705923</c:v>
                </c:pt>
                <c:pt idx="27">
                  <c:v>432482.28844705923</c:v>
                </c:pt>
                <c:pt idx="28">
                  <c:v>432482.28844705923</c:v>
                </c:pt>
                <c:pt idx="29">
                  <c:v>432482.28844705923</c:v>
                </c:pt>
                <c:pt idx="30">
                  <c:v>432482.28844705923</c:v>
                </c:pt>
                <c:pt idx="31">
                  <c:v>432482.28844705923</c:v>
                </c:pt>
                <c:pt idx="32">
                  <c:v>432482.28844705923</c:v>
                </c:pt>
                <c:pt idx="33">
                  <c:v>432482.28844705923</c:v>
                </c:pt>
                <c:pt idx="34">
                  <c:v>432482.28844705923</c:v>
                </c:pt>
                <c:pt idx="35">
                  <c:v>432482.28844705923</c:v>
                </c:pt>
                <c:pt idx="36">
                  <c:v>432482.28844705923</c:v>
                </c:pt>
                <c:pt idx="37">
                  <c:v>432482.28844705923</c:v>
                </c:pt>
                <c:pt idx="38">
                  <c:v>432482.28844705923</c:v>
                </c:pt>
                <c:pt idx="39">
                  <c:v>432482.28844705923</c:v>
                </c:pt>
                <c:pt idx="40">
                  <c:v>432482.28844705923</c:v>
                </c:pt>
                <c:pt idx="41">
                  <c:v>432482.28844705923</c:v>
                </c:pt>
                <c:pt idx="42">
                  <c:v>432482.28844705923</c:v>
                </c:pt>
                <c:pt idx="43">
                  <c:v>432482.28844705923</c:v>
                </c:pt>
                <c:pt idx="44">
                  <c:v>432482.28844705923</c:v>
                </c:pt>
                <c:pt idx="45">
                  <c:v>432482.28844705923</c:v>
                </c:pt>
                <c:pt idx="46">
                  <c:v>432482.28844705923</c:v>
                </c:pt>
                <c:pt idx="47">
                  <c:v>432482.28844705923</c:v>
                </c:pt>
                <c:pt idx="48">
                  <c:v>432482.28844705923</c:v>
                </c:pt>
                <c:pt idx="49">
                  <c:v>432482.28844705923</c:v>
                </c:pt>
                <c:pt idx="50">
                  <c:v>432482.28844705923</c:v>
                </c:pt>
                <c:pt idx="51">
                  <c:v>432482.28844705923</c:v>
                </c:pt>
              </c:numCache>
            </c:numRef>
          </c:val>
          <c:smooth val="0"/>
          <c:extLst>
            <c:ext xmlns:c16="http://schemas.microsoft.com/office/drawing/2014/chart" uri="{C3380CC4-5D6E-409C-BE32-E72D297353CC}">
              <c16:uniqueId val="{00000007-5DEB-4EA2-B376-182D21631993}"/>
            </c:ext>
          </c:extLst>
        </c:ser>
        <c:ser>
          <c:idx val="8"/>
          <c:order val="8"/>
          <c:tx>
            <c:strRef>
              <c:f>Liquid!$O$47</c:f>
              <c:strCache>
                <c:ptCount val="1"/>
                <c:pt idx="0">
                  <c:v>Max Capacity</c:v>
                </c:pt>
              </c:strCache>
            </c:strRef>
          </c:tx>
          <c:spPr>
            <a:ln w="38100">
              <a:solidFill>
                <a:srgbClr val="FF0000"/>
              </a:solidFill>
            </a:ln>
          </c:spPr>
          <c:marker>
            <c:symbol val="none"/>
          </c:marker>
          <c:cat>
            <c:multiLvlStrRef>
              <c:f>Liquid!$A$48:$B$112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Liquid!$O$48:$O$112</c:f>
              <c:numCache>
                <c:formatCode>#,##0</c:formatCode>
                <c:ptCount val="52"/>
                <c:pt idx="0">
                  <c:v>350857.80812902853</c:v>
                </c:pt>
                <c:pt idx="1">
                  <c:v>350857.80812902853</c:v>
                </c:pt>
                <c:pt idx="2">
                  <c:v>350857.80812902853</c:v>
                </c:pt>
                <c:pt idx="3">
                  <c:v>350857.80812902853</c:v>
                </c:pt>
                <c:pt idx="4">
                  <c:v>350857.80812902853</c:v>
                </c:pt>
                <c:pt idx="5">
                  <c:v>350857.80812902853</c:v>
                </c:pt>
                <c:pt idx="6">
                  <c:v>350857.80812902853</c:v>
                </c:pt>
                <c:pt idx="7">
                  <c:v>350857.80812902853</c:v>
                </c:pt>
                <c:pt idx="8">
                  <c:v>350857.80812902853</c:v>
                </c:pt>
                <c:pt idx="9">
                  <c:v>350857.80812902853</c:v>
                </c:pt>
                <c:pt idx="10">
                  <c:v>350857.80812902853</c:v>
                </c:pt>
                <c:pt idx="11">
                  <c:v>350857.80812902853</c:v>
                </c:pt>
                <c:pt idx="12">
                  <c:v>350857.80812902853</c:v>
                </c:pt>
                <c:pt idx="13">
                  <c:v>432482.28844705923</c:v>
                </c:pt>
                <c:pt idx="14">
                  <c:v>432482.28844705923</c:v>
                </c:pt>
                <c:pt idx="15">
                  <c:v>432482.28844705923</c:v>
                </c:pt>
                <c:pt idx="16">
                  <c:v>432482.28844705923</c:v>
                </c:pt>
                <c:pt idx="17">
                  <c:v>432482.28844705923</c:v>
                </c:pt>
                <c:pt idx="18">
                  <c:v>432482.28844705923</c:v>
                </c:pt>
                <c:pt idx="19">
                  <c:v>432482.28844705923</c:v>
                </c:pt>
                <c:pt idx="20">
                  <c:v>432482.28844705923</c:v>
                </c:pt>
                <c:pt idx="21">
                  <c:v>432482.28844705923</c:v>
                </c:pt>
                <c:pt idx="22">
                  <c:v>432482.28844705923</c:v>
                </c:pt>
                <c:pt idx="23">
                  <c:v>432482.28844705923</c:v>
                </c:pt>
                <c:pt idx="24">
                  <c:v>432482.28844705923</c:v>
                </c:pt>
                <c:pt idx="25">
                  <c:v>432482.28844705923</c:v>
                </c:pt>
                <c:pt idx="26">
                  <c:v>432482.28844705923</c:v>
                </c:pt>
                <c:pt idx="27">
                  <c:v>432482.28844705923</c:v>
                </c:pt>
                <c:pt idx="28">
                  <c:v>432482.28844705923</c:v>
                </c:pt>
                <c:pt idx="29">
                  <c:v>432482.28844705923</c:v>
                </c:pt>
                <c:pt idx="30">
                  <c:v>432482.28844705923</c:v>
                </c:pt>
                <c:pt idx="31">
                  <c:v>432482.28844705923</c:v>
                </c:pt>
                <c:pt idx="32">
                  <c:v>432482.28844705923</c:v>
                </c:pt>
                <c:pt idx="33">
                  <c:v>432482.28844705923</c:v>
                </c:pt>
                <c:pt idx="34">
                  <c:v>432482.28844705923</c:v>
                </c:pt>
                <c:pt idx="35">
                  <c:v>432482.28844705923</c:v>
                </c:pt>
                <c:pt idx="36">
                  <c:v>432482.28844705923</c:v>
                </c:pt>
                <c:pt idx="37">
                  <c:v>432482.28844705923</c:v>
                </c:pt>
                <c:pt idx="38">
                  <c:v>432482.28844705923</c:v>
                </c:pt>
                <c:pt idx="39">
                  <c:v>432482.28844705923</c:v>
                </c:pt>
                <c:pt idx="40">
                  <c:v>432482.28844705923</c:v>
                </c:pt>
                <c:pt idx="41">
                  <c:v>432482.28844705923</c:v>
                </c:pt>
                <c:pt idx="42">
                  <c:v>432482.28844705923</c:v>
                </c:pt>
                <c:pt idx="43">
                  <c:v>432482.28844705923</c:v>
                </c:pt>
                <c:pt idx="44">
                  <c:v>432482.28844705923</c:v>
                </c:pt>
                <c:pt idx="45">
                  <c:v>432482.28844705923</c:v>
                </c:pt>
                <c:pt idx="46">
                  <c:v>432482.28844705923</c:v>
                </c:pt>
                <c:pt idx="47">
                  <c:v>432482.28844705923</c:v>
                </c:pt>
                <c:pt idx="48">
                  <c:v>432482.28844705923</c:v>
                </c:pt>
                <c:pt idx="49">
                  <c:v>432482.28844705923</c:v>
                </c:pt>
                <c:pt idx="50">
                  <c:v>432482.28844705923</c:v>
                </c:pt>
                <c:pt idx="51">
                  <c:v>432482.28844705923</c:v>
                </c:pt>
              </c:numCache>
            </c:numRef>
          </c:val>
          <c:smooth val="0"/>
          <c:extLst>
            <c:ext xmlns:c16="http://schemas.microsoft.com/office/drawing/2014/chart" uri="{C3380CC4-5D6E-409C-BE32-E72D297353CC}">
              <c16:uniqueId val="{00000006-5DEB-4EA2-B376-182D21631993}"/>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Liquid!$S$47</c:f>
              <c:strCache>
                <c:ptCount val="1"/>
                <c:pt idx="0">
                  <c:v>DOS</c:v>
                </c:pt>
              </c:strCache>
            </c:strRef>
          </c:tx>
          <c:spPr>
            <a:ln w="50800">
              <a:solidFill>
                <a:srgbClr val="FF3399"/>
              </a:solidFill>
              <a:prstDash val="sysDot"/>
            </a:ln>
          </c:spPr>
          <c:marker>
            <c:symbol val="none"/>
          </c:marker>
          <c:val>
            <c:numRef>
              <c:f>Liquid!$S$48:$S$112</c:f>
              <c:numCache>
                <c:formatCode>0</c:formatCode>
                <c:ptCount val="52"/>
                <c:pt idx="0">
                  <c:v>51.861294153608704</c:v>
                </c:pt>
                <c:pt idx="1">
                  <c:v>44.968220719372795</c:v>
                </c:pt>
                <c:pt idx="2">
                  <c:v>47.247371726604953</c:v>
                </c:pt>
                <c:pt idx="3">
                  <c:v>49.964107357733447</c:v>
                </c:pt>
                <c:pt idx="4">
                  <c:v>49.62799158660679</c:v>
                </c:pt>
                <c:pt idx="5">
                  <c:v>50.354736727352012</c:v>
                </c:pt>
                <c:pt idx="6">
                  <c:v>46.056718750000002</c:v>
                </c:pt>
                <c:pt idx="7">
                  <c:v>71.320141741666404</c:v>
                </c:pt>
                <c:pt idx="8">
                  <c:v>45.595749293817043</c:v>
                </c:pt>
                <c:pt idx="9">
                  <c:v>53.66889421938339</c:v>
                </c:pt>
                <c:pt idx="10">
                  <c:v>66.884573169581827</c:v>
                </c:pt>
                <c:pt idx="11">
                  <c:v>77.047166062859489</c:v>
                </c:pt>
                <c:pt idx="12">
                  <c:v>91.624686996110299</c:v>
                </c:pt>
                <c:pt idx="13">
                  <c:v>84.250095878609343</c:v>
                </c:pt>
                <c:pt idx="14">
                  <c:v>65.477784619373239</c:v>
                </c:pt>
                <c:pt idx="15">
                  <c:v>58.481645654859847</c:v>
                </c:pt>
                <c:pt idx="16">
                  <c:v>54.259255953045141</c:v>
                </c:pt>
                <c:pt idx="17">
                  <c:v>27.821759770617593</c:v>
                </c:pt>
                <c:pt idx="18">
                  <c:v>32.112638965089083</c:v>
                </c:pt>
                <c:pt idx="19">
                  <c:v>38.06309838599951</c:v>
                </c:pt>
                <c:pt idx="20">
                  <c:v>37.290393386195191</c:v>
                </c:pt>
                <c:pt idx="21">
                  <c:v>41.174116556979953</c:v>
                </c:pt>
                <c:pt idx="22">
                  <c:v>39.553302265587625</c:v>
                </c:pt>
                <c:pt idx="23">
                  <c:v>50.646275339400802</c:v>
                </c:pt>
                <c:pt idx="24">
                  <c:v>55.238547803194514</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FD80-48F6-B67B-0084E49A298B}"/>
            </c:ext>
          </c:extLst>
        </c:ser>
        <c:dLbls>
          <c:showLegendKey val="0"/>
          <c:showVal val="0"/>
          <c:showCatName val="0"/>
          <c:showSerName val="0"/>
          <c:showPercent val="0"/>
          <c:showBubbleSize val="0"/>
        </c:dLbls>
        <c:marker val="1"/>
        <c:smooth val="0"/>
        <c:axId val="1126903104"/>
        <c:axId val="1343245888"/>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Liquid!$C$43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343245888"/>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126903104"/>
        <c:crosses val="max"/>
        <c:crossBetween val="between"/>
      </c:valAx>
      <c:catAx>
        <c:axId val="1126903104"/>
        <c:scaling>
          <c:orientation val="minMax"/>
        </c:scaling>
        <c:delete val="1"/>
        <c:axPos val="b"/>
        <c:majorTickMark val="out"/>
        <c:minorTickMark val="none"/>
        <c:tickLblPos val="nextTo"/>
        <c:crossAx val="1343245888"/>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7085614277414491"/>
          <c:y val="0.10122237120718244"/>
          <c:w val="0.126587791005351"/>
          <c:h val="0.75145492476448239"/>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Red Sauce Line Capacity</a:t>
            </a:r>
          </a:p>
        </c:rich>
      </c:tx>
      <c:layout>
        <c:manualLayout>
          <c:xMode val="edge"/>
          <c:yMode val="edge"/>
          <c:x val="0.29651626236719342"/>
          <c:y val="2.3677391700222376E-2"/>
        </c:manualLayout>
      </c:layout>
      <c:overlay val="0"/>
      <c:spPr>
        <a:noFill/>
        <a:ln w="25400">
          <a:noFill/>
        </a:ln>
      </c:spPr>
    </c:title>
    <c:autoTitleDeleted val="0"/>
    <c:plotArea>
      <c:layout>
        <c:manualLayout>
          <c:layoutTarget val="inner"/>
          <c:xMode val="edge"/>
          <c:yMode val="edge"/>
          <c:x val="9.6030624319951033E-2"/>
          <c:y val="0.10188214977578904"/>
          <c:w val="0.7391416860345269"/>
          <c:h val="0.75604024058107622"/>
        </c:manualLayout>
      </c:layout>
      <c:barChart>
        <c:barDir val="col"/>
        <c:grouping val="clustered"/>
        <c:varyColors val="0"/>
        <c:ser>
          <c:idx val="2"/>
          <c:order val="0"/>
          <c:tx>
            <c:strRef>
              <c:f>'Red Sauce OLD'!$C$47</c:f>
              <c:strCache>
                <c:ptCount val="1"/>
                <c:pt idx="0">
                  <c:v>Forecasted Demand</c:v>
                </c:pt>
              </c:strCache>
            </c:strRef>
          </c:tx>
          <c:spPr>
            <a:solidFill>
              <a:srgbClr val="000075"/>
            </a:solidFill>
            <a:ln w="19050">
              <a:solidFill>
                <a:srgbClr val="000075"/>
              </a:solidFill>
            </a:ln>
          </c:spPr>
          <c:invertIfNegative val="0"/>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OLD'!$C$48:$C$112</c:f>
              <c:numCache>
                <c:formatCode>#,##0</c:formatCode>
                <c:ptCount val="65"/>
                <c:pt idx="10">
                  <c:v>140302</c:v>
                </c:pt>
                <c:pt idx="11">
                  <c:v>132527</c:v>
                </c:pt>
                <c:pt idx="12">
                  <c:v>135133</c:v>
                </c:pt>
                <c:pt idx="13">
                  <c:v>124476</c:v>
                </c:pt>
                <c:pt idx="14">
                  <c:v>149865</c:v>
                </c:pt>
                <c:pt idx="15">
                  <c:v>131144</c:v>
                </c:pt>
                <c:pt idx="16">
                  <c:v>125043</c:v>
                </c:pt>
                <c:pt idx="17">
                  <c:v>125163</c:v>
                </c:pt>
                <c:pt idx="18">
                  <c:v>132893</c:v>
                </c:pt>
                <c:pt idx="19">
                  <c:v>131632</c:v>
                </c:pt>
                <c:pt idx="20">
                  <c:v>129073</c:v>
                </c:pt>
                <c:pt idx="21">
                  <c:v>133615</c:v>
                </c:pt>
                <c:pt idx="22">
                  <c:v>130364</c:v>
                </c:pt>
                <c:pt idx="23">
                  <c:v>131733</c:v>
                </c:pt>
                <c:pt idx="24">
                  <c:v>131691</c:v>
                </c:pt>
                <c:pt idx="25">
                  <c:v>136698</c:v>
                </c:pt>
                <c:pt idx="26">
                  <c:v>125720.76</c:v>
                </c:pt>
                <c:pt idx="27">
                  <c:v>151363.65</c:v>
                </c:pt>
                <c:pt idx="28">
                  <c:v>132455.44</c:v>
                </c:pt>
                <c:pt idx="29">
                  <c:v>126293.43000000001</c:v>
                </c:pt>
                <c:pt idx="30">
                  <c:v>126414.63</c:v>
                </c:pt>
                <c:pt idx="31">
                  <c:v>134221.93</c:v>
                </c:pt>
                <c:pt idx="32">
                  <c:v>132948.32</c:v>
                </c:pt>
                <c:pt idx="33">
                  <c:v>130363.73</c:v>
                </c:pt>
                <c:pt idx="34">
                  <c:v>134951.15</c:v>
                </c:pt>
                <c:pt idx="35">
                  <c:v>131667.64000000001</c:v>
                </c:pt>
                <c:pt idx="36">
                  <c:v>133050.32999999999</c:v>
                </c:pt>
                <c:pt idx="37">
                  <c:v>133007.91</c:v>
                </c:pt>
                <c:pt idx="38">
                  <c:v>138064.98000000001</c:v>
                </c:pt>
                <c:pt idx="39">
                  <c:v>128235.1752</c:v>
                </c:pt>
                <c:pt idx="40">
                  <c:v>154390.92300000001</c:v>
                </c:pt>
                <c:pt idx="41">
                  <c:v>135104.54880000002</c:v>
                </c:pt>
                <c:pt idx="42">
                  <c:v>128819.29860000001</c:v>
                </c:pt>
                <c:pt idx="43">
                  <c:v>128942.92260000001</c:v>
                </c:pt>
                <c:pt idx="44">
                  <c:v>136906.36859999999</c:v>
                </c:pt>
                <c:pt idx="45">
                  <c:v>135607.28640000001</c:v>
                </c:pt>
                <c:pt idx="46">
                  <c:v>132971.00459999999</c:v>
                </c:pt>
                <c:pt idx="47">
                  <c:v>137650.17300000001</c:v>
                </c:pt>
                <c:pt idx="48">
                  <c:v>134300.99280000001</c:v>
                </c:pt>
                <c:pt idx="49">
                  <c:v>135711.33659999998</c:v>
                </c:pt>
                <c:pt idx="50">
                  <c:v>135668.06820000001</c:v>
                </c:pt>
                <c:pt idx="51">
                  <c:v>140826.27960000001</c:v>
                </c:pt>
                <c:pt idx="52">
                  <c:v>130799.878704</c:v>
                </c:pt>
                <c:pt idx="53">
                  <c:v>157478.74146000002</c:v>
                </c:pt>
                <c:pt idx="54">
                  <c:v>137806.63977600003</c:v>
                </c:pt>
                <c:pt idx="55">
                  <c:v>131395.684572</c:v>
                </c:pt>
                <c:pt idx="56">
                  <c:v>131521.78105200001</c:v>
                </c:pt>
                <c:pt idx="57">
                  <c:v>139644.49597199998</c:v>
                </c:pt>
                <c:pt idx="58">
                  <c:v>138319.43212800001</c:v>
                </c:pt>
                <c:pt idx="59">
                  <c:v>135630.424692</c:v>
                </c:pt>
                <c:pt idx="60">
                  <c:v>140403.17646000002</c:v>
                </c:pt>
                <c:pt idx="61">
                  <c:v>136987.01265600001</c:v>
                </c:pt>
                <c:pt idx="62">
                  <c:v>138425.56333199999</c:v>
                </c:pt>
                <c:pt idx="63">
                  <c:v>138381.42956400002</c:v>
                </c:pt>
                <c:pt idx="64">
                  <c:v>143642.805192</c:v>
                </c:pt>
              </c:numCache>
            </c:numRef>
          </c:val>
          <c:extLst>
            <c:ext xmlns:c16="http://schemas.microsoft.com/office/drawing/2014/chart" uri="{C3380CC4-5D6E-409C-BE32-E72D297353CC}">
              <c16:uniqueId val="{00000000-A460-42F3-8BDF-0069418E646B}"/>
            </c:ext>
          </c:extLst>
        </c:ser>
        <c:ser>
          <c:idx val="0"/>
          <c:order val="4"/>
          <c:tx>
            <c:strRef>
              <c:f>'Red Sauce OLD'!$G$47</c:f>
              <c:strCache>
                <c:ptCount val="1"/>
                <c:pt idx="0">
                  <c:v>Actual Sales</c:v>
                </c:pt>
              </c:strCache>
            </c:strRef>
          </c:tx>
          <c:spPr>
            <a:solidFill>
              <a:srgbClr val="42D4F4"/>
            </a:solidFill>
            <a:ln w="19050">
              <a:solidFill>
                <a:srgbClr val="42D4F4"/>
              </a:solidFill>
            </a:ln>
          </c:spPr>
          <c:invertIfNegative val="0"/>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OLD'!$G$48:$G$112</c:f>
              <c:numCache>
                <c:formatCode>#,##0</c:formatCode>
                <c:ptCount val="65"/>
                <c:pt idx="0">
                  <c:v>120135</c:v>
                </c:pt>
                <c:pt idx="1">
                  <c:v>141358</c:v>
                </c:pt>
                <c:pt idx="2">
                  <c:v>118782</c:v>
                </c:pt>
                <c:pt idx="3">
                  <c:v>115241</c:v>
                </c:pt>
                <c:pt idx="4">
                  <c:v>164614</c:v>
                </c:pt>
                <c:pt idx="5">
                  <c:v>157500</c:v>
                </c:pt>
                <c:pt idx="6">
                  <c:v>134219</c:v>
                </c:pt>
                <c:pt idx="7">
                  <c:v>117378</c:v>
                </c:pt>
                <c:pt idx="8">
                  <c:v>118169</c:v>
                </c:pt>
                <c:pt idx="9">
                  <c:v>122954</c:v>
                </c:pt>
                <c:pt idx="10">
                  <c:v>109882</c:v>
                </c:pt>
                <c:pt idx="11">
                  <c:v>112986</c:v>
                </c:pt>
                <c:pt idx="12">
                  <c:v>119313</c:v>
                </c:pt>
              </c:numCache>
            </c:numRef>
          </c:val>
          <c:extLst>
            <c:ext xmlns:c16="http://schemas.microsoft.com/office/drawing/2014/chart" uri="{C3380CC4-5D6E-409C-BE32-E72D297353CC}">
              <c16:uniqueId val="{00000001-A460-42F3-8BDF-0069418E646B}"/>
            </c:ext>
          </c:extLst>
        </c:ser>
        <c:ser>
          <c:idx val="5"/>
          <c:order val="5"/>
          <c:tx>
            <c:strRef>
              <c:f>'Red Sauce OLD'!$I$47</c:f>
              <c:strCache>
                <c:ptCount val="1"/>
                <c:pt idx="0">
                  <c:v>Outside Purchases</c:v>
                </c:pt>
              </c:strCache>
            </c:strRef>
          </c:tx>
          <c:spPr>
            <a:solidFill>
              <a:srgbClr val="F58231"/>
            </a:solidFill>
            <a:ln w="19050">
              <a:solidFill>
                <a:srgbClr val="F58231"/>
              </a:solidFill>
              <a:prstDash val="solid"/>
            </a:ln>
          </c:spPr>
          <c:invertIfNegative val="0"/>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OLD'!$I$48:$I$112</c:f>
              <c:numCache>
                <c:formatCode>#,##0</c:formatCode>
                <c:ptCount val="65"/>
                <c:pt idx="0">
                  <c:v>36204</c:v>
                </c:pt>
                <c:pt idx="1">
                  <c:v>39019</c:v>
                </c:pt>
                <c:pt idx="2">
                  <c:v>9241</c:v>
                </c:pt>
                <c:pt idx="3">
                  <c:v>25405</c:v>
                </c:pt>
                <c:pt idx="4">
                  <c:v>23100</c:v>
                </c:pt>
                <c:pt idx="5">
                  <c:v>27365</c:v>
                </c:pt>
                <c:pt idx="8">
                  <c:v>381</c:v>
                </c:pt>
              </c:numCache>
            </c:numRef>
          </c:val>
          <c:extLst>
            <c:ext xmlns:c16="http://schemas.microsoft.com/office/drawing/2014/chart" uri="{C3380CC4-5D6E-409C-BE32-E72D297353CC}">
              <c16:uniqueId val="{00000002-A460-42F3-8BDF-0069418E646B}"/>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'Red Sauce OLD'!$D$47</c:f>
              <c:strCache>
                <c:ptCount val="1"/>
                <c:pt idx="0">
                  <c:v>Scheduled Production</c:v>
                </c:pt>
              </c:strCache>
            </c:strRef>
          </c:tx>
          <c:spPr>
            <a:ln w="38100">
              <a:solidFill>
                <a:srgbClr val="911EB4"/>
              </a:solidFill>
              <a:prstDash val="dash"/>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OLD'!$D$48:$D$112</c:f>
              <c:numCache>
                <c:formatCode>#,##0</c:formatCode>
                <c:ptCount val="65"/>
                <c:pt idx="10">
                  <c:v>208958</c:v>
                </c:pt>
                <c:pt idx="11">
                  <c:v>212820</c:v>
                </c:pt>
                <c:pt idx="12">
                  <c:v>163020</c:v>
                </c:pt>
                <c:pt idx="13">
                  <c:v>189120</c:v>
                </c:pt>
                <c:pt idx="14">
                  <c:v>141899</c:v>
                </c:pt>
                <c:pt idx="15">
                  <c:v>142419</c:v>
                </c:pt>
                <c:pt idx="16">
                  <c:v>144220</c:v>
                </c:pt>
                <c:pt idx="17">
                  <c:v>135819</c:v>
                </c:pt>
              </c:numCache>
            </c:numRef>
          </c:val>
          <c:smooth val="1"/>
          <c:extLst>
            <c:ext xmlns:c16="http://schemas.microsoft.com/office/drawing/2014/chart" uri="{C3380CC4-5D6E-409C-BE32-E72D297353CC}">
              <c16:uniqueId val="{00000003-A460-42F3-8BDF-0069418E646B}"/>
            </c:ext>
          </c:extLst>
        </c:ser>
        <c:ser>
          <c:idx val="3"/>
          <c:order val="2"/>
          <c:tx>
            <c:strRef>
              <c:f>'Red Sauce OLD'!$F$47</c:f>
              <c:strCache>
                <c:ptCount val="1"/>
                <c:pt idx="0">
                  <c:v>Actual Production</c:v>
                </c:pt>
              </c:strCache>
            </c:strRef>
          </c:tx>
          <c:spPr>
            <a:ln w="38100">
              <a:solidFill>
                <a:srgbClr val="911EB4"/>
              </a:solidFill>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OLD'!$F$48:$F$112</c:f>
              <c:numCache>
                <c:formatCode>#,##0</c:formatCode>
                <c:ptCount val="65"/>
                <c:pt idx="0">
                  <c:v>95467</c:v>
                </c:pt>
                <c:pt idx="1">
                  <c:v>69811</c:v>
                </c:pt>
                <c:pt idx="2">
                  <c:v>76286</c:v>
                </c:pt>
                <c:pt idx="3">
                  <c:v>92142</c:v>
                </c:pt>
                <c:pt idx="4">
                  <c:v>66422</c:v>
                </c:pt>
                <c:pt idx="5">
                  <c:v>79004</c:v>
                </c:pt>
                <c:pt idx="6">
                  <c:v>61767</c:v>
                </c:pt>
                <c:pt idx="7">
                  <c:v>44246</c:v>
                </c:pt>
                <c:pt idx="8">
                  <c:v>191378</c:v>
                </c:pt>
                <c:pt idx="9">
                  <c:v>196500</c:v>
                </c:pt>
                <c:pt idx="10">
                  <c:v>43002</c:v>
                </c:pt>
                <c:pt idx="11">
                  <c:v>119278</c:v>
                </c:pt>
                <c:pt idx="12">
                  <c:v>124864</c:v>
                </c:pt>
              </c:numCache>
            </c:numRef>
          </c:val>
          <c:smooth val="1"/>
          <c:extLst>
            <c:ext xmlns:c16="http://schemas.microsoft.com/office/drawing/2014/chart" uri="{C3380CC4-5D6E-409C-BE32-E72D297353CC}">
              <c16:uniqueId val="{00000004-A460-42F3-8BDF-0069418E646B}"/>
            </c:ext>
          </c:extLst>
        </c:ser>
        <c:ser>
          <c:idx val="4"/>
          <c:order val="3"/>
          <c:tx>
            <c:strRef>
              <c:f>'Red Sauce OLD'!$E$47</c:f>
              <c:strCache>
                <c:ptCount val="1"/>
                <c:pt idx="0">
                  <c:v>Beginning Inventory</c:v>
                </c:pt>
              </c:strCache>
            </c:strRef>
          </c:tx>
          <c:spPr>
            <a:ln w="38100">
              <a:solidFill>
                <a:schemeClr val="tx1"/>
              </a:solidFill>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OLD'!$E$48:$E$112</c:f>
              <c:numCache>
                <c:formatCode>#,##0</c:formatCode>
                <c:ptCount val="65"/>
                <c:pt idx="0">
                  <c:v>129480</c:v>
                </c:pt>
                <c:pt idx="1">
                  <c:v>162036</c:v>
                </c:pt>
                <c:pt idx="2">
                  <c:v>97888</c:v>
                </c:pt>
                <c:pt idx="3">
                  <c:v>78556</c:v>
                </c:pt>
                <c:pt idx="4">
                  <c:v>116597</c:v>
                </c:pt>
                <c:pt idx="5">
                  <c:v>104772</c:v>
                </c:pt>
                <c:pt idx="6">
                  <c:v>99318</c:v>
                </c:pt>
                <c:pt idx="7">
                  <c:v>60133</c:v>
                </c:pt>
                <c:pt idx="8">
                  <c:v>20231</c:v>
                </c:pt>
                <c:pt idx="9">
                  <c:v>139010</c:v>
                </c:pt>
                <c:pt idx="10">
                  <c:v>206985</c:v>
                </c:pt>
                <c:pt idx="11">
                  <c:v>147944</c:v>
                </c:pt>
                <c:pt idx="12">
                  <c:v>185792</c:v>
                </c:pt>
                <c:pt idx="13">
                  <c:v>191343</c:v>
                </c:pt>
                <c:pt idx="14">
                  <c:v>255987</c:v>
                </c:pt>
                <c:pt idx="15">
                  <c:v>248021</c:v>
                </c:pt>
                <c:pt idx="16">
                  <c:v>259296</c:v>
                </c:pt>
                <c:pt idx="17">
                  <c:v>278473</c:v>
                </c:pt>
              </c:numCache>
            </c:numRef>
          </c:val>
          <c:smooth val="1"/>
          <c:extLst>
            <c:ext xmlns:c16="http://schemas.microsoft.com/office/drawing/2014/chart" uri="{C3380CC4-5D6E-409C-BE32-E72D297353CC}">
              <c16:uniqueId val="{00000005-A460-42F3-8BDF-0069418E646B}"/>
            </c:ext>
          </c:extLst>
        </c:ser>
        <c:ser>
          <c:idx val="8"/>
          <c:order val="6"/>
          <c:tx>
            <c:strRef>
              <c:f>'Red Sauce OLD'!$O$47</c:f>
              <c:strCache>
                <c:ptCount val="1"/>
                <c:pt idx="0">
                  <c:v>Max Capacity</c:v>
                </c:pt>
              </c:strCache>
            </c:strRef>
          </c:tx>
          <c:spPr>
            <a:ln w="38100">
              <a:solidFill>
                <a:srgbClr val="FF0000"/>
              </a:solidFill>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OLD'!$O$48:$O$112</c:f>
              <c:numCache>
                <c:formatCode>#,##0</c:formatCode>
                <c:ptCount val="65"/>
                <c:pt idx="0">
                  <c:v>309247.45652714616</c:v>
                </c:pt>
                <c:pt idx="1">
                  <c:v>309247.45652714616</c:v>
                </c:pt>
                <c:pt idx="2">
                  <c:v>309247.45652714616</c:v>
                </c:pt>
                <c:pt idx="3">
                  <c:v>309247.45652714616</c:v>
                </c:pt>
                <c:pt idx="4">
                  <c:v>309247.45652714616</c:v>
                </c:pt>
                <c:pt idx="5">
                  <c:v>309247.45652714616</c:v>
                </c:pt>
                <c:pt idx="6">
                  <c:v>309247.45652714616</c:v>
                </c:pt>
                <c:pt idx="7">
                  <c:v>309247.45652714616</c:v>
                </c:pt>
                <c:pt idx="8">
                  <c:v>309247.45652714616</c:v>
                </c:pt>
                <c:pt idx="9">
                  <c:v>309247.45652714616</c:v>
                </c:pt>
                <c:pt idx="10">
                  <c:v>309247.45652714616</c:v>
                </c:pt>
                <c:pt idx="11">
                  <c:v>309247.45652714616</c:v>
                </c:pt>
                <c:pt idx="12">
                  <c:v>309247.45652714616</c:v>
                </c:pt>
                <c:pt idx="13">
                  <c:v>309247.45652714616</c:v>
                </c:pt>
                <c:pt idx="14">
                  <c:v>309247.45652714616</c:v>
                </c:pt>
                <c:pt idx="15">
                  <c:v>309247.45652714616</c:v>
                </c:pt>
                <c:pt idx="16">
                  <c:v>309247.45652714616</c:v>
                </c:pt>
                <c:pt idx="17">
                  <c:v>309247.45652714616</c:v>
                </c:pt>
                <c:pt idx="18">
                  <c:v>309247.45652714616</c:v>
                </c:pt>
                <c:pt idx="19">
                  <c:v>309247.45652714616</c:v>
                </c:pt>
                <c:pt idx="20">
                  <c:v>309247.45652714616</c:v>
                </c:pt>
                <c:pt idx="21">
                  <c:v>309247.45652714616</c:v>
                </c:pt>
                <c:pt idx="22">
                  <c:v>309247.45652714616</c:v>
                </c:pt>
                <c:pt idx="23">
                  <c:v>309247.45652714616</c:v>
                </c:pt>
                <c:pt idx="24">
                  <c:v>309247.45652714616</c:v>
                </c:pt>
                <c:pt idx="25">
                  <c:v>309247.45652714616</c:v>
                </c:pt>
                <c:pt idx="26">
                  <c:v>309247.45652714616</c:v>
                </c:pt>
                <c:pt idx="27">
                  <c:v>309247.45652714616</c:v>
                </c:pt>
                <c:pt idx="28">
                  <c:v>309247.45652714616</c:v>
                </c:pt>
                <c:pt idx="29">
                  <c:v>309247.45652714616</c:v>
                </c:pt>
                <c:pt idx="30">
                  <c:v>309247.45652714616</c:v>
                </c:pt>
                <c:pt idx="31">
                  <c:v>309247.45652714616</c:v>
                </c:pt>
                <c:pt idx="32">
                  <c:v>309247.45652714616</c:v>
                </c:pt>
                <c:pt idx="33">
                  <c:v>309247.45652714616</c:v>
                </c:pt>
                <c:pt idx="34">
                  <c:v>309247.45652714616</c:v>
                </c:pt>
                <c:pt idx="35">
                  <c:v>309247.45652714616</c:v>
                </c:pt>
                <c:pt idx="36">
                  <c:v>309247.45652714616</c:v>
                </c:pt>
                <c:pt idx="37">
                  <c:v>309247.45652714616</c:v>
                </c:pt>
                <c:pt idx="38">
                  <c:v>309247.45652714616</c:v>
                </c:pt>
                <c:pt idx="39">
                  <c:v>309247.45652714616</c:v>
                </c:pt>
                <c:pt idx="40">
                  <c:v>309247.45652714616</c:v>
                </c:pt>
                <c:pt idx="41">
                  <c:v>309247.45652714616</c:v>
                </c:pt>
                <c:pt idx="42">
                  <c:v>309247.45652714616</c:v>
                </c:pt>
                <c:pt idx="43">
                  <c:v>309247.45652714616</c:v>
                </c:pt>
                <c:pt idx="44">
                  <c:v>309247.45652714616</c:v>
                </c:pt>
                <c:pt idx="45">
                  <c:v>309247.45652714616</c:v>
                </c:pt>
                <c:pt idx="46">
                  <c:v>309247.45652714616</c:v>
                </c:pt>
                <c:pt idx="47">
                  <c:v>309247.45652714616</c:v>
                </c:pt>
                <c:pt idx="48">
                  <c:v>309247.45652714616</c:v>
                </c:pt>
                <c:pt idx="49">
                  <c:v>309247.45652714616</c:v>
                </c:pt>
                <c:pt idx="50">
                  <c:v>309247.45652714616</c:v>
                </c:pt>
                <c:pt idx="51">
                  <c:v>309247.45652714616</c:v>
                </c:pt>
                <c:pt idx="52">
                  <c:v>309247.45652714616</c:v>
                </c:pt>
                <c:pt idx="53">
                  <c:v>309247.45652714616</c:v>
                </c:pt>
                <c:pt idx="54">
                  <c:v>309247.45652714616</c:v>
                </c:pt>
                <c:pt idx="55">
                  <c:v>309247.45652714616</c:v>
                </c:pt>
                <c:pt idx="56">
                  <c:v>309247.45652714616</c:v>
                </c:pt>
                <c:pt idx="57">
                  <c:v>309247.45652714616</c:v>
                </c:pt>
                <c:pt idx="58">
                  <c:v>309247.45652714616</c:v>
                </c:pt>
                <c:pt idx="59">
                  <c:v>309247.45652714616</c:v>
                </c:pt>
                <c:pt idx="60">
                  <c:v>309247.45652714616</c:v>
                </c:pt>
                <c:pt idx="61">
                  <c:v>309247.45652714616</c:v>
                </c:pt>
                <c:pt idx="62">
                  <c:v>309247.45652714616</c:v>
                </c:pt>
                <c:pt idx="63">
                  <c:v>309247.45652714616</c:v>
                </c:pt>
                <c:pt idx="64">
                  <c:v>309247.45652714616</c:v>
                </c:pt>
              </c:numCache>
            </c:numRef>
          </c:val>
          <c:smooth val="0"/>
          <c:extLst>
            <c:ext xmlns:c16="http://schemas.microsoft.com/office/drawing/2014/chart" uri="{C3380CC4-5D6E-409C-BE32-E72D297353CC}">
              <c16:uniqueId val="{00000006-A460-42F3-8BDF-0069418E646B}"/>
            </c:ext>
          </c:extLst>
        </c:ser>
        <c:ser>
          <c:idx val="7"/>
          <c:order val="7"/>
          <c:tx>
            <c:strRef>
              <c:f>'Red Sauce OLD'!$N$47</c:f>
              <c:strCache>
                <c:ptCount val="1"/>
                <c:pt idx="0">
                  <c:v>Overtime Capacity</c:v>
                </c:pt>
              </c:strCache>
            </c:strRef>
          </c:tx>
          <c:spPr>
            <a:ln w="38100">
              <a:solidFill>
                <a:srgbClr val="FFE119"/>
              </a:solidFill>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OLD'!$N$48:$N$112</c:f>
              <c:numCache>
                <c:formatCode>#,##0</c:formatCode>
                <c:ptCount val="65"/>
                <c:pt idx="0">
                  <c:v>229592.07949240642</c:v>
                </c:pt>
                <c:pt idx="1">
                  <c:v>229592.07949240642</c:v>
                </c:pt>
                <c:pt idx="2">
                  <c:v>229592.07949240642</c:v>
                </c:pt>
                <c:pt idx="3">
                  <c:v>229592.07949240642</c:v>
                </c:pt>
                <c:pt idx="4">
                  <c:v>229592.07949240642</c:v>
                </c:pt>
                <c:pt idx="5">
                  <c:v>229592.07949240642</c:v>
                </c:pt>
                <c:pt idx="6">
                  <c:v>229592.07949240642</c:v>
                </c:pt>
                <c:pt idx="7">
                  <c:v>229592.07949240642</c:v>
                </c:pt>
                <c:pt idx="8">
                  <c:v>229592.07949240642</c:v>
                </c:pt>
                <c:pt idx="9">
                  <c:v>229592.07949240642</c:v>
                </c:pt>
                <c:pt idx="10">
                  <c:v>229592.07949240642</c:v>
                </c:pt>
                <c:pt idx="11">
                  <c:v>229592.07949240642</c:v>
                </c:pt>
                <c:pt idx="12">
                  <c:v>229592.07949240642</c:v>
                </c:pt>
                <c:pt idx="13">
                  <c:v>238040.18979025233</c:v>
                </c:pt>
                <c:pt idx="14">
                  <c:v>238040.18979025233</c:v>
                </c:pt>
                <c:pt idx="15">
                  <c:v>238040.18979025233</c:v>
                </c:pt>
                <c:pt idx="16">
                  <c:v>238040.18979025233</c:v>
                </c:pt>
                <c:pt idx="17">
                  <c:v>238040.18979025233</c:v>
                </c:pt>
                <c:pt idx="18">
                  <c:v>238040.18979025233</c:v>
                </c:pt>
                <c:pt idx="19">
                  <c:v>238040.18979025233</c:v>
                </c:pt>
                <c:pt idx="20">
                  <c:v>238040.18979025233</c:v>
                </c:pt>
                <c:pt idx="21">
                  <c:v>238040.18979025233</c:v>
                </c:pt>
                <c:pt idx="22">
                  <c:v>238040.18979025233</c:v>
                </c:pt>
                <c:pt idx="23">
                  <c:v>238040.18979025233</c:v>
                </c:pt>
                <c:pt idx="24">
                  <c:v>238040.18979025233</c:v>
                </c:pt>
                <c:pt idx="25">
                  <c:v>238040.18979025233</c:v>
                </c:pt>
                <c:pt idx="26">
                  <c:v>238040.18979025233</c:v>
                </c:pt>
                <c:pt idx="27">
                  <c:v>238040.18979025233</c:v>
                </c:pt>
                <c:pt idx="28">
                  <c:v>238040.18979025233</c:v>
                </c:pt>
                <c:pt idx="29">
                  <c:v>238040.18979025233</c:v>
                </c:pt>
                <c:pt idx="30">
                  <c:v>238040.18979025233</c:v>
                </c:pt>
                <c:pt idx="31">
                  <c:v>238040.18979025233</c:v>
                </c:pt>
                <c:pt idx="32">
                  <c:v>238040.18979025233</c:v>
                </c:pt>
                <c:pt idx="33">
                  <c:v>238040.18979025233</c:v>
                </c:pt>
                <c:pt idx="34">
                  <c:v>238040.18979025233</c:v>
                </c:pt>
                <c:pt idx="35">
                  <c:v>238040.18979025233</c:v>
                </c:pt>
                <c:pt idx="36">
                  <c:v>238040.18979025233</c:v>
                </c:pt>
                <c:pt idx="37">
                  <c:v>238040.18979025233</c:v>
                </c:pt>
                <c:pt idx="38">
                  <c:v>238040.18979025233</c:v>
                </c:pt>
                <c:pt idx="39">
                  <c:v>238040.18979025233</c:v>
                </c:pt>
                <c:pt idx="40">
                  <c:v>238040.18979025233</c:v>
                </c:pt>
                <c:pt idx="41">
                  <c:v>238040.18979025233</c:v>
                </c:pt>
                <c:pt idx="42">
                  <c:v>238040.18979025233</c:v>
                </c:pt>
                <c:pt idx="43">
                  <c:v>238040.18979025233</c:v>
                </c:pt>
                <c:pt idx="44">
                  <c:v>238040.18979025233</c:v>
                </c:pt>
                <c:pt idx="45">
                  <c:v>238040.18979025233</c:v>
                </c:pt>
                <c:pt idx="46">
                  <c:v>238040.18979025233</c:v>
                </c:pt>
                <c:pt idx="47">
                  <c:v>238040.18979025233</c:v>
                </c:pt>
                <c:pt idx="48">
                  <c:v>238040.18979025233</c:v>
                </c:pt>
                <c:pt idx="49">
                  <c:v>238040.18979025233</c:v>
                </c:pt>
                <c:pt idx="50">
                  <c:v>238040.18979025233</c:v>
                </c:pt>
                <c:pt idx="51">
                  <c:v>238040.18979025233</c:v>
                </c:pt>
                <c:pt idx="52">
                  <c:v>238040.18979025233</c:v>
                </c:pt>
                <c:pt idx="53">
                  <c:v>238040.18979025233</c:v>
                </c:pt>
                <c:pt idx="54">
                  <c:v>238040.18979025233</c:v>
                </c:pt>
                <c:pt idx="55">
                  <c:v>238040.18979025233</c:v>
                </c:pt>
                <c:pt idx="56">
                  <c:v>238040.18979025233</c:v>
                </c:pt>
                <c:pt idx="57">
                  <c:v>238040.18979025233</c:v>
                </c:pt>
                <c:pt idx="58">
                  <c:v>238040.18979025233</c:v>
                </c:pt>
                <c:pt idx="59">
                  <c:v>238040.18979025233</c:v>
                </c:pt>
                <c:pt idx="60">
                  <c:v>238040.18979025233</c:v>
                </c:pt>
                <c:pt idx="61">
                  <c:v>238040.18979025233</c:v>
                </c:pt>
                <c:pt idx="62">
                  <c:v>238040.18979025233</c:v>
                </c:pt>
                <c:pt idx="63">
                  <c:v>238040.18979025233</c:v>
                </c:pt>
                <c:pt idx="64">
                  <c:v>238040.18979025233</c:v>
                </c:pt>
              </c:numCache>
            </c:numRef>
          </c:val>
          <c:smooth val="0"/>
          <c:extLst>
            <c:ext xmlns:c16="http://schemas.microsoft.com/office/drawing/2014/chart" uri="{C3380CC4-5D6E-409C-BE32-E72D297353CC}">
              <c16:uniqueId val="{00000007-A460-42F3-8BDF-0069418E646B}"/>
            </c:ext>
          </c:extLst>
        </c:ser>
        <c:ser>
          <c:idx val="6"/>
          <c:order val="8"/>
          <c:tx>
            <c:strRef>
              <c:f>'Red Sauce OLD'!$M$47</c:f>
              <c:strCache>
                <c:ptCount val="1"/>
                <c:pt idx="0">
                  <c:v>Standard Capacity</c:v>
                </c:pt>
              </c:strCache>
            </c:strRef>
          </c:tx>
          <c:spPr>
            <a:ln w="38100">
              <a:solidFill>
                <a:srgbClr val="3CB44B"/>
              </a:solidFill>
            </a:ln>
          </c:spPr>
          <c:marker>
            <c:symbol val="none"/>
          </c:marker>
          <c:cat>
            <c:multiLvlStrRef>
              <c:f>'Red Sauce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'Red Sauce OLD'!$M$48:$M$112</c:f>
              <c:numCache>
                <c:formatCode>#,##0</c:formatCode>
                <c:ptCount val="65"/>
                <c:pt idx="0">
                  <c:v>163994.34249457603</c:v>
                </c:pt>
                <c:pt idx="1">
                  <c:v>163994.34249457603</c:v>
                </c:pt>
                <c:pt idx="2">
                  <c:v>163994.34249457603</c:v>
                </c:pt>
                <c:pt idx="3">
                  <c:v>163994.34249457603</c:v>
                </c:pt>
                <c:pt idx="4">
                  <c:v>163994.34249457603</c:v>
                </c:pt>
                <c:pt idx="5">
                  <c:v>163994.34249457603</c:v>
                </c:pt>
                <c:pt idx="6">
                  <c:v>163994.34249457603</c:v>
                </c:pt>
                <c:pt idx="7">
                  <c:v>163994.34249457603</c:v>
                </c:pt>
                <c:pt idx="8">
                  <c:v>163994.34249457603</c:v>
                </c:pt>
                <c:pt idx="9">
                  <c:v>163994.34249457603</c:v>
                </c:pt>
                <c:pt idx="10">
                  <c:v>163994.34249457603</c:v>
                </c:pt>
                <c:pt idx="11">
                  <c:v>163994.34249457603</c:v>
                </c:pt>
                <c:pt idx="12">
                  <c:v>163994.34249457603</c:v>
                </c:pt>
                <c:pt idx="13">
                  <c:v>170028.7069930374</c:v>
                </c:pt>
                <c:pt idx="14">
                  <c:v>170028.7069930374</c:v>
                </c:pt>
                <c:pt idx="15">
                  <c:v>170028.7069930374</c:v>
                </c:pt>
                <c:pt idx="16">
                  <c:v>170028.7069930374</c:v>
                </c:pt>
                <c:pt idx="17">
                  <c:v>170028.7069930374</c:v>
                </c:pt>
                <c:pt idx="18">
                  <c:v>170028.7069930374</c:v>
                </c:pt>
                <c:pt idx="19">
                  <c:v>170028.7069930374</c:v>
                </c:pt>
                <c:pt idx="20">
                  <c:v>170028.7069930374</c:v>
                </c:pt>
                <c:pt idx="21">
                  <c:v>170028.7069930374</c:v>
                </c:pt>
                <c:pt idx="22">
                  <c:v>170028.7069930374</c:v>
                </c:pt>
                <c:pt idx="23">
                  <c:v>170028.7069930374</c:v>
                </c:pt>
                <c:pt idx="24">
                  <c:v>170028.7069930374</c:v>
                </c:pt>
                <c:pt idx="25">
                  <c:v>170028.7069930374</c:v>
                </c:pt>
                <c:pt idx="26">
                  <c:v>170028.7069930374</c:v>
                </c:pt>
                <c:pt idx="27">
                  <c:v>170028.7069930374</c:v>
                </c:pt>
                <c:pt idx="28">
                  <c:v>170028.7069930374</c:v>
                </c:pt>
                <c:pt idx="29">
                  <c:v>170028.7069930374</c:v>
                </c:pt>
                <c:pt idx="30">
                  <c:v>170028.7069930374</c:v>
                </c:pt>
                <c:pt idx="31">
                  <c:v>170028.7069930374</c:v>
                </c:pt>
                <c:pt idx="32">
                  <c:v>170028.7069930374</c:v>
                </c:pt>
                <c:pt idx="33">
                  <c:v>170028.7069930374</c:v>
                </c:pt>
                <c:pt idx="34">
                  <c:v>170028.7069930374</c:v>
                </c:pt>
                <c:pt idx="35">
                  <c:v>170028.7069930374</c:v>
                </c:pt>
                <c:pt idx="36">
                  <c:v>170028.7069930374</c:v>
                </c:pt>
                <c:pt idx="37">
                  <c:v>170028.7069930374</c:v>
                </c:pt>
                <c:pt idx="38">
                  <c:v>170028.7069930374</c:v>
                </c:pt>
                <c:pt idx="39">
                  <c:v>170028.7069930374</c:v>
                </c:pt>
                <c:pt idx="40">
                  <c:v>170028.7069930374</c:v>
                </c:pt>
                <c:pt idx="41">
                  <c:v>170028.7069930374</c:v>
                </c:pt>
                <c:pt idx="42">
                  <c:v>170028.7069930374</c:v>
                </c:pt>
                <c:pt idx="43">
                  <c:v>170028.7069930374</c:v>
                </c:pt>
                <c:pt idx="44">
                  <c:v>170028.7069930374</c:v>
                </c:pt>
                <c:pt idx="45">
                  <c:v>170028.7069930374</c:v>
                </c:pt>
                <c:pt idx="46">
                  <c:v>170028.7069930374</c:v>
                </c:pt>
                <c:pt idx="47">
                  <c:v>170028.7069930374</c:v>
                </c:pt>
                <c:pt idx="48">
                  <c:v>170028.7069930374</c:v>
                </c:pt>
                <c:pt idx="49">
                  <c:v>170028.7069930374</c:v>
                </c:pt>
                <c:pt idx="50">
                  <c:v>170028.7069930374</c:v>
                </c:pt>
                <c:pt idx="51">
                  <c:v>170028.7069930374</c:v>
                </c:pt>
                <c:pt idx="52">
                  <c:v>170028.7069930374</c:v>
                </c:pt>
                <c:pt idx="53">
                  <c:v>170028.7069930374</c:v>
                </c:pt>
                <c:pt idx="54">
                  <c:v>170028.7069930374</c:v>
                </c:pt>
                <c:pt idx="55">
                  <c:v>170028.7069930374</c:v>
                </c:pt>
                <c:pt idx="56">
                  <c:v>170028.7069930374</c:v>
                </c:pt>
                <c:pt idx="57">
                  <c:v>170028.7069930374</c:v>
                </c:pt>
                <c:pt idx="58">
                  <c:v>170028.7069930374</c:v>
                </c:pt>
                <c:pt idx="59">
                  <c:v>170028.7069930374</c:v>
                </c:pt>
                <c:pt idx="60">
                  <c:v>170028.7069930374</c:v>
                </c:pt>
                <c:pt idx="61">
                  <c:v>170028.7069930374</c:v>
                </c:pt>
                <c:pt idx="62">
                  <c:v>170028.7069930374</c:v>
                </c:pt>
                <c:pt idx="63">
                  <c:v>170028.7069930374</c:v>
                </c:pt>
                <c:pt idx="64">
                  <c:v>170028.7069930374</c:v>
                </c:pt>
              </c:numCache>
            </c:numRef>
          </c:val>
          <c:smooth val="0"/>
          <c:extLst>
            <c:ext xmlns:c16="http://schemas.microsoft.com/office/drawing/2014/chart" uri="{C3380CC4-5D6E-409C-BE32-E72D297353CC}">
              <c16:uniqueId val="{00000008-A460-42F3-8BDF-0069418E646B}"/>
            </c:ext>
          </c:extLst>
        </c:ser>
        <c:dLbls>
          <c:showLegendKey val="0"/>
          <c:showVal val="0"/>
          <c:showCatName val="0"/>
          <c:showSerName val="0"/>
          <c:showPercent val="0"/>
          <c:showBubbleSize val="0"/>
        </c:dLbls>
        <c:marker val="1"/>
        <c:smooth val="0"/>
        <c:axId val="507247232"/>
        <c:axId val="507311232"/>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'Red Sauce OLD'!$C$43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spPr>
        <a:noFill/>
        <a:ln w="12700">
          <a:solidFill>
            <a:srgbClr val="808080"/>
          </a:solidFill>
          <a:prstDash val="solid"/>
        </a:ln>
      </c:spPr>
    </c:plotArea>
    <c:legend>
      <c:legendPos val="r"/>
      <c:layout>
        <c:manualLayout>
          <c:xMode val="edge"/>
          <c:yMode val="edge"/>
          <c:x val="0.82776860363736482"/>
          <c:y val="9.3436379276119891E-2"/>
          <c:w val="0.16377776732716967"/>
          <c:h val="0.86538021631048523"/>
        </c:manualLayout>
      </c:layout>
      <c:overlay val="0"/>
      <c:txPr>
        <a:bodyPr/>
        <a:lstStyle/>
        <a:p>
          <a:pPr>
            <a:defRPr sz="1600" baseline="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Preserves 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9.6030624319951033E-2"/>
          <c:y val="0.10188214977578904"/>
          <c:w val="0.7391416860345269"/>
          <c:h val="0.75604024058107622"/>
        </c:manualLayout>
      </c:layout>
      <c:barChart>
        <c:barDir val="col"/>
        <c:grouping val="clustered"/>
        <c:varyColors val="0"/>
        <c:ser>
          <c:idx val="2"/>
          <c:order val="0"/>
          <c:tx>
            <c:strRef>
              <c:f>'Preserves OLD'!$C$47</c:f>
              <c:strCache>
                <c:ptCount val="1"/>
                <c:pt idx="0">
                  <c:v>Forecasted Demand</c:v>
                </c:pt>
              </c:strCache>
            </c:strRef>
          </c:tx>
          <c:spPr>
            <a:solidFill>
              <a:srgbClr val="000075"/>
            </a:solidFill>
            <a:ln w="19050">
              <a:solidFill>
                <a:srgbClr val="000075"/>
              </a:solidFill>
            </a:ln>
          </c:spPr>
          <c:invertIfNegative val="0"/>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OLD'!$C$48:$C$112</c:f>
              <c:numCache>
                <c:formatCode>#,##0</c:formatCode>
                <c:ptCount val="65"/>
                <c:pt idx="0">
                  <c:v>177494</c:v>
                </c:pt>
                <c:pt idx="1">
                  <c:v>164899</c:v>
                </c:pt>
                <c:pt idx="2">
                  <c:v>168459</c:v>
                </c:pt>
                <c:pt idx="3">
                  <c:v>172865</c:v>
                </c:pt>
                <c:pt idx="4">
                  <c:v>164271</c:v>
                </c:pt>
                <c:pt idx="5">
                  <c:v>162252</c:v>
                </c:pt>
                <c:pt idx="6">
                  <c:v>160406</c:v>
                </c:pt>
                <c:pt idx="7">
                  <c:v>163141</c:v>
                </c:pt>
                <c:pt idx="8">
                  <c:v>175152</c:v>
                </c:pt>
                <c:pt idx="9">
                  <c:v>174547</c:v>
                </c:pt>
                <c:pt idx="10">
                  <c:v>178910</c:v>
                </c:pt>
                <c:pt idx="11">
                  <c:v>197011</c:v>
                </c:pt>
                <c:pt idx="12">
                  <c:v>177187</c:v>
                </c:pt>
                <c:pt idx="13">
                  <c:v>199579</c:v>
                </c:pt>
                <c:pt idx="14">
                  <c:v>192304</c:v>
                </c:pt>
                <c:pt idx="15">
                  <c:v>190430</c:v>
                </c:pt>
                <c:pt idx="16">
                  <c:v>189950</c:v>
                </c:pt>
                <c:pt idx="17">
                  <c:v>178442</c:v>
                </c:pt>
                <c:pt idx="18">
                  <c:v>181162</c:v>
                </c:pt>
                <c:pt idx="19">
                  <c:v>185746</c:v>
                </c:pt>
                <c:pt idx="20">
                  <c:v>182156</c:v>
                </c:pt>
                <c:pt idx="21">
                  <c:v>189919</c:v>
                </c:pt>
                <c:pt idx="22">
                  <c:v>185170</c:v>
                </c:pt>
                <c:pt idx="23">
                  <c:v>181738</c:v>
                </c:pt>
                <c:pt idx="24">
                  <c:v>191627</c:v>
                </c:pt>
                <c:pt idx="25">
                  <c:v>181537</c:v>
                </c:pt>
                <c:pt idx="26">
                  <c:v>199579</c:v>
                </c:pt>
                <c:pt idx="27">
                  <c:v>192304</c:v>
                </c:pt>
                <c:pt idx="28">
                  <c:v>190430</c:v>
                </c:pt>
                <c:pt idx="29">
                  <c:v>189950</c:v>
                </c:pt>
                <c:pt idx="30">
                  <c:v>178442</c:v>
                </c:pt>
                <c:pt idx="31">
                  <c:v>181162</c:v>
                </c:pt>
                <c:pt idx="32">
                  <c:v>185746</c:v>
                </c:pt>
                <c:pt idx="33">
                  <c:v>182156</c:v>
                </c:pt>
                <c:pt idx="34">
                  <c:v>189919</c:v>
                </c:pt>
                <c:pt idx="35">
                  <c:v>185170</c:v>
                </c:pt>
                <c:pt idx="36">
                  <c:v>181738</c:v>
                </c:pt>
                <c:pt idx="37">
                  <c:v>191627</c:v>
                </c:pt>
                <c:pt idx="38">
                  <c:v>181537</c:v>
                </c:pt>
                <c:pt idx="39">
                  <c:v>199579</c:v>
                </c:pt>
                <c:pt idx="40">
                  <c:v>192304</c:v>
                </c:pt>
                <c:pt idx="41">
                  <c:v>190430</c:v>
                </c:pt>
                <c:pt idx="42">
                  <c:v>189950</c:v>
                </c:pt>
                <c:pt idx="43">
                  <c:v>178442</c:v>
                </c:pt>
                <c:pt idx="44">
                  <c:v>181162</c:v>
                </c:pt>
                <c:pt idx="45">
                  <c:v>185746</c:v>
                </c:pt>
                <c:pt idx="46">
                  <c:v>182156</c:v>
                </c:pt>
                <c:pt idx="47">
                  <c:v>189919</c:v>
                </c:pt>
                <c:pt idx="48">
                  <c:v>185170</c:v>
                </c:pt>
                <c:pt idx="49">
                  <c:v>181738</c:v>
                </c:pt>
                <c:pt idx="50">
                  <c:v>191627</c:v>
                </c:pt>
                <c:pt idx="51">
                  <c:v>181537</c:v>
                </c:pt>
                <c:pt idx="52">
                  <c:v>199579</c:v>
                </c:pt>
                <c:pt idx="53">
                  <c:v>192304</c:v>
                </c:pt>
                <c:pt idx="54">
                  <c:v>190430</c:v>
                </c:pt>
                <c:pt idx="55">
                  <c:v>189950</c:v>
                </c:pt>
                <c:pt idx="56">
                  <c:v>178442</c:v>
                </c:pt>
                <c:pt idx="57">
                  <c:v>181162</c:v>
                </c:pt>
                <c:pt idx="58">
                  <c:v>185746</c:v>
                </c:pt>
                <c:pt idx="59">
                  <c:v>182156</c:v>
                </c:pt>
                <c:pt idx="60">
                  <c:v>189919</c:v>
                </c:pt>
                <c:pt idx="61">
                  <c:v>185170</c:v>
                </c:pt>
                <c:pt idx="62">
                  <c:v>181738</c:v>
                </c:pt>
                <c:pt idx="63">
                  <c:v>191627</c:v>
                </c:pt>
                <c:pt idx="64">
                  <c:v>181537</c:v>
                </c:pt>
              </c:numCache>
            </c:numRef>
          </c:val>
          <c:extLst>
            <c:ext xmlns:c16="http://schemas.microsoft.com/office/drawing/2014/chart" uri="{C3380CC4-5D6E-409C-BE32-E72D297353CC}">
              <c16:uniqueId val="{00000000-34D8-4607-A5F3-45435AC3634D}"/>
            </c:ext>
          </c:extLst>
        </c:ser>
        <c:ser>
          <c:idx val="0"/>
          <c:order val="4"/>
          <c:tx>
            <c:strRef>
              <c:f>'Preserves OLD'!$G$47</c:f>
              <c:strCache>
                <c:ptCount val="1"/>
                <c:pt idx="0">
                  <c:v>Actual Sales</c:v>
                </c:pt>
              </c:strCache>
            </c:strRef>
          </c:tx>
          <c:spPr>
            <a:solidFill>
              <a:srgbClr val="42D4F4"/>
            </a:solidFill>
            <a:ln w="19050">
              <a:solidFill>
                <a:srgbClr val="42D4F4"/>
              </a:solidFill>
            </a:ln>
          </c:spPr>
          <c:invertIfNegative val="0"/>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OLD'!$G$48:$G$112</c:f>
              <c:numCache>
                <c:formatCode>#,##0</c:formatCode>
                <c:ptCount val="65"/>
                <c:pt idx="0">
                  <c:v>189131</c:v>
                </c:pt>
                <c:pt idx="1">
                  <c:v>171103</c:v>
                </c:pt>
                <c:pt idx="2">
                  <c:v>163834</c:v>
                </c:pt>
                <c:pt idx="3">
                  <c:v>163900</c:v>
                </c:pt>
                <c:pt idx="4">
                  <c:v>173875</c:v>
                </c:pt>
                <c:pt idx="5">
                  <c:v>173472</c:v>
                </c:pt>
                <c:pt idx="6">
                  <c:v>165948</c:v>
                </c:pt>
                <c:pt idx="7">
                  <c:v>162037</c:v>
                </c:pt>
                <c:pt idx="8">
                  <c:v>184873</c:v>
                </c:pt>
                <c:pt idx="9">
                  <c:v>173701</c:v>
                </c:pt>
                <c:pt idx="10">
                  <c:v>171629</c:v>
                </c:pt>
                <c:pt idx="11">
                  <c:v>201120</c:v>
                </c:pt>
                <c:pt idx="12">
                  <c:v>196221</c:v>
                </c:pt>
              </c:numCache>
            </c:numRef>
          </c:val>
          <c:extLst>
            <c:ext xmlns:c16="http://schemas.microsoft.com/office/drawing/2014/chart" uri="{C3380CC4-5D6E-409C-BE32-E72D297353CC}">
              <c16:uniqueId val="{00000001-34D8-4607-A5F3-45435AC3634D}"/>
            </c:ext>
          </c:extLst>
        </c:ser>
        <c:ser>
          <c:idx val="5"/>
          <c:order val="5"/>
          <c:tx>
            <c:strRef>
              <c:f>'Preserves OLD'!$I$47</c:f>
              <c:strCache>
                <c:ptCount val="1"/>
                <c:pt idx="0">
                  <c:v>Outside Purchases</c:v>
                </c:pt>
              </c:strCache>
            </c:strRef>
          </c:tx>
          <c:spPr>
            <a:solidFill>
              <a:srgbClr val="F58231"/>
            </a:solidFill>
            <a:ln w="19050">
              <a:solidFill>
                <a:srgbClr val="F58231"/>
              </a:solidFill>
              <a:prstDash val="solid"/>
            </a:ln>
          </c:spPr>
          <c:invertIfNegative val="0"/>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OLD'!$I$48:$I$112</c:f>
              <c:numCache>
                <c:formatCode>#,##0</c:formatCode>
                <c:ptCount val="65"/>
              </c:numCache>
            </c:numRef>
          </c:val>
          <c:extLst>
            <c:ext xmlns:c16="http://schemas.microsoft.com/office/drawing/2014/chart" uri="{C3380CC4-5D6E-409C-BE32-E72D297353CC}">
              <c16:uniqueId val="{00000002-34D8-4607-A5F3-45435AC3634D}"/>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'Preserves OLD'!$D$47</c:f>
              <c:strCache>
                <c:ptCount val="1"/>
                <c:pt idx="0">
                  <c:v>Scheduled Production</c:v>
                </c:pt>
              </c:strCache>
            </c:strRef>
          </c:tx>
          <c:spPr>
            <a:ln w="38100">
              <a:solidFill>
                <a:srgbClr val="911EB4"/>
              </a:solidFill>
              <a:prstDash val="dash"/>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OLD'!$D$48:$D$112</c:f>
              <c:numCache>
                <c:formatCode>#,##0</c:formatCode>
                <c:ptCount val="65"/>
                <c:pt idx="0">
                  <c:v>179500</c:v>
                </c:pt>
                <c:pt idx="1">
                  <c:v>171237</c:v>
                </c:pt>
                <c:pt idx="2">
                  <c:v>148200</c:v>
                </c:pt>
                <c:pt idx="3">
                  <c:v>153300</c:v>
                </c:pt>
                <c:pt idx="4">
                  <c:v>173600</c:v>
                </c:pt>
                <c:pt idx="5">
                  <c:v>169701</c:v>
                </c:pt>
                <c:pt idx="6">
                  <c:v>171912</c:v>
                </c:pt>
                <c:pt idx="7">
                  <c:v>198073</c:v>
                </c:pt>
                <c:pt idx="8">
                  <c:v>192504</c:v>
                </c:pt>
                <c:pt idx="9">
                  <c:v>196985</c:v>
                </c:pt>
                <c:pt idx="10">
                  <c:v>208805</c:v>
                </c:pt>
                <c:pt idx="11">
                  <c:v>200000</c:v>
                </c:pt>
                <c:pt idx="12">
                  <c:v>149999</c:v>
                </c:pt>
                <c:pt idx="13">
                  <c:v>187300</c:v>
                </c:pt>
                <c:pt idx="14">
                  <c:v>169298</c:v>
                </c:pt>
                <c:pt idx="15">
                  <c:v>121399</c:v>
                </c:pt>
                <c:pt idx="16">
                  <c:v>235954</c:v>
                </c:pt>
                <c:pt idx="17">
                  <c:v>251797</c:v>
                </c:pt>
              </c:numCache>
            </c:numRef>
          </c:val>
          <c:smooth val="1"/>
          <c:extLst>
            <c:ext xmlns:c16="http://schemas.microsoft.com/office/drawing/2014/chart" uri="{C3380CC4-5D6E-409C-BE32-E72D297353CC}">
              <c16:uniqueId val="{00000003-34D8-4607-A5F3-45435AC3634D}"/>
            </c:ext>
          </c:extLst>
        </c:ser>
        <c:ser>
          <c:idx val="3"/>
          <c:order val="2"/>
          <c:tx>
            <c:strRef>
              <c:f>'Preserves OLD'!$F$47</c:f>
              <c:strCache>
                <c:ptCount val="1"/>
                <c:pt idx="0">
                  <c:v>Actual Production</c:v>
                </c:pt>
              </c:strCache>
            </c:strRef>
          </c:tx>
          <c:spPr>
            <a:ln w="38100">
              <a:solidFill>
                <a:srgbClr val="911EB4"/>
              </a:solidFill>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OLD'!$F$48:$F$112</c:f>
              <c:numCache>
                <c:formatCode>#,##0</c:formatCode>
                <c:ptCount val="65"/>
                <c:pt idx="0">
                  <c:v>145262</c:v>
                </c:pt>
                <c:pt idx="1">
                  <c:v>171744</c:v>
                </c:pt>
                <c:pt idx="2">
                  <c:v>172503</c:v>
                </c:pt>
                <c:pt idx="3">
                  <c:v>133046</c:v>
                </c:pt>
                <c:pt idx="4">
                  <c:v>172562</c:v>
                </c:pt>
                <c:pt idx="5">
                  <c:v>128390</c:v>
                </c:pt>
                <c:pt idx="6">
                  <c:v>177619</c:v>
                </c:pt>
                <c:pt idx="7">
                  <c:v>144773</c:v>
                </c:pt>
                <c:pt idx="8">
                  <c:v>174637</c:v>
                </c:pt>
                <c:pt idx="9">
                  <c:v>149519</c:v>
                </c:pt>
                <c:pt idx="10">
                  <c:v>147178</c:v>
                </c:pt>
                <c:pt idx="11">
                  <c:v>101172</c:v>
                </c:pt>
                <c:pt idx="12">
                  <c:v>170553</c:v>
                </c:pt>
              </c:numCache>
            </c:numRef>
          </c:val>
          <c:smooth val="1"/>
          <c:extLst>
            <c:ext xmlns:c16="http://schemas.microsoft.com/office/drawing/2014/chart" uri="{C3380CC4-5D6E-409C-BE32-E72D297353CC}">
              <c16:uniqueId val="{00000004-34D8-4607-A5F3-45435AC3634D}"/>
            </c:ext>
          </c:extLst>
        </c:ser>
        <c:ser>
          <c:idx val="4"/>
          <c:order val="3"/>
          <c:tx>
            <c:strRef>
              <c:f>'Preserves OLD'!$E$47</c:f>
              <c:strCache>
                <c:ptCount val="1"/>
                <c:pt idx="0">
                  <c:v>Beginning Inventory</c:v>
                </c:pt>
              </c:strCache>
            </c:strRef>
          </c:tx>
          <c:spPr>
            <a:ln w="38100">
              <a:solidFill>
                <a:schemeClr val="tx1"/>
              </a:solidFill>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OLD'!$E$48:$E$112</c:f>
              <c:numCache>
                <c:formatCode>#,##0</c:formatCode>
                <c:ptCount val="65"/>
                <c:pt idx="0">
                  <c:v>267505</c:v>
                </c:pt>
                <c:pt idx="1">
                  <c:v>262568</c:v>
                </c:pt>
                <c:pt idx="2">
                  <c:v>264368</c:v>
                </c:pt>
                <c:pt idx="3">
                  <c:v>299289</c:v>
                </c:pt>
                <c:pt idx="4">
                  <c:v>292670</c:v>
                </c:pt>
                <c:pt idx="5">
                  <c:v>307837</c:v>
                </c:pt>
                <c:pt idx="6">
                  <c:v>280818</c:v>
                </c:pt>
                <c:pt idx="7">
                  <c:v>275292</c:v>
                </c:pt>
                <c:pt idx="8">
                  <c:v>245836</c:v>
                </c:pt>
                <c:pt idx="9">
                  <c:v>237056</c:v>
                </c:pt>
                <c:pt idx="10">
                  <c:v>251253</c:v>
                </c:pt>
                <c:pt idx="11">
                  <c:v>217250</c:v>
                </c:pt>
                <c:pt idx="12">
                  <c:v>150911</c:v>
                </c:pt>
                <c:pt idx="13">
                  <c:v>125243</c:v>
                </c:pt>
                <c:pt idx="14">
                  <c:v>112964</c:v>
                </c:pt>
                <c:pt idx="15">
                  <c:v>89958</c:v>
                </c:pt>
                <c:pt idx="16">
                  <c:v>20927</c:v>
                </c:pt>
                <c:pt idx="17">
                  <c:v>66931</c:v>
                </c:pt>
              </c:numCache>
            </c:numRef>
          </c:val>
          <c:smooth val="1"/>
          <c:extLst>
            <c:ext xmlns:c16="http://schemas.microsoft.com/office/drawing/2014/chart" uri="{C3380CC4-5D6E-409C-BE32-E72D297353CC}">
              <c16:uniqueId val="{00000005-34D8-4607-A5F3-45435AC3634D}"/>
            </c:ext>
          </c:extLst>
        </c:ser>
        <c:ser>
          <c:idx val="8"/>
          <c:order val="6"/>
          <c:tx>
            <c:strRef>
              <c:f>'Preserves OLD'!$O$47</c:f>
              <c:strCache>
                <c:ptCount val="1"/>
                <c:pt idx="0">
                  <c:v>Max Capacity</c:v>
                </c:pt>
              </c:strCache>
            </c:strRef>
          </c:tx>
          <c:spPr>
            <a:ln w="38100">
              <a:solidFill>
                <a:srgbClr val="FF0000"/>
              </a:solidFill>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OLD'!$O$48:$O$112</c:f>
              <c:numCache>
                <c:formatCode>#,##0</c:formatCode>
                <c:ptCount val="65"/>
                <c:pt idx="0">
                  <c:v>284379.54838165717</c:v>
                </c:pt>
                <c:pt idx="1">
                  <c:v>284379.54838165717</c:v>
                </c:pt>
                <c:pt idx="2">
                  <c:v>284379.54838165717</c:v>
                </c:pt>
                <c:pt idx="3">
                  <c:v>284379.54838165717</c:v>
                </c:pt>
                <c:pt idx="4">
                  <c:v>284379.54838165717</c:v>
                </c:pt>
                <c:pt idx="5">
                  <c:v>284379.54838165717</c:v>
                </c:pt>
                <c:pt idx="6">
                  <c:v>284379.54838165717</c:v>
                </c:pt>
                <c:pt idx="7">
                  <c:v>284379.54838165717</c:v>
                </c:pt>
                <c:pt idx="8">
                  <c:v>284379.54838165717</c:v>
                </c:pt>
                <c:pt idx="9">
                  <c:v>284379.54838165717</c:v>
                </c:pt>
                <c:pt idx="10">
                  <c:v>284379.54838165717</c:v>
                </c:pt>
                <c:pt idx="11">
                  <c:v>284379.54838165717</c:v>
                </c:pt>
                <c:pt idx="12">
                  <c:v>284379.54838165717</c:v>
                </c:pt>
                <c:pt idx="13">
                  <c:v>284379.54838165717</c:v>
                </c:pt>
                <c:pt idx="14">
                  <c:v>284379.54838165717</c:v>
                </c:pt>
                <c:pt idx="15">
                  <c:v>284379.54838165717</c:v>
                </c:pt>
                <c:pt idx="16">
                  <c:v>284379.54838165717</c:v>
                </c:pt>
                <c:pt idx="17">
                  <c:v>284379.54838165717</c:v>
                </c:pt>
                <c:pt idx="18">
                  <c:v>284379.54838165717</c:v>
                </c:pt>
                <c:pt idx="19">
                  <c:v>284379.54838165717</c:v>
                </c:pt>
                <c:pt idx="20">
                  <c:v>284379.54838165717</c:v>
                </c:pt>
                <c:pt idx="21">
                  <c:v>284379.54838165717</c:v>
                </c:pt>
                <c:pt idx="22">
                  <c:v>284379.54838165717</c:v>
                </c:pt>
                <c:pt idx="23">
                  <c:v>284379.54838165717</c:v>
                </c:pt>
                <c:pt idx="24">
                  <c:v>284379.54838165717</c:v>
                </c:pt>
                <c:pt idx="25">
                  <c:v>284379.54838165717</c:v>
                </c:pt>
                <c:pt idx="26">
                  <c:v>284379.54838165717</c:v>
                </c:pt>
                <c:pt idx="27">
                  <c:v>284379.54838165717</c:v>
                </c:pt>
                <c:pt idx="28">
                  <c:v>284379.54838165717</c:v>
                </c:pt>
                <c:pt idx="29">
                  <c:v>284379.54838165717</c:v>
                </c:pt>
                <c:pt idx="30">
                  <c:v>284379.54838165717</c:v>
                </c:pt>
                <c:pt idx="31">
                  <c:v>284379.54838165717</c:v>
                </c:pt>
                <c:pt idx="32">
                  <c:v>284379.54838165717</c:v>
                </c:pt>
                <c:pt idx="33">
                  <c:v>284379.54838165717</c:v>
                </c:pt>
                <c:pt idx="34">
                  <c:v>284379.54838165717</c:v>
                </c:pt>
                <c:pt idx="35">
                  <c:v>284379.54838165717</c:v>
                </c:pt>
                <c:pt idx="36">
                  <c:v>284379.54838165717</c:v>
                </c:pt>
                <c:pt idx="37">
                  <c:v>284379.54838165717</c:v>
                </c:pt>
                <c:pt idx="38">
                  <c:v>284379.54838165717</c:v>
                </c:pt>
                <c:pt idx="39">
                  <c:v>284379.54838165717</c:v>
                </c:pt>
                <c:pt idx="40">
                  <c:v>284379.54838165717</c:v>
                </c:pt>
                <c:pt idx="41">
                  <c:v>284379.54838165717</c:v>
                </c:pt>
                <c:pt idx="42">
                  <c:v>284379.54838165717</c:v>
                </c:pt>
                <c:pt idx="43">
                  <c:v>284379.54838165717</c:v>
                </c:pt>
                <c:pt idx="44">
                  <c:v>284379.54838165717</c:v>
                </c:pt>
                <c:pt idx="45">
                  <c:v>284379.54838165717</c:v>
                </c:pt>
                <c:pt idx="46">
                  <c:v>284379.54838165717</c:v>
                </c:pt>
                <c:pt idx="47">
                  <c:v>284379.54838165717</c:v>
                </c:pt>
                <c:pt idx="48">
                  <c:v>284379.54838165717</c:v>
                </c:pt>
                <c:pt idx="49">
                  <c:v>284379.54838165717</c:v>
                </c:pt>
                <c:pt idx="50">
                  <c:v>284379.54838165717</c:v>
                </c:pt>
                <c:pt idx="51">
                  <c:v>284379.54838165717</c:v>
                </c:pt>
                <c:pt idx="52">
                  <c:v>284379.54838165717</c:v>
                </c:pt>
                <c:pt idx="53">
                  <c:v>284379.54838165717</c:v>
                </c:pt>
                <c:pt idx="54">
                  <c:v>284379.54838165717</c:v>
                </c:pt>
                <c:pt idx="55">
                  <c:v>284379.54838165717</c:v>
                </c:pt>
                <c:pt idx="56">
                  <c:v>284379.54838165717</c:v>
                </c:pt>
                <c:pt idx="57">
                  <c:v>284379.54838165717</c:v>
                </c:pt>
                <c:pt idx="58">
                  <c:v>284379.54838165717</c:v>
                </c:pt>
                <c:pt idx="59">
                  <c:v>284379.54838165717</c:v>
                </c:pt>
                <c:pt idx="60">
                  <c:v>284379.54838165717</c:v>
                </c:pt>
                <c:pt idx="61">
                  <c:v>284379.54838165717</c:v>
                </c:pt>
                <c:pt idx="62">
                  <c:v>284379.54838165717</c:v>
                </c:pt>
                <c:pt idx="63">
                  <c:v>284379.54838165717</c:v>
                </c:pt>
                <c:pt idx="64">
                  <c:v>284379.54838165717</c:v>
                </c:pt>
              </c:numCache>
            </c:numRef>
          </c:val>
          <c:smooth val="0"/>
          <c:extLst>
            <c:ext xmlns:c16="http://schemas.microsoft.com/office/drawing/2014/chart" uri="{C3380CC4-5D6E-409C-BE32-E72D297353CC}">
              <c16:uniqueId val="{00000006-34D8-4607-A5F3-45435AC3634D}"/>
            </c:ext>
          </c:extLst>
        </c:ser>
        <c:ser>
          <c:idx val="7"/>
          <c:order val="7"/>
          <c:tx>
            <c:strRef>
              <c:f>'Preserves OLD'!$N$47</c:f>
              <c:strCache>
                <c:ptCount val="1"/>
                <c:pt idx="0">
                  <c:v>Overtime Capacity</c:v>
                </c:pt>
              </c:strCache>
            </c:strRef>
          </c:tx>
          <c:spPr>
            <a:ln w="38100">
              <a:solidFill>
                <a:srgbClr val="FFE119"/>
              </a:solidFill>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OLD'!$N$48:$N$112</c:f>
              <c:numCache>
                <c:formatCode>#,##0</c:formatCode>
                <c:ptCount val="65"/>
                <c:pt idx="0">
                  <c:v>212446.41237031846</c:v>
                </c:pt>
                <c:pt idx="1">
                  <c:v>212446.41237031846</c:v>
                </c:pt>
                <c:pt idx="2">
                  <c:v>212446.41237031846</c:v>
                </c:pt>
                <c:pt idx="3">
                  <c:v>212446.41237031846</c:v>
                </c:pt>
                <c:pt idx="4">
                  <c:v>212446.41237031846</c:v>
                </c:pt>
                <c:pt idx="5">
                  <c:v>212446.41237031846</c:v>
                </c:pt>
                <c:pt idx="6">
                  <c:v>212446.41237031846</c:v>
                </c:pt>
                <c:pt idx="7">
                  <c:v>212446.41237031846</c:v>
                </c:pt>
                <c:pt idx="8">
                  <c:v>212446.41237031846</c:v>
                </c:pt>
                <c:pt idx="9">
                  <c:v>212446.41237031846</c:v>
                </c:pt>
                <c:pt idx="10">
                  <c:v>212446.41237031846</c:v>
                </c:pt>
                <c:pt idx="11">
                  <c:v>212446.41237031846</c:v>
                </c:pt>
                <c:pt idx="12">
                  <c:v>212446.41237031846</c:v>
                </c:pt>
                <c:pt idx="13">
                  <c:v>225686.47646626562</c:v>
                </c:pt>
                <c:pt idx="14">
                  <c:v>225686.47646626562</c:v>
                </c:pt>
                <c:pt idx="15">
                  <c:v>225686.47646626562</c:v>
                </c:pt>
                <c:pt idx="16">
                  <c:v>225686.47646626562</c:v>
                </c:pt>
                <c:pt idx="17">
                  <c:v>225686.47646626562</c:v>
                </c:pt>
                <c:pt idx="18">
                  <c:v>225686.47646626562</c:v>
                </c:pt>
                <c:pt idx="19">
                  <c:v>225686.47646626562</c:v>
                </c:pt>
                <c:pt idx="20">
                  <c:v>225686.47646626562</c:v>
                </c:pt>
                <c:pt idx="21">
                  <c:v>225686.47646626562</c:v>
                </c:pt>
                <c:pt idx="22">
                  <c:v>225686.47646626562</c:v>
                </c:pt>
                <c:pt idx="23">
                  <c:v>225686.47646626562</c:v>
                </c:pt>
                <c:pt idx="24">
                  <c:v>225686.47646626562</c:v>
                </c:pt>
                <c:pt idx="25">
                  <c:v>225686.47646626562</c:v>
                </c:pt>
                <c:pt idx="26">
                  <c:v>225686.47646626562</c:v>
                </c:pt>
                <c:pt idx="27">
                  <c:v>225686.47646626562</c:v>
                </c:pt>
                <c:pt idx="28">
                  <c:v>225686.47646626562</c:v>
                </c:pt>
                <c:pt idx="29">
                  <c:v>225686.47646626562</c:v>
                </c:pt>
                <c:pt idx="30">
                  <c:v>225686.47646626562</c:v>
                </c:pt>
                <c:pt idx="31">
                  <c:v>225686.47646626562</c:v>
                </c:pt>
                <c:pt idx="32">
                  <c:v>225686.47646626562</c:v>
                </c:pt>
                <c:pt idx="33">
                  <c:v>225686.47646626562</c:v>
                </c:pt>
                <c:pt idx="34">
                  <c:v>225686.47646626562</c:v>
                </c:pt>
                <c:pt idx="35">
                  <c:v>225686.47646626562</c:v>
                </c:pt>
                <c:pt idx="36">
                  <c:v>225686.47646626562</c:v>
                </c:pt>
                <c:pt idx="37">
                  <c:v>225686.47646626562</c:v>
                </c:pt>
                <c:pt idx="38">
                  <c:v>225686.47646626562</c:v>
                </c:pt>
                <c:pt idx="39">
                  <c:v>225686.47646626562</c:v>
                </c:pt>
                <c:pt idx="40">
                  <c:v>225686.47646626562</c:v>
                </c:pt>
                <c:pt idx="41">
                  <c:v>225686.47646626562</c:v>
                </c:pt>
                <c:pt idx="42">
                  <c:v>225686.47646626562</c:v>
                </c:pt>
                <c:pt idx="43">
                  <c:v>225686.47646626562</c:v>
                </c:pt>
                <c:pt idx="44">
                  <c:v>225686.47646626562</c:v>
                </c:pt>
                <c:pt idx="45">
                  <c:v>225686.47646626562</c:v>
                </c:pt>
                <c:pt idx="46">
                  <c:v>225686.47646626562</c:v>
                </c:pt>
                <c:pt idx="47">
                  <c:v>225686.47646626562</c:v>
                </c:pt>
                <c:pt idx="48">
                  <c:v>225686.47646626562</c:v>
                </c:pt>
                <c:pt idx="49">
                  <c:v>225686.47646626562</c:v>
                </c:pt>
                <c:pt idx="50">
                  <c:v>225686.47646626562</c:v>
                </c:pt>
                <c:pt idx="51">
                  <c:v>225686.47646626562</c:v>
                </c:pt>
                <c:pt idx="52">
                  <c:v>225686.47646626562</c:v>
                </c:pt>
                <c:pt idx="53">
                  <c:v>225686.47646626562</c:v>
                </c:pt>
                <c:pt idx="54">
                  <c:v>225686.47646626562</c:v>
                </c:pt>
                <c:pt idx="55">
                  <c:v>225686.47646626562</c:v>
                </c:pt>
                <c:pt idx="56">
                  <c:v>225686.47646626562</c:v>
                </c:pt>
                <c:pt idx="57">
                  <c:v>225686.47646626562</c:v>
                </c:pt>
                <c:pt idx="58">
                  <c:v>225686.47646626562</c:v>
                </c:pt>
                <c:pt idx="59">
                  <c:v>225686.47646626562</c:v>
                </c:pt>
                <c:pt idx="60">
                  <c:v>225686.47646626562</c:v>
                </c:pt>
                <c:pt idx="61">
                  <c:v>225686.47646626562</c:v>
                </c:pt>
                <c:pt idx="62">
                  <c:v>225686.47646626562</c:v>
                </c:pt>
                <c:pt idx="63">
                  <c:v>225686.47646626562</c:v>
                </c:pt>
                <c:pt idx="64">
                  <c:v>225686.47646626562</c:v>
                </c:pt>
              </c:numCache>
            </c:numRef>
          </c:val>
          <c:smooth val="0"/>
          <c:extLst>
            <c:ext xmlns:c16="http://schemas.microsoft.com/office/drawing/2014/chart" uri="{C3380CC4-5D6E-409C-BE32-E72D297353CC}">
              <c16:uniqueId val="{00000007-34D8-4607-A5F3-45435AC3634D}"/>
            </c:ext>
          </c:extLst>
        </c:ser>
        <c:ser>
          <c:idx val="6"/>
          <c:order val="8"/>
          <c:tx>
            <c:strRef>
              <c:f>'Preserves OLD'!$M$47</c:f>
              <c:strCache>
                <c:ptCount val="1"/>
                <c:pt idx="0">
                  <c:v>Standard Capacity</c:v>
                </c:pt>
              </c:strCache>
            </c:strRef>
          </c:tx>
          <c:spPr>
            <a:ln w="38100">
              <a:solidFill>
                <a:srgbClr val="3CB44B"/>
              </a:solidFill>
            </a:ln>
          </c:spPr>
          <c:marker>
            <c:symbol val="none"/>
          </c:marker>
          <c:cat>
            <c:multiLvlStrRef>
              <c:f>'Preserves OLD'!$A$48:$B$112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2022</c:v>
                  </c:pt>
                  <c:pt idx="13">
                    <c:v>2023</c:v>
                  </c:pt>
                  <c:pt idx="26">
                    <c:v>2024</c:v>
                  </c:pt>
                  <c:pt idx="39">
                    <c:v>2025</c:v>
                  </c:pt>
                  <c:pt idx="52">
                    <c:v>2026</c:v>
                  </c:pt>
                </c:lvl>
              </c:multiLvlStrCache>
            </c:multiLvlStrRef>
          </c:cat>
          <c:val>
            <c:numRef>
              <c:f>'Preserves OLD'!$M$48:$M$112</c:f>
              <c:numCache>
                <c:formatCode>#,##0</c:formatCode>
                <c:ptCount val="65"/>
                <c:pt idx="0">
                  <c:v>212446.41237031846</c:v>
                </c:pt>
                <c:pt idx="1">
                  <c:v>212446.41237031846</c:v>
                </c:pt>
                <c:pt idx="2">
                  <c:v>212446.41237031846</c:v>
                </c:pt>
                <c:pt idx="3">
                  <c:v>212446.41237031846</c:v>
                </c:pt>
                <c:pt idx="4">
                  <c:v>212446.41237031846</c:v>
                </c:pt>
                <c:pt idx="5">
                  <c:v>212446.41237031846</c:v>
                </c:pt>
                <c:pt idx="6">
                  <c:v>212446.41237031846</c:v>
                </c:pt>
                <c:pt idx="7">
                  <c:v>212446.41237031846</c:v>
                </c:pt>
                <c:pt idx="8">
                  <c:v>212446.41237031846</c:v>
                </c:pt>
                <c:pt idx="9">
                  <c:v>212446.41237031846</c:v>
                </c:pt>
                <c:pt idx="10">
                  <c:v>212446.41237031846</c:v>
                </c:pt>
                <c:pt idx="11">
                  <c:v>212446.41237031846</c:v>
                </c:pt>
                <c:pt idx="12">
                  <c:v>212446.41237031846</c:v>
                </c:pt>
                <c:pt idx="13">
                  <c:v>225686.47646626562</c:v>
                </c:pt>
                <c:pt idx="14">
                  <c:v>225686.47646626562</c:v>
                </c:pt>
                <c:pt idx="15">
                  <c:v>225686.47646626562</c:v>
                </c:pt>
                <c:pt idx="16">
                  <c:v>225686.47646626562</c:v>
                </c:pt>
                <c:pt idx="17">
                  <c:v>225686.47646626562</c:v>
                </c:pt>
                <c:pt idx="18">
                  <c:v>225686.47646626562</c:v>
                </c:pt>
                <c:pt idx="19">
                  <c:v>225686.47646626562</c:v>
                </c:pt>
                <c:pt idx="20">
                  <c:v>225686.47646626562</c:v>
                </c:pt>
                <c:pt idx="21">
                  <c:v>225686.47646626562</c:v>
                </c:pt>
                <c:pt idx="22">
                  <c:v>225686.47646626562</c:v>
                </c:pt>
                <c:pt idx="23">
                  <c:v>225686.47646626562</c:v>
                </c:pt>
                <c:pt idx="24">
                  <c:v>225686.47646626562</c:v>
                </c:pt>
                <c:pt idx="25">
                  <c:v>225686.47646626562</c:v>
                </c:pt>
                <c:pt idx="26">
                  <c:v>225686.47646626562</c:v>
                </c:pt>
                <c:pt idx="27">
                  <c:v>225686.47646626562</c:v>
                </c:pt>
                <c:pt idx="28">
                  <c:v>225686.47646626562</c:v>
                </c:pt>
                <c:pt idx="29">
                  <c:v>225686.47646626562</c:v>
                </c:pt>
                <c:pt idx="30">
                  <c:v>225686.47646626562</c:v>
                </c:pt>
                <c:pt idx="31">
                  <c:v>225686.47646626562</c:v>
                </c:pt>
                <c:pt idx="32">
                  <c:v>225686.47646626562</c:v>
                </c:pt>
                <c:pt idx="33">
                  <c:v>225686.47646626562</c:v>
                </c:pt>
                <c:pt idx="34">
                  <c:v>225686.47646626562</c:v>
                </c:pt>
                <c:pt idx="35">
                  <c:v>225686.47646626562</c:v>
                </c:pt>
                <c:pt idx="36">
                  <c:v>225686.47646626562</c:v>
                </c:pt>
                <c:pt idx="37">
                  <c:v>225686.47646626562</c:v>
                </c:pt>
                <c:pt idx="38">
                  <c:v>225686.47646626562</c:v>
                </c:pt>
                <c:pt idx="39">
                  <c:v>225686.47646626562</c:v>
                </c:pt>
                <c:pt idx="40">
                  <c:v>225686.47646626562</c:v>
                </c:pt>
                <c:pt idx="41">
                  <c:v>225686.47646626562</c:v>
                </c:pt>
                <c:pt idx="42">
                  <c:v>225686.47646626562</c:v>
                </c:pt>
                <c:pt idx="43">
                  <c:v>225686.47646626562</c:v>
                </c:pt>
                <c:pt idx="44">
                  <c:v>225686.47646626562</c:v>
                </c:pt>
                <c:pt idx="45">
                  <c:v>225686.47646626562</c:v>
                </c:pt>
                <c:pt idx="46">
                  <c:v>225686.47646626562</c:v>
                </c:pt>
                <c:pt idx="47">
                  <c:v>225686.47646626562</c:v>
                </c:pt>
                <c:pt idx="48">
                  <c:v>225686.47646626562</c:v>
                </c:pt>
                <c:pt idx="49">
                  <c:v>225686.47646626562</c:v>
                </c:pt>
                <c:pt idx="50">
                  <c:v>225686.47646626562</c:v>
                </c:pt>
                <c:pt idx="51">
                  <c:v>225686.47646626562</c:v>
                </c:pt>
                <c:pt idx="52">
                  <c:v>225686.47646626562</c:v>
                </c:pt>
                <c:pt idx="53">
                  <c:v>225686.47646626562</c:v>
                </c:pt>
                <c:pt idx="54">
                  <c:v>225686.47646626562</c:v>
                </c:pt>
                <c:pt idx="55">
                  <c:v>225686.47646626562</c:v>
                </c:pt>
                <c:pt idx="56">
                  <c:v>225686.47646626562</c:v>
                </c:pt>
                <c:pt idx="57">
                  <c:v>225686.47646626562</c:v>
                </c:pt>
                <c:pt idx="58">
                  <c:v>225686.47646626562</c:v>
                </c:pt>
                <c:pt idx="59">
                  <c:v>225686.47646626562</c:v>
                </c:pt>
                <c:pt idx="60">
                  <c:v>225686.47646626562</c:v>
                </c:pt>
                <c:pt idx="61">
                  <c:v>225686.47646626562</c:v>
                </c:pt>
                <c:pt idx="62">
                  <c:v>225686.47646626562</c:v>
                </c:pt>
                <c:pt idx="63">
                  <c:v>225686.47646626562</c:v>
                </c:pt>
                <c:pt idx="64">
                  <c:v>225686.47646626562</c:v>
                </c:pt>
              </c:numCache>
            </c:numRef>
          </c:val>
          <c:smooth val="0"/>
          <c:extLst>
            <c:ext xmlns:c16="http://schemas.microsoft.com/office/drawing/2014/chart" uri="{C3380CC4-5D6E-409C-BE32-E72D297353CC}">
              <c16:uniqueId val="{00000008-34D8-4607-A5F3-45435AC3634D}"/>
            </c:ext>
          </c:extLst>
        </c:ser>
        <c:dLbls>
          <c:showLegendKey val="0"/>
          <c:showVal val="0"/>
          <c:showCatName val="0"/>
          <c:showSerName val="0"/>
          <c:showPercent val="0"/>
          <c:showBubbleSize val="0"/>
        </c:dLbls>
        <c:marker val="1"/>
        <c:smooth val="0"/>
        <c:axId val="507247232"/>
        <c:axId val="507311232"/>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'Preserves OLD'!$C$43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spPr>
        <a:noFill/>
        <a:ln w="12700">
          <a:solidFill>
            <a:srgbClr val="808080"/>
          </a:solidFill>
          <a:prstDash val="solid"/>
        </a:ln>
      </c:spPr>
    </c:plotArea>
    <c:legend>
      <c:legendPos val="r"/>
      <c:layout>
        <c:manualLayout>
          <c:xMode val="edge"/>
          <c:yMode val="edge"/>
          <c:x val="0.82776860363736482"/>
          <c:y val="9.3436379276119891E-2"/>
          <c:w val="0.16377776732716967"/>
          <c:h val="0.86538021631048523"/>
        </c:manualLayout>
      </c:layout>
      <c:overlay val="0"/>
      <c:txPr>
        <a:bodyPr/>
        <a:lstStyle/>
        <a:p>
          <a:pPr>
            <a:defRPr sz="1600" baseline="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Red Sauce Line Capacity</a:t>
            </a:r>
          </a:p>
        </c:rich>
      </c:tx>
      <c:layout>
        <c:manualLayout>
          <c:xMode val="edge"/>
          <c:yMode val="edge"/>
          <c:x val="0.29651626236719342"/>
          <c:y val="2.3677391700222376E-2"/>
        </c:manualLayout>
      </c:layout>
      <c:overlay val="0"/>
      <c:spPr>
        <a:noFill/>
        <a:ln w="25400">
          <a:noFill/>
        </a:ln>
      </c:spPr>
    </c:title>
    <c:autoTitleDeleted val="0"/>
    <c:plotArea>
      <c:layout>
        <c:manualLayout>
          <c:layoutTarget val="inner"/>
          <c:xMode val="edge"/>
          <c:yMode val="edge"/>
          <c:x val="8.4088853007634995E-2"/>
          <c:y val="0.10188214977578904"/>
          <c:w val="0.74800712280747561"/>
          <c:h val="0.75604024058107622"/>
        </c:manualLayout>
      </c:layout>
      <c:barChart>
        <c:barDir val="col"/>
        <c:grouping val="clustered"/>
        <c:varyColors val="0"/>
        <c:ser>
          <c:idx val="2"/>
          <c:order val="0"/>
          <c:tx>
            <c:strRef>
              <c:f>'Red Sauce'!$C$47</c:f>
              <c:strCache>
                <c:ptCount val="1"/>
                <c:pt idx="0">
                  <c:v>Forecasted Demand</c:v>
                </c:pt>
              </c:strCache>
            </c:strRef>
          </c:tx>
          <c:spPr>
            <a:solidFill>
              <a:srgbClr val="000075"/>
            </a:solidFill>
            <a:ln w="19050">
              <a:solidFill>
                <a:srgbClr val="000075"/>
              </a:solidFill>
            </a:ln>
          </c:spPr>
          <c:invertIfNegative val="0"/>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Sauce'!$C$48:$C$112</c:f>
              <c:numCache>
                <c:formatCode>#,##0</c:formatCode>
                <c:ptCount val="65"/>
                <c:pt idx="0">
                  <c:v>118652</c:v>
                </c:pt>
                <c:pt idx="1">
                  <c:v>137293</c:v>
                </c:pt>
                <c:pt idx="2">
                  <c:v>104685</c:v>
                </c:pt>
                <c:pt idx="3">
                  <c:v>115783</c:v>
                </c:pt>
                <c:pt idx="4">
                  <c:v>119334</c:v>
                </c:pt>
                <c:pt idx="5">
                  <c:v>127587</c:v>
                </c:pt>
                <c:pt idx="6">
                  <c:v>120190</c:v>
                </c:pt>
                <c:pt idx="7">
                  <c:v>106759</c:v>
                </c:pt>
                <c:pt idx="8">
                  <c:v>116053.19</c:v>
                </c:pt>
                <c:pt idx="9">
                  <c:v>117719.73</c:v>
                </c:pt>
                <c:pt idx="10">
                  <c:v>112064</c:v>
                </c:pt>
                <c:pt idx="11">
                  <c:v>118508.44999999998</c:v>
                </c:pt>
                <c:pt idx="12">
                  <c:v>99469</c:v>
                </c:pt>
                <c:pt idx="13">
                  <c:v>101300</c:v>
                </c:pt>
                <c:pt idx="14">
                  <c:v>103495</c:v>
                </c:pt>
                <c:pt idx="15">
                  <c:v>107829</c:v>
                </c:pt>
                <c:pt idx="16">
                  <c:v>99905</c:v>
                </c:pt>
                <c:pt idx="17">
                  <c:v>98852</c:v>
                </c:pt>
                <c:pt idx="18">
                  <c:v>102022</c:v>
                </c:pt>
                <c:pt idx="19">
                  <c:v>115511</c:v>
                </c:pt>
                <c:pt idx="20">
                  <c:v>85718</c:v>
                </c:pt>
                <c:pt idx="21">
                  <c:v>105712</c:v>
                </c:pt>
                <c:pt idx="22">
                  <c:v>108349</c:v>
                </c:pt>
                <c:pt idx="23">
                  <c:v>68141</c:v>
                </c:pt>
                <c:pt idx="24">
                  <c:v>81238</c:v>
                </c:pt>
                <c:pt idx="25">
                  <c:v>93371</c:v>
                </c:pt>
                <c:pt idx="26">
                  <c:v>108295</c:v>
                </c:pt>
                <c:pt idx="27">
                  <c:v>84306</c:v>
                </c:pt>
                <c:pt idx="28">
                  <c:v>103359</c:v>
                </c:pt>
                <c:pt idx="29">
                  <c:v>90346</c:v>
                </c:pt>
                <c:pt idx="30">
                  <c:v>100829.04000000001</c:v>
                </c:pt>
                <c:pt idx="31">
                  <c:v>104062.44</c:v>
                </c:pt>
                <c:pt idx="32">
                  <c:v>117821.22</c:v>
                </c:pt>
                <c:pt idx="33">
                  <c:v>87432.36</c:v>
                </c:pt>
                <c:pt idx="34">
                  <c:v>111072.06360000001</c:v>
                </c:pt>
                <c:pt idx="35">
                  <c:v>110515.98</c:v>
                </c:pt>
                <c:pt idx="36">
                  <c:v>69503.820000000007</c:v>
                </c:pt>
                <c:pt idx="37">
                  <c:v>82862.759999999995</c:v>
                </c:pt>
                <c:pt idx="38">
                  <c:v>95238.42</c:v>
                </c:pt>
                <c:pt idx="39">
                  <c:v>110460.90000000001</c:v>
                </c:pt>
                <c:pt idx="40">
                  <c:v>85992.12</c:v>
                </c:pt>
                <c:pt idx="41">
                  <c:v>105426.18000000001</c:v>
                </c:pt>
                <c:pt idx="42">
                  <c:v>92152.92</c:v>
                </c:pt>
                <c:pt idx="43">
                  <c:v>102845.6208</c:v>
                </c:pt>
                <c:pt idx="44">
                  <c:v>106143.6888</c:v>
                </c:pt>
                <c:pt idx="45">
                  <c:v>120177.6444</c:v>
                </c:pt>
                <c:pt idx="46">
                  <c:v>89181.007200000007</c:v>
                </c:pt>
                <c:pt idx="47">
                  <c:v>113293.504872</c:v>
                </c:pt>
                <c:pt idx="48">
                  <c:v>112726.2996</c:v>
                </c:pt>
                <c:pt idx="49">
                  <c:v>70893.896400000012</c:v>
                </c:pt>
                <c:pt idx="50">
                  <c:v>84520.015199999994</c:v>
                </c:pt>
                <c:pt idx="51">
                  <c:v>97143.188399999999</c:v>
                </c:pt>
                <c:pt idx="52">
                  <c:v>112670.11800000002</c:v>
                </c:pt>
                <c:pt idx="53">
                  <c:v>87711.962400000004</c:v>
                </c:pt>
                <c:pt idx="54">
                  <c:v>107534.70360000001</c:v>
                </c:pt>
                <c:pt idx="55">
                  <c:v>93995.978399999993</c:v>
                </c:pt>
                <c:pt idx="56">
                  <c:v>104902.53321600001</c:v>
                </c:pt>
                <c:pt idx="57">
                  <c:v>108266.56257600001</c:v>
                </c:pt>
                <c:pt idx="58">
                  <c:v>122581.19728800001</c:v>
                </c:pt>
                <c:pt idx="59">
                  <c:v>90964.627344000008</c:v>
                </c:pt>
                <c:pt idx="60">
                  <c:v>115559.37496944</c:v>
                </c:pt>
                <c:pt idx="61">
                  <c:v>114980.82559199999</c:v>
                </c:pt>
                <c:pt idx="62">
                  <c:v>72311.774328000014</c:v>
                </c:pt>
                <c:pt idx="63">
                  <c:v>86210.41550399999</c:v>
                </c:pt>
                <c:pt idx="64">
                  <c:v>99086.052167999995</c:v>
                </c:pt>
              </c:numCache>
            </c:numRef>
          </c:val>
          <c:extLst>
            <c:ext xmlns:c16="http://schemas.microsoft.com/office/drawing/2014/chart" uri="{C3380CC4-5D6E-409C-BE32-E72D297353CC}">
              <c16:uniqueId val="{00000000-C24F-4A0A-8FA7-4BB46AE19388}"/>
            </c:ext>
          </c:extLst>
        </c:ser>
        <c:ser>
          <c:idx val="0"/>
          <c:order val="4"/>
          <c:tx>
            <c:strRef>
              <c:f>'Red Sauce'!$G$47</c:f>
              <c:strCache>
                <c:ptCount val="1"/>
                <c:pt idx="0">
                  <c:v>Actual Sales</c:v>
                </c:pt>
              </c:strCache>
            </c:strRef>
          </c:tx>
          <c:spPr>
            <a:solidFill>
              <a:srgbClr val="42D4F4"/>
            </a:solidFill>
            <a:ln w="19050">
              <a:solidFill>
                <a:srgbClr val="42D4F4"/>
              </a:solidFill>
            </a:ln>
          </c:spPr>
          <c:invertIfNegative val="0"/>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Sauce'!$G$48:$G$112</c:f>
              <c:numCache>
                <c:formatCode>#,##0</c:formatCode>
                <c:ptCount val="65"/>
                <c:pt idx="0">
                  <c:v>127025</c:v>
                </c:pt>
                <c:pt idx="1">
                  <c:v>120619</c:v>
                </c:pt>
                <c:pt idx="2">
                  <c:v>107285</c:v>
                </c:pt>
                <c:pt idx="3">
                  <c:v>95191</c:v>
                </c:pt>
                <c:pt idx="4">
                  <c:v>100991</c:v>
                </c:pt>
                <c:pt idx="5">
                  <c:v>99816</c:v>
                </c:pt>
                <c:pt idx="6">
                  <c:v>95012</c:v>
                </c:pt>
                <c:pt idx="7">
                  <c:v>104108</c:v>
                </c:pt>
                <c:pt idx="8">
                  <c:v>132506</c:v>
                </c:pt>
                <c:pt idx="9">
                  <c:v>158517</c:v>
                </c:pt>
                <c:pt idx="10">
                  <c:v>98984</c:v>
                </c:pt>
                <c:pt idx="11">
                  <c:v>83809</c:v>
                </c:pt>
                <c:pt idx="12">
                  <c:v>94387</c:v>
                </c:pt>
                <c:pt idx="13">
                  <c:v>130312</c:v>
                </c:pt>
                <c:pt idx="14">
                  <c:v>127581</c:v>
                </c:pt>
                <c:pt idx="15">
                  <c:v>66617</c:v>
                </c:pt>
                <c:pt idx="16">
                  <c:v>107765</c:v>
                </c:pt>
              </c:numCache>
            </c:numRef>
          </c:val>
          <c:extLst>
            <c:ext xmlns:c16="http://schemas.microsoft.com/office/drawing/2014/chart" uri="{C3380CC4-5D6E-409C-BE32-E72D297353CC}">
              <c16:uniqueId val="{00000001-C24F-4A0A-8FA7-4BB46AE19388}"/>
            </c:ext>
          </c:extLst>
        </c:ser>
        <c:ser>
          <c:idx val="5"/>
          <c:order val="5"/>
          <c:tx>
            <c:strRef>
              <c:f>'Red Sauce'!$I$47</c:f>
              <c:strCache>
                <c:ptCount val="1"/>
                <c:pt idx="0">
                  <c:v>Outside Purchases</c:v>
                </c:pt>
              </c:strCache>
            </c:strRef>
          </c:tx>
          <c:spPr>
            <a:solidFill>
              <a:srgbClr val="F58231"/>
            </a:solidFill>
            <a:ln w="19050">
              <a:solidFill>
                <a:srgbClr val="F58231"/>
              </a:solidFill>
              <a:prstDash val="solid"/>
            </a:ln>
          </c:spPr>
          <c:invertIfNegative val="0"/>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Sauce'!$I$48:$I$112</c:f>
              <c:numCache>
                <c:formatCode>#,##0</c:formatCode>
                <c:ptCount val="65"/>
              </c:numCache>
            </c:numRef>
          </c:val>
          <c:extLst>
            <c:ext xmlns:c16="http://schemas.microsoft.com/office/drawing/2014/chart" uri="{C3380CC4-5D6E-409C-BE32-E72D297353CC}">
              <c16:uniqueId val="{00000002-C24F-4A0A-8FA7-4BB46AE19388}"/>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'Red Sauce'!$D$47</c:f>
              <c:strCache>
                <c:ptCount val="1"/>
                <c:pt idx="0">
                  <c:v>Scheduled Production</c:v>
                </c:pt>
              </c:strCache>
            </c:strRef>
          </c:tx>
          <c:spPr>
            <a:ln w="38100">
              <a:solidFill>
                <a:srgbClr val="911EB4"/>
              </a:solidFill>
              <a:prstDash val="dash"/>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Sauce'!$D$48:$D$112</c:f>
              <c:numCache>
                <c:formatCode>#,##0</c:formatCode>
                <c:ptCount val="65"/>
                <c:pt idx="0">
                  <c:v>193500</c:v>
                </c:pt>
                <c:pt idx="1">
                  <c:v>256500</c:v>
                </c:pt>
                <c:pt idx="2">
                  <c:v>193762</c:v>
                </c:pt>
                <c:pt idx="3">
                  <c:v>110000</c:v>
                </c:pt>
                <c:pt idx="4">
                  <c:v>177967</c:v>
                </c:pt>
                <c:pt idx="5">
                  <c:v>163117</c:v>
                </c:pt>
                <c:pt idx="6">
                  <c:v>110800</c:v>
                </c:pt>
                <c:pt idx="7">
                  <c:v>107800</c:v>
                </c:pt>
                <c:pt idx="8">
                  <c:v>125000</c:v>
                </c:pt>
                <c:pt idx="9">
                  <c:v>125000</c:v>
                </c:pt>
                <c:pt idx="10">
                  <c:v>125000</c:v>
                </c:pt>
                <c:pt idx="11">
                  <c:v>137094.14285714284</c:v>
                </c:pt>
                <c:pt idx="12">
                  <c:v>109825</c:v>
                </c:pt>
                <c:pt idx="13">
                  <c:v>135630</c:v>
                </c:pt>
                <c:pt idx="14">
                  <c:v>88625</c:v>
                </c:pt>
                <c:pt idx="15">
                  <c:v>116390</c:v>
                </c:pt>
                <c:pt idx="16">
                  <c:v>100000</c:v>
                </c:pt>
                <c:pt idx="17">
                  <c:v>100000</c:v>
                </c:pt>
                <c:pt idx="18">
                  <c:v>100000</c:v>
                </c:pt>
                <c:pt idx="19">
                  <c:v>100000</c:v>
                </c:pt>
                <c:pt idx="20">
                  <c:v>100000</c:v>
                </c:pt>
                <c:pt idx="21">
                  <c:v>100000</c:v>
                </c:pt>
                <c:pt idx="22">
                  <c:v>90000</c:v>
                </c:pt>
                <c:pt idx="23">
                  <c:v>75000</c:v>
                </c:pt>
                <c:pt idx="24">
                  <c:v>80000</c:v>
                </c:pt>
              </c:numCache>
            </c:numRef>
          </c:val>
          <c:smooth val="1"/>
          <c:extLst>
            <c:ext xmlns:c16="http://schemas.microsoft.com/office/drawing/2014/chart" uri="{C3380CC4-5D6E-409C-BE32-E72D297353CC}">
              <c16:uniqueId val="{00000003-C24F-4A0A-8FA7-4BB46AE19388}"/>
            </c:ext>
          </c:extLst>
        </c:ser>
        <c:ser>
          <c:idx val="3"/>
          <c:order val="2"/>
          <c:tx>
            <c:strRef>
              <c:f>'Red Sauce'!$F$47</c:f>
              <c:strCache>
                <c:ptCount val="1"/>
                <c:pt idx="0">
                  <c:v>Actual Production</c:v>
                </c:pt>
              </c:strCache>
            </c:strRef>
          </c:tx>
          <c:spPr>
            <a:ln w="38100">
              <a:solidFill>
                <a:srgbClr val="911EB4"/>
              </a:solidFill>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Sauce'!$F$48:$F$112</c:f>
              <c:numCache>
                <c:formatCode>#,##0</c:formatCode>
                <c:ptCount val="65"/>
                <c:pt idx="0">
                  <c:v>98339</c:v>
                </c:pt>
                <c:pt idx="1">
                  <c:v>173000</c:v>
                </c:pt>
                <c:pt idx="2">
                  <c:v>181665</c:v>
                </c:pt>
                <c:pt idx="3">
                  <c:v>149212</c:v>
                </c:pt>
                <c:pt idx="4">
                  <c:v>127818</c:v>
                </c:pt>
                <c:pt idx="5">
                  <c:v>116892</c:v>
                </c:pt>
                <c:pt idx="6">
                  <c:v>135240</c:v>
                </c:pt>
                <c:pt idx="7">
                  <c:v>120440</c:v>
                </c:pt>
                <c:pt idx="8">
                  <c:v>143234</c:v>
                </c:pt>
                <c:pt idx="9">
                  <c:v>157653</c:v>
                </c:pt>
                <c:pt idx="10">
                  <c:v>128060</c:v>
                </c:pt>
                <c:pt idx="11">
                  <c:v>61308</c:v>
                </c:pt>
                <c:pt idx="12">
                  <c:v>96548</c:v>
                </c:pt>
                <c:pt idx="13">
                  <c:v>125951</c:v>
                </c:pt>
                <c:pt idx="14">
                  <c:v>75384</c:v>
                </c:pt>
                <c:pt idx="15">
                  <c:v>121261</c:v>
                </c:pt>
                <c:pt idx="16">
                  <c:v>118782</c:v>
                </c:pt>
              </c:numCache>
            </c:numRef>
          </c:val>
          <c:smooth val="1"/>
          <c:extLst>
            <c:ext xmlns:c16="http://schemas.microsoft.com/office/drawing/2014/chart" uri="{C3380CC4-5D6E-409C-BE32-E72D297353CC}">
              <c16:uniqueId val="{00000004-C24F-4A0A-8FA7-4BB46AE19388}"/>
            </c:ext>
          </c:extLst>
        </c:ser>
        <c:ser>
          <c:idx val="4"/>
          <c:order val="3"/>
          <c:tx>
            <c:strRef>
              <c:f>'Red Sauce'!$E$47</c:f>
              <c:strCache>
                <c:ptCount val="1"/>
                <c:pt idx="0">
                  <c:v>Beginning Inventory</c:v>
                </c:pt>
              </c:strCache>
            </c:strRef>
          </c:tx>
          <c:spPr>
            <a:ln w="38100">
              <a:solidFill>
                <a:schemeClr val="tx1"/>
              </a:solidFill>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Sauce'!$E$48:$E$112</c:f>
              <c:numCache>
                <c:formatCode>#,##0</c:formatCode>
                <c:ptCount val="65"/>
                <c:pt idx="0">
                  <c:v>206146</c:v>
                </c:pt>
                <c:pt idx="1">
                  <c:v>158975</c:v>
                </c:pt>
                <c:pt idx="2">
                  <c:v>162161</c:v>
                </c:pt>
                <c:pt idx="3">
                  <c:v>236541</c:v>
                </c:pt>
                <c:pt idx="4">
                  <c:v>304989</c:v>
                </c:pt>
                <c:pt idx="5">
                  <c:v>312953</c:v>
                </c:pt>
                <c:pt idx="6">
                  <c:v>332984</c:v>
                </c:pt>
                <c:pt idx="7">
                  <c:v>405070</c:v>
                </c:pt>
                <c:pt idx="8">
                  <c:v>340890</c:v>
                </c:pt>
                <c:pt idx="9">
                  <c:v>287806</c:v>
                </c:pt>
                <c:pt idx="10">
                  <c:v>325592</c:v>
                </c:pt>
                <c:pt idx="11">
                  <c:v>307908</c:v>
                </c:pt>
                <c:pt idx="12">
                  <c:v>296995</c:v>
                </c:pt>
                <c:pt idx="13">
                  <c:v>264577</c:v>
                </c:pt>
                <c:pt idx="14">
                  <c:v>271437</c:v>
                </c:pt>
                <c:pt idx="15">
                  <c:v>237452</c:v>
                </c:pt>
                <c:pt idx="16">
                  <c:v>285075</c:v>
                </c:pt>
                <c:pt idx="17">
                  <c:v>256301</c:v>
                </c:pt>
                <c:pt idx="18">
                  <c:v>257449</c:v>
                </c:pt>
                <c:pt idx="19">
                  <c:v>255427</c:v>
                </c:pt>
                <c:pt idx="20">
                  <c:v>239916</c:v>
                </c:pt>
                <c:pt idx="21">
                  <c:v>254198</c:v>
                </c:pt>
                <c:pt idx="22">
                  <c:v>248486</c:v>
                </c:pt>
                <c:pt idx="23">
                  <c:v>230137</c:v>
                </c:pt>
                <c:pt idx="24">
                  <c:v>236996</c:v>
                </c:pt>
              </c:numCache>
            </c:numRef>
          </c:val>
          <c:smooth val="1"/>
          <c:extLst>
            <c:ext xmlns:c16="http://schemas.microsoft.com/office/drawing/2014/chart" uri="{C3380CC4-5D6E-409C-BE32-E72D297353CC}">
              <c16:uniqueId val="{00000005-C24F-4A0A-8FA7-4BB46AE19388}"/>
            </c:ext>
          </c:extLst>
        </c:ser>
        <c:ser>
          <c:idx val="6"/>
          <c:order val="6"/>
          <c:tx>
            <c:strRef>
              <c:f>'Red Sauce'!$M$47</c:f>
              <c:strCache>
                <c:ptCount val="1"/>
                <c:pt idx="0">
                  <c:v>Standard Capacity</c:v>
                </c:pt>
              </c:strCache>
            </c:strRef>
          </c:tx>
          <c:spPr>
            <a:ln w="38100">
              <a:solidFill>
                <a:srgbClr val="3CB44B"/>
              </a:solidFill>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Sauce'!$M$48:$M$112</c:f>
              <c:numCache>
                <c:formatCode>#,##0</c:formatCode>
                <c:ptCount val="65"/>
                <c:pt idx="0">
                  <c:v>147143.60135675926</c:v>
                </c:pt>
                <c:pt idx="1">
                  <c:v>147143.60135675926</c:v>
                </c:pt>
                <c:pt idx="2">
                  <c:v>147143.60135675926</c:v>
                </c:pt>
                <c:pt idx="3">
                  <c:v>147143.60135675926</c:v>
                </c:pt>
                <c:pt idx="4">
                  <c:v>147143.60135675926</c:v>
                </c:pt>
                <c:pt idx="5">
                  <c:v>147143.60135675926</c:v>
                </c:pt>
                <c:pt idx="6">
                  <c:v>147143.60135675926</c:v>
                </c:pt>
                <c:pt idx="7">
                  <c:v>147143.60135675926</c:v>
                </c:pt>
                <c:pt idx="8">
                  <c:v>147143.60135675926</c:v>
                </c:pt>
                <c:pt idx="9">
                  <c:v>147143.60135675926</c:v>
                </c:pt>
                <c:pt idx="10">
                  <c:v>147143.60135675926</c:v>
                </c:pt>
                <c:pt idx="11">
                  <c:v>147143.60135675926</c:v>
                </c:pt>
                <c:pt idx="12">
                  <c:v>147143.60135675926</c:v>
                </c:pt>
                <c:pt idx="13">
                  <c:v>189258.45190543882</c:v>
                </c:pt>
                <c:pt idx="14">
                  <c:v>189258.45190543882</c:v>
                </c:pt>
                <c:pt idx="15">
                  <c:v>189258.45190543882</c:v>
                </c:pt>
                <c:pt idx="16">
                  <c:v>189258.45190543882</c:v>
                </c:pt>
                <c:pt idx="17">
                  <c:v>189258.45190543882</c:v>
                </c:pt>
                <c:pt idx="18">
                  <c:v>189258.45190543882</c:v>
                </c:pt>
                <c:pt idx="19">
                  <c:v>189258.45190543882</c:v>
                </c:pt>
                <c:pt idx="20">
                  <c:v>189258.45190543882</c:v>
                </c:pt>
                <c:pt idx="21">
                  <c:v>189258.45190543882</c:v>
                </c:pt>
                <c:pt idx="22">
                  <c:v>189258.45190543882</c:v>
                </c:pt>
                <c:pt idx="23">
                  <c:v>189258.45190543882</c:v>
                </c:pt>
                <c:pt idx="24">
                  <c:v>189258.45190543882</c:v>
                </c:pt>
                <c:pt idx="25">
                  <c:v>189258.45190543882</c:v>
                </c:pt>
                <c:pt idx="26">
                  <c:v>189258.45190543882</c:v>
                </c:pt>
                <c:pt idx="27">
                  <c:v>189258.45190543882</c:v>
                </c:pt>
                <c:pt idx="28">
                  <c:v>189258.45190543882</c:v>
                </c:pt>
                <c:pt idx="29">
                  <c:v>189258.45190543882</c:v>
                </c:pt>
                <c:pt idx="30">
                  <c:v>189258.45190543882</c:v>
                </c:pt>
                <c:pt idx="31">
                  <c:v>189258.45190543882</c:v>
                </c:pt>
                <c:pt idx="32">
                  <c:v>189258.45190543882</c:v>
                </c:pt>
                <c:pt idx="33">
                  <c:v>189258.45190543882</c:v>
                </c:pt>
                <c:pt idx="34">
                  <c:v>189258.45190543882</c:v>
                </c:pt>
                <c:pt idx="35">
                  <c:v>189258.45190543882</c:v>
                </c:pt>
                <c:pt idx="36">
                  <c:v>189258.45190543882</c:v>
                </c:pt>
                <c:pt idx="37">
                  <c:v>189258.45190543882</c:v>
                </c:pt>
                <c:pt idx="38">
                  <c:v>189258.45190543882</c:v>
                </c:pt>
                <c:pt idx="39">
                  <c:v>189258.45190543882</c:v>
                </c:pt>
                <c:pt idx="40">
                  <c:v>189258.45190543882</c:v>
                </c:pt>
                <c:pt idx="41">
                  <c:v>189258.45190543882</c:v>
                </c:pt>
                <c:pt idx="42">
                  <c:v>189258.45190543882</c:v>
                </c:pt>
                <c:pt idx="43">
                  <c:v>189258.45190543882</c:v>
                </c:pt>
                <c:pt idx="44">
                  <c:v>189258.45190543882</c:v>
                </c:pt>
                <c:pt idx="45">
                  <c:v>189258.45190543882</c:v>
                </c:pt>
                <c:pt idx="46">
                  <c:v>189258.45190543882</c:v>
                </c:pt>
                <c:pt idx="47">
                  <c:v>189258.45190543882</c:v>
                </c:pt>
                <c:pt idx="48">
                  <c:v>189258.45190543882</c:v>
                </c:pt>
                <c:pt idx="49">
                  <c:v>189258.45190543882</c:v>
                </c:pt>
                <c:pt idx="50">
                  <c:v>189258.45190543882</c:v>
                </c:pt>
                <c:pt idx="51">
                  <c:v>189258.45190543882</c:v>
                </c:pt>
                <c:pt idx="52">
                  <c:v>189258.45190543882</c:v>
                </c:pt>
                <c:pt idx="53">
                  <c:v>189258.45190543882</c:v>
                </c:pt>
                <c:pt idx="54">
                  <c:v>189258.45190543882</c:v>
                </c:pt>
                <c:pt idx="55">
                  <c:v>189258.45190543882</c:v>
                </c:pt>
                <c:pt idx="56">
                  <c:v>189258.45190543882</c:v>
                </c:pt>
                <c:pt idx="57">
                  <c:v>189258.45190543882</c:v>
                </c:pt>
                <c:pt idx="58">
                  <c:v>189258.45190543882</c:v>
                </c:pt>
                <c:pt idx="59">
                  <c:v>189258.45190543882</c:v>
                </c:pt>
                <c:pt idx="60">
                  <c:v>189258.45190543882</c:v>
                </c:pt>
                <c:pt idx="61">
                  <c:v>189258.45190543882</c:v>
                </c:pt>
                <c:pt idx="62">
                  <c:v>189258.45190543882</c:v>
                </c:pt>
                <c:pt idx="63">
                  <c:v>189258.45190543882</c:v>
                </c:pt>
                <c:pt idx="64">
                  <c:v>189258.45190543882</c:v>
                </c:pt>
              </c:numCache>
            </c:numRef>
          </c:val>
          <c:smooth val="0"/>
          <c:extLst>
            <c:ext xmlns:c16="http://schemas.microsoft.com/office/drawing/2014/chart" uri="{C3380CC4-5D6E-409C-BE32-E72D297353CC}">
              <c16:uniqueId val="{00000008-C24F-4A0A-8FA7-4BB46AE19388}"/>
            </c:ext>
          </c:extLst>
        </c:ser>
        <c:ser>
          <c:idx val="7"/>
          <c:order val="7"/>
          <c:tx>
            <c:strRef>
              <c:f>'Red Sauce'!$N$47</c:f>
              <c:strCache>
                <c:ptCount val="1"/>
                <c:pt idx="0">
                  <c:v>Overtime Capacity</c:v>
                </c:pt>
              </c:strCache>
            </c:strRef>
          </c:tx>
          <c:spPr>
            <a:ln w="38100">
              <a:solidFill>
                <a:srgbClr val="FFE119"/>
              </a:solidFill>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Sauce'!$N$48:$N$112</c:f>
              <c:numCache>
                <c:formatCode>#,##0</c:formatCode>
                <c:ptCount val="65"/>
                <c:pt idx="0">
                  <c:v>206001.04189946299</c:v>
                </c:pt>
                <c:pt idx="1">
                  <c:v>206001.04189946299</c:v>
                </c:pt>
                <c:pt idx="2">
                  <c:v>206001.04189946299</c:v>
                </c:pt>
                <c:pt idx="3">
                  <c:v>206001.04189946299</c:v>
                </c:pt>
                <c:pt idx="4">
                  <c:v>206001.04189946299</c:v>
                </c:pt>
                <c:pt idx="5">
                  <c:v>206001.04189946299</c:v>
                </c:pt>
                <c:pt idx="6">
                  <c:v>206001.04189946299</c:v>
                </c:pt>
                <c:pt idx="7">
                  <c:v>206001.04189946299</c:v>
                </c:pt>
                <c:pt idx="8">
                  <c:v>206001.04189946299</c:v>
                </c:pt>
                <c:pt idx="9">
                  <c:v>206001.04189946299</c:v>
                </c:pt>
                <c:pt idx="10">
                  <c:v>206001.04189946299</c:v>
                </c:pt>
                <c:pt idx="11">
                  <c:v>206001.04189946299</c:v>
                </c:pt>
                <c:pt idx="12">
                  <c:v>206001.04189946299</c:v>
                </c:pt>
                <c:pt idx="13">
                  <c:v>264961.83266761439</c:v>
                </c:pt>
                <c:pt idx="14">
                  <c:v>264961.83266761439</c:v>
                </c:pt>
                <c:pt idx="15">
                  <c:v>264961.83266761439</c:v>
                </c:pt>
                <c:pt idx="16">
                  <c:v>264961.83266761439</c:v>
                </c:pt>
                <c:pt idx="17">
                  <c:v>264961.83266761439</c:v>
                </c:pt>
                <c:pt idx="18">
                  <c:v>264961.83266761439</c:v>
                </c:pt>
                <c:pt idx="19">
                  <c:v>264961.83266761439</c:v>
                </c:pt>
                <c:pt idx="20">
                  <c:v>264961.83266761439</c:v>
                </c:pt>
                <c:pt idx="21">
                  <c:v>264961.83266761439</c:v>
                </c:pt>
                <c:pt idx="22">
                  <c:v>264961.83266761439</c:v>
                </c:pt>
                <c:pt idx="23">
                  <c:v>264961.83266761439</c:v>
                </c:pt>
                <c:pt idx="24">
                  <c:v>264961.83266761439</c:v>
                </c:pt>
                <c:pt idx="25">
                  <c:v>264961.83266761439</c:v>
                </c:pt>
                <c:pt idx="26">
                  <c:v>264961.83266761439</c:v>
                </c:pt>
                <c:pt idx="27">
                  <c:v>264961.83266761439</c:v>
                </c:pt>
                <c:pt idx="28">
                  <c:v>264961.83266761439</c:v>
                </c:pt>
                <c:pt idx="29">
                  <c:v>264961.83266761439</c:v>
                </c:pt>
                <c:pt idx="30">
                  <c:v>264961.83266761439</c:v>
                </c:pt>
                <c:pt idx="31">
                  <c:v>264961.83266761439</c:v>
                </c:pt>
                <c:pt idx="32">
                  <c:v>264961.83266761439</c:v>
                </c:pt>
                <c:pt idx="33">
                  <c:v>264961.83266761439</c:v>
                </c:pt>
                <c:pt idx="34">
                  <c:v>264961.83266761439</c:v>
                </c:pt>
                <c:pt idx="35">
                  <c:v>264961.83266761439</c:v>
                </c:pt>
                <c:pt idx="36">
                  <c:v>264961.83266761439</c:v>
                </c:pt>
                <c:pt idx="37">
                  <c:v>264961.83266761439</c:v>
                </c:pt>
                <c:pt idx="38">
                  <c:v>264961.83266761439</c:v>
                </c:pt>
                <c:pt idx="39">
                  <c:v>264961.83266761439</c:v>
                </c:pt>
                <c:pt idx="40">
                  <c:v>264961.83266761439</c:v>
                </c:pt>
                <c:pt idx="41">
                  <c:v>264961.83266761439</c:v>
                </c:pt>
                <c:pt idx="42">
                  <c:v>264961.83266761439</c:v>
                </c:pt>
                <c:pt idx="43">
                  <c:v>264961.83266761439</c:v>
                </c:pt>
                <c:pt idx="44">
                  <c:v>264961.83266761439</c:v>
                </c:pt>
                <c:pt idx="45">
                  <c:v>264961.83266761439</c:v>
                </c:pt>
                <c:pt idx="46">
                  <c:v>264961.83266761439</c:v>
                </c:pt>
                <c:pt idx="47">
                  <c:v>264961.83266761439</c:v>
                </c:pt>
                <c:pt idx="48">
                  <c:v>264961.83266761439</c:v>
                </c:pt>
                <c:pt idx="49">
                  <c:v>264961.83266761439</c:v>
                </c:pt>
                <c:pt idx="50">
                  <c:v>264961.83266761439</c:v>
                </c:pt>
                <c:pt idx="51">
                  <c:v>264961.83266761439</c:v>
                </c:pt>
                <c:pt idx="52">
                  <c:v>264961.83266761439</c:v>
                </c:pt>
                <c:pt idx="53">
                  <c:v>264961.83266761439</c:v>
                </c:pt>
                <c:pt idx="54">
                  <c:v>264961.83266761439</c:v>
                </c:pt>
                <c:pt idx="55">
                  <c:v>264961.83266761439</c:v>
                </c:pt>
                <c:pt idx="56">
                  <c:v>264961.83266761439</c:v>
                </c:pt>
                <c:pt idx="57">
                  <c:v>264961.83266761439</c:v>
                </c:pt>
                <c:pt idx="58">
                  <c:v>264961.83266761439</c:v>
                </c:pt>
                <c:pt idx="59">
                  <c:v>264961.83266761439</c:v>
                </c:pt>
                <c:pt idx="60">
                  <c:v>264961.83266761439</c:v>
                </c:pt>
                <c:pt idx="61">
                  <c:v>264961.83266761439</c:v>
                </c:pt>
                <c:pt idx="62">
                  <c:v>264961.83266761439</c:v>
                </c:pt>
                <c:pt idx="63">
                  <c:v>264961.83266761439</c:v>
                </c:pt>
                <c:pt idx="64">
                  <c:v>264961.83266761439</c:v>
                </c:pt>
              </c:numCache>
            </c:numRef>
          </c:val>
          <c:smooth val="0"/>
          <c:extLst>
            <c:ext xmlns:c16="http://schemas.microsoft.com/office/drawing/2014/chart" uri="{C3380CC4-5D6E-409C-BE32-E72D297353CC}">
              <c16:uniqueId val="{00000007-C24F-4A0A-8FA7-4BB46AE19388}"/>
            </c:ext>
          </c:extLst>
        </c:ser>
        <c:ser>
          <c:idx val="8"/>
          <c:order val="8"/>
          <c:tx>
            <c:strRef>
              <c:f>'Red Sauce'!$O$47</c:f>
              <c:strCache>
                <c:ptCount val="1"/>
                <c:pt idx="0">
                  <c:v>Max Capacity</c:v>
                </c:pt>
              </c:strCache>
            </c:strRef>
          </c:tx>
          <c:spPr>
            <a:ln w="38100">
              <a:solidFill>
                <a:srgbClr val="FF0000"/>
              </a:solidFill>
            </a:ln>
          </c:spPr>
          <c:marker>
            <c:symbol val="none"/>
          </c:marker>
          <c:cat>
            <c:multiLvlStrRef>
              <c:f>'Red Sauce'!$A$48:$B$112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'Red Sauce'!$O$48:$O$112</c:f>
              <c:numCache>
                <c:formatCode>#,##0</c:formatCode>
                <c:ptCount val="65"/>
                <c:pt idx="0">
                  <c:v>206001.04189946299</c:v>
                </c:pt>
                <c:pt idx="1">
                  <c:v>206001.04189946299</c:v>
                </c:pt>
                <c:pt idx="2">
                  <c:v>206001.04189946299</c:v>
                </c:pt>
                <c:pt idx="3">
                  <c:v>206001.04189946299</c:v>
                </c:pt>
                <c:pt idx="4">
                  <c:v>206001.04189946299</c:v>
                </c:pt>
                <c:pt idx="5">
                  <c:v>206001.04189946299</c:v>
                </c:pt>
                <c:pt idx="6">
                  <c:v>206001.04189946299</c:v>
                </c:pt>
                <c:pt idx="7">
                  <c:v>206001.04189946299</c:v>
                </c:pt>
                <c:pt idx="8">
                  <c:v>206001.04189946299</c:v>
                </c:pt>
                <c:pt idx="9">
                  <c:v>206001.04189946299</c:v>
                </c:pt>
                <c:pt idx="10">
                  <c:v>206001.04189946299</c:v>
                </c:pt>
                <c:pt idx="11">
                  <c:v>206001.04189946299</c:v>
                </c:pt>
                <c:pt idx="12">
                  <c:v>206001.04189946299</c:v>
                </c:pt>
                <c:pt idx="13">
                  <c:v>264961.83266761439</c:v>
                </c:pt>
                <c:pt idx="14">
                  <c:v>264961.83266761439</c:v>
                </c:pt>
                <c:pt idx="15">
                  <c:v>264961.83266761439</c:v>
                </c:pt>
                <c:pt idx="16">
                  <c:v>264961.83266761439</c:v>
                </c:pt>
                <c:pt idx="17">
                  <c:v>264961.83266761439</c:v>
                </c:pt>
                <c:pt idx="18">
                  <c:v>264961.83266761439</c:v>
                </c:pt>
                <c:pt idx="19">
                  <c:v>264961.83266761439</c:v>
                </c:pt>
                <c:pt idx="20">
                  <c:v>264961.83266761439</c:v>
                </c:pt>
                <c:pt idx="21">
                  <c:v>264961.83266761439</c:v>
                </c:pt>
                <c:pt idx="22">
                  <c:v>264961.83266761439</c:v>
                </c:pt>
                <c:pt idx="23">
                  <c:v>264961.83266761439</c:v>
                </c:pt>
                <c:pt idx="24">
                  <c:v>264961.83266761439</c:v>
                </c:pt>
                <c:pt idx="25">
                  <c:v>264961.83266761439</c:v>
                </c:pt>
                <c:pt idx="26">
                  <c:v>264961.83266761439</c:v>
                </c:pt>
                <c:pt idx="27">
                  <c:v>264961.83266761439</c:v>
                </c:pt>
                <c:pt idx="28">
                  <c:v>264961.83266761439</c:v>
                </c:pt>
                <c:pt idx="29">
                  <c:v>264961.83266761439</c:v>
                </c:pt>
                <c:pt idx="30">
                  <c:v>264961.83266761439</c:v>
                </c:pt>
                <c:pt idx="31">
                  <c:v>264961.83266761439</c:v>
                </c:pt>
                <c:pt idx="32">
                  <c:v>264961.83266761439</c:v>
                </c:pt>
                <c:pt idx="33">
                  <c:v>264961.83266761439</c:v>
                </c:pt>
                <c:pt idx="34">
                  <c:v>264961.83266761439</c:v>
                </c:pt>
                <c:pt idx="35">
                  <c:v>264961.83266761439</c:v>
                </c:pt>
                <c:pt idx="36">
                  <c:v>264961.83266761439</c:v>
                </c:pt>
                <c:pt idx="37">
                  <c:v>264961.83266761439</c:v>
                </c:pt>
                <c:pt idx="38">
                  <c:v>264961.83266761439</c:v>
                </c:pt>
                <c:pt idx="39">
                  <c:v>264961.83266761439</c:v>
                </c:pt>
                <c:pt idx="40">
                  <c:v>264961.83266761439</c:v>
                </c:pt>
                <c:pt idx="41">
                  <c:v>264961.83266761439</c:v>
                </c:pt>
                <c:pt idx="42">
                  <c:v>264961.83266761439</c:v>
                </c:pt>
                <c:pt idx="43">
                  <c:v>264961.83266761439</c:v>
                </c:pt>
                <c:pt idx="44">
                  <c:v>264961.83266761439</c:v>
                </c:pt>
                <c:pt idx="45">
                  <c:v>264961.83266761439</c:v>
                </c:pt>
                <c:pt idx="46">
                  <c:v>264961.83266761439</c:v>
                </c:pt>
                <c:pt idx="47">
                  <c:v>264961.83266761439</c:v>
                </c:pt>
                <c:pt idx="48">
                  <c:v>264961.83266761439</c:v>
                </c:pt>
                <c:pt idx="49">
                  <c:v>264961.83266761439</c:v>
                </c:pt>
                <c:pt idx="50">
                  <c:v>264961.83266761439</c:v>
                </c:pt>
                <c:pt idx="51">
                  <c:v>264961.83266761439</c:v>
                </c:pt>
                <c:pt idx="52">
                  <c:v>264961.83266761439</c:v>
                </c:pt>
                <c:pt idx="53">
                  <c:v>264961.83266761439</c:v>
                </c:pt>
                <c:pt idx="54">
                  <c:v>264961.83266761439</c:v>
                </c:pt>
                <c:pt idx="55">
                  <c:v>264961.83266761439</c:v>
                </c:pt>
                <c:pt idx="56">
                  <c:v>264961.83266761439</c:v>
                </c:pt>
                <c:pt idx="57">
                  <c:v>264961.83266761439</c:v>
                </c:pt>
                <c:pt idx="58">
                  <c:v>264961.83266761439</c:v>
                </c:pt>
                <c:pt idx="59">
                  <c:v>264961.83266761439</c:v>
                </c:pt>
                <c:pt idx="60">
                  <c:v>264961.83266761439</c:v>
                </c:pt>
                <c:pt idx="61">
                  <c:v>264961.83266761439</c:v>
                </c:pt>
                <c:pt idx="62">
                  <c:v>264961.83266761439</c:v>
                </c:pt>
                <c:pt idx="63">
                  <c:v>264961.83266761439</c:v>
                </c:pt>
                <c:pt idx="64">
                  <c:v>264961.83266761439</c:v>
                </c:pt>
              </c:numCache>
            </c:numRef>
          </c:val>
          <c:smooth val="0"/>
          <c:extLst>
            <c:ext xmlns:c16="http://schemas.microsoft.com/office/drawing/2014/chart" uri="{C3380CC4-5D6E-409C-BE32-E72D297353CC}">
              <c16:uniqueId val="{00000006-C24F-4A0A-8FA7-4BB46AE19388}"/>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'Red Sauce'!$S$47</c:f>
              <c:strCache>
                <c:ptCount val="1"/>
                <c:pt idx="0">
                  <c:v>DOS</c:v>
                </c:pt>
              </c:strCache>
            </c:strRef>
          </c:tx>
          <c:spPr>
            <a:ln w="50800">
              <a:solidFill>
                <a:srgbClr val="FF3399"/>
              </a:solidFill>
              <a:prstDash val="sysDot"/>
            </a:ln>
          </c:spPr>
          <c:marker>
            <c:symbol val="none"/>
          </c:marker>
          <c:val>
            <c:numRef>
              <c:f>'Red Sauce'!$S$48:$S$112</c:f>
              <c:numCache>
                <c:formatCode>0</c:formatCode>
                <c:ptCount val="65"/>
                <c:pt idx="0">
                  <c:v>48.647203586960188</c:v>
                </c:pt>
                <c:pt idx="1">
                  <c:v>32.42190060673159</c:v>
                </c:pt>
                <c:pt idx="2">
                  <c:v>43.373052490805748</c:v>
                </c:pt>
                <c:pt idx="3">
                  <c:v>57.203112719483862</c:v>
                </c:pt>
                <c:pt idx="4">
                  <c:v>71.561265020865804</c:v>
                </c:pt>
                <c:pt idx="5">
                  <c:v>68.680069286055783</c:v>
                </c:pt>
                <c:pt idx="6">
                  <c:v>77.573442050087365</c:v>
                </c:pt>
                <c:pt idx="7">
                  <c:v>106.23891194185033</c:v>
                </c:pt>
                <c:pt idx="8">
                  <c:v>82.246080439495032</c:v>
                </c:pt>
                <c:pt idx="9">
                  <c:v>68.455542669015642</c:v>
                </c:pt>
                <c:pt idx="10">
                  <c:v>81.351513420902336</c:v>
                </c:pt>
                <c:pt idx="11">
                  <c:v>72.749445292719656</c:v>
                </c:pt>
                <c:pt idx="12">
                  <c:v>104.50316178910012</c:v>
                </c:pt>
                <c:pt idx="13">
                  <c:v>73.130858835143144</c:v>
                </c:pt>
                <c:pt idx="14">
                  <c:v>73.435779506256338</c:v>
                </c:pt>
                <c:pt idx="15">
                  <c:v>61.659256786207791</c:v>
                </c:pt>
                <c:pt idx="16">
                  <c:v>79.896902056954104</c:v>
                </c:pt>
                <c:pt idx="17">
                  <c:v>72.597701614534856</c:v>
                </c:pt>
                <c:pt idx="18">
                  <c:v>70.657034757209232</c:v>
                </c:pt>
                <c:pt idx="19">
                  <c:v>61.915800226818227</c:v>
                </c:pt>
                <c:pt idx="20">
                  <c:v>78.369164002893214</c:v>
                </c:pt>
                <c:pt idx="21">
                  <c:v>67.329574693506885</c:v>
                </c:pt>
                <c:pt idx="22">
                  <c:v>64.214787399976004</c:v>
                </c:pt>
                <c:pt idx="23">
                  <c:v>94.566208303370956</c:v>
                </c:pt>
                <c:pt idx="24">
                  <c:v>81.684531869322242</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numCache>
            </c:numRef>
          </c:val>
          <c:smooth val="0"/>
          <c:extLst>
            <c:ext xmlns:c16="http://schemas.microsoft.com/office/drawing/2014/chart" uri="{C3380CC4-5D6E-409C-BE32-E72D297353CC}">
              <c16:uniqueId val="{00000000-38D9-4155-A159-35B9CCC19526}"/>
            </c:ext>
          </c:extLst>
        </c:ser>
        <c:dLbls>
          <c:showLegendKey val="0"/>
          <c:showVal val="0"/>
          <c:showCatName val="0"/>
          <c:showSerName val="0"/>
          <c:showPercent val="0"/>
          <c:showBubbleSize val="0"/>
        </c:dLbls>
        <c:marker val="1"/>
        <c:smooth val="0"/>
        <c:axId val="1460394688"/>
        <c:axId val="1343245408"/>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'Red Sauce'!$C$43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343245408"/>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pPr>
            <a:endParaRPr lang="en-US"/>
          </a:p>
        </c:txPr>
        <c:crossAx val="1460394688"/>
        <c:crosses val="max"/>
        <c:crossBetween val="between"/>
      </c:valAx>
      <c:catAx>
        <c:axId val="1460394688"/>
        <c:scaling>
          <c:orientation val="minMax"/>
        </c:scaling>
        <c:delete val="1"/>
        <c:axPos val="b"/>
        <c:majorTickMark val="out"/>
        <c:minorTickMark val="none"/>
        <c:tickLblPos val="nextTo"/>
        <c:crossAx val="1343245408"/>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6921968818856032"/>
          <c:y val="9.8632249235490646E-2"/>
          <c:w val="0.12656556737429386"/>
          <c:h val="0.76738306543764756"/>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Semi Solid</a:t>
            </a:r>
            <a:r>
              <a:rPr lang="en-US" sz="2400" baseline="0">
                <a:latin typeface="+mn-lt"/>
              </a:rPr>
              <a:t> </a:t>
            </a:r>
            <a:r>
              <a:rPr lang="en-US" sz="2400">
                <a:latin typeface="+mn-lt"/>
              </a:rPr>
              <a:t>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8.1291958867246106E-2"/>
          <c:y val="9.756302440988586E-2"/>
          <c:w val="0.74614477833231829"/>
          <c:h val="0.75604024058107622"/>
        </c:manualLayout>
      </c:layout>
      <c:barChart>
        <c:barDir val="col"/>
        <c:grouping val="clustered"/>
        <c:varyColors val="0"/>
        <c:ser>
          <c:idx val="2"/>
          <c:order val="0"/>
          <c:tx>
            <c:strRef>
              <c:f>'Semi Solid'!$C$47</c:f>
              <c:strCache>
                <c:ptCount val="1"/>
                <c:pt idx="0">
                  <c:v>Forecasted Demand</c:v>
                </c:pt>
              </c:strCache>
            </c:strRef>
          </c:tx>
          <c:spPr>
            <a:solidFill>
              <a:srgbClr val="000075"/>
            </a:solidFill>
            <a:ln w="19050">
              <a:solidFill>
                <a:srgbClr val="000075"/>
              </a:solidFill>
            </a:ln>
          </c:spPr>
          <c:invertIfNegative val="0"/>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Solid'!$C$48:$C$112</c:f>
              <c:numCache>
                <c:formatCode>#,##0</c:formatCode>
                <c:ptCount val="52"/>
                <c:pt idx="0">
                  <c:v>84445</c:v>
                </c:pt>
                <c:pt idx="1">
                  <c:v>84803</c:v>
                </c:pt>
                <c:pt idx="2">
                  <c:v>82738</c:v>
                </c:pt>
                <c:pt idx="3">
                  <c:v>78311</c:v>
                </c:pt>
                <c:pt idx="4">
                  <c:v>95489</c:v>
                </c:pt>
                <c:pt idx="5">
                  <c:v>166938</c:v>
                </c:pt>
                <c:pt idx="6">
                  <c:v>113108</c:v>
                </c:pt>
                <c:pt idx="7">
                  <c:v>76152</c:v>
                </c:pt>
                <c:pt idx="8">
                  <c:v>85567.25</c:v>
                </c:pt>
                <c:pt idx="9">
                  <c:v>83437.210000000006</c:v>
                </c:pt>
                <c:pt idx="10">
                  <c:v>80123.7</c:v>
                </c:pt>
                <c:pt idx="11">
                  <c:v>80856.099999999991</c:v>
                </c:pt>
                <c:pt idx="12">
                  <c:v>95499.249999999985</c:v>
                </c:pt>
                <c:pt idx="13">
                  <c:v>59261</c:v>
                </c:pt>
                <c:pt idx="14">
                  <c:v>55517</c:v>
                </c:pt>
                <c:pt idx="15">
                  <c:v>82000</c:v>
                </c:pt>
                <c:pt idx="16">
                  <c:v>52097</c:v>
                </c:pt>
                <c:pt idx="17">
                  <c:v>103213</c:v>
                </c:pt>
                <c:pt idx="18">
                  <c:v>105007</c:v>
                </c:pt>
                <c:pt idx="19">
                  <c:v>97925</c:v>
                </c:pt>
                <c:pt idx="20">
                  <c:v>101584</c:v>
                </c:pt>
                <c:pt idx="21">
                  <c:v>99610</c:v>
                </c:pt>
                <c:pt idx="22">
                  <c:v>105090</c:v>
                </c:pt>
                <c:pt idx="23">
                  <c:v>107769.04000000001</c:v>
                </c:pt>
                <c:pt idx="24">
                  <c:v>114371.92</c:v>
                </c:pt>
                <c:pt idx="25">
                  <c:v>112741.6</c:v>
                </c:pt>
                <c:pt idx="26">
                  <c:v>115000</c:v>
                </c:pt>
                <c:pt idx="27">
                  <c:v>115000</c:v>
                </c:pt>
                <c:pt idx="28">
                  <c:v>115000</c:v>
                </c:pt>
                <c:pt idx="29">
                  <c:v>115000</c:v>
                </c:pt>
                <c:pt idx="30">
                  <c:v>104245.13</c:v>
                </c:pt>
                <c:pt idx="31">
                  <c:v>106057.07</c:v>
                </c:pt>
                <c:pt idx="32">
                  <c:v>98904.25</c:v>
                </c:pt>
                <c:pt idx="33">
                  <c:v>102599.84</c:v>
                </c:pt>
                <c:pt idx="34">
                  <c:v>100606.1</c:v>
                </c:pt>
                <c:pt idx="35">
                  <c:v>106140.9</c:v>
                </c:pt>
                <c:pt idx="36">
                  <c:v>108846.73040000001</c:v>
                </c:pt>
                <c:pt idx="37">
                  <c:v>115515.63920000001</c:v>
                </c:pt>
                <c:pt idx="38">
                  <c:v>113869.016</c:v>
                </c:pt>
                <c:pt idx="39">
                  <c:v>116150</c:v>
                </c:pt>
                <c:pt idx="40">
                  <c:v>116150</c:v>
                </c:pt>
                <c:pt idx="41">
                  <c:v>116150</c:v>
                </c:pt>
                <c:pt idx="42">
                  <c:v>116150</c:v>
                </c:pt>
                <c:pt idx="43">
                  <c:v>105287.58130000001</c:v>
                </c:pt>
                <c:pt idx="44">
                  <c:v>107117.6407</c:v>
                </c:pt>
                <c:pt idx="45">
                  <c:v>99893.292499999996</c:v>
                </c:pt>
                <c:pt idx="46">
                  <c:v>103625.83839999999</c:v>
                </c:pt>
                <c:pt idx="47">
                  <c:v>101612.16100000001</c:v>
                </c:pt>
                <c:pt idx="48">
                  <c:v>107202.30899999999</c:v>
                </c:pt>
                <c:pt idx="49">
                  <c:v>109935.19770400002</c:v>
                </c:pt>
                <c:pt idx="50">
                  <c:v>116670.79559200001</c:v>
                </c:pt>
                <c:pt idx="51">
                  <c:v>115007.70616</c:v>
                </c:pt>
              </c:numCache>
            </c:numRef>
          </c:val>
          <c:extLst>
            <c:ext xmlns:c16="http://schemas.microsoft.com/office/drawing/2014/chart" uri="{C3380CC4-5D6E-409C-BE32-E72D297353CC}">
              <c16:uniqueId val="{00000000-C419-4F3C-9BE2-37DB8F1F41F9}"/>
            </c:ext>
          </c:extLst>
        </c:ser>
        <c:ser>
          <c:idx val="0"/>
          <c:order val="4"/>
          <c:tx>
            <c:strRef>
              <c:f>'Semi Solid'!$G$47</c:f>
              <c:strCache>
                <c:ptCount val="1"/>
                <c:pt idx="0">
                  <c:v>Actual Sales</c:v>
                </c:pt>
              </c:strCache>
            </c:strRef>
          </c:tx>
          <c:spPr>
            <a:solidFill>
              <a:srgbClr val="42D4F4"/>
            </a:solidFill>
            <a:ln w="19050">
              <a:solidFill>
                <a:srgbClr val="42D4F4"/>
              </a:solidFill>
            </a:ln>
          </c:spPr>
          <c:invertIfNegative val="0"/>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Solid'!$G$48:$G$112</c:f>
              <c:numCache>
                <c:formatCode>#,##0</c:formatCode>
                <c:ptCount val="52"/>
                <c:pt idx="0">
                  <c:v>74788</c:v>
                </c:pt>
                <c:pt idx="1">
                  <c:v>109359.80500000001</c:v>
                </c:pt>
                <c:pt idx="2">
                  <c:v>135697.38200000001</c:v>
                </c:pt>
                <c:pt idx="3">
                  <c:v>143753.63999999998</c:v>
                </c:pt>
                <c:pt idx="4">
                  <c:v>129168.042</c:v>
                </c:pt>
                <c:pt idx="5">
                  <c:v>113223.26999999999</c:v>
                </c:pt>
                <c:pt idx="6">
                  <c:v>125896.15800000001</c:v>
                </c:pt>
                <c:pt idx="7">
                  <c:v>138900.15999999997</c:v>
                </c:pt>
                <c:pt idx="8">
                  <c:v>160190.51599999997</c:v>
                </c:pt>
                <c:pt idx="9">
                  <c:v>117373.87400000001</c:v>
                </c:pt>
                <c:pt idx="10">
                  <c:v>103741.18</c:v>
                </c:pt>
                <c:pt idx="11">
                  <c:v>62153.207999999999</c:v>
                </c:pt>
                <c:pt idx="12">
                  <c:v>75043.103999999992</c:v>
                </c:pt>
                <c:pt idx="13">
                  <c:v>123310.52200000001</c:v>
                </c:pt>
                <c:pt idx="14">
                  <c:v>88581.148000000016</c:v>
                </c:pt>
                <c:pt idx="15">
                  <c:v>46046.06</c:v>
                </c:pt>
                <c:pt idx="16">
                  <c:v>119455.30399999999</c:v>
                </c:pt>
              </c:numCache>
            </c:numRef>
          </c:val>
          <c:extLst>
            <c:ext xmlns:c16="http://schemas.microsoft.com/office/drawing/2014/chart" uri="{C3380CC4-5D6E-409C-BE32-E72D297353CC}">
              <c16:uniqueId val="{00000001-C419-4F3C-9BE2-37DB8F1F41F9}"/>
            </c:ext>
          </c:extLst>
        </c:ser>
        <c:ser>
          <c:idx val="5"/>
          <c:order val="5"/>
          <c:tx>
            <c:strRef>
              <c:f>'Semi Solid'!$I$47</c:f>
              <c:strCache>
                <c:ptCount val="1"/>
                <c:pt idx="0">
                  <c:v>Outside Purchases</c:v>
                </c:pt>
              </c:strCache>
            </c:strRef>
          </c:tx>
          <c:spPr>
            <a:solidFill>
              <a:srgbClr val="F58231"/>
            </a:solidFill>
            <a:ln w="19050">
              <a:solidFill>
                <a:srgbClr val="F58231"/>
              </a:solidFill>
              <a:prstDash val="solid"/>
            </a:ln>
          </c:spPr>
          <c:invertIfNegative val="0"/>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Solid'!$I$48:$I$112</c:f>
              <c:numCache>
                <c:formatCode>#,##0</c:formatCode>
                <c:ptCount val="52"/>
              </c:numCache>
            </c:numRef>
          </c:val>
          <c:extLst>
            <c:ext xmlns:c16="http://schemas.microsoft.com/office/drawing/2014/chart" uri="{C3380CC4-5D6E-409C-BE32-E72D297353CC}">
              <c16:uniqueId val="{00000002-C419-4F3C-9BE2-37DB8F1F41F9}"/>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'Semi Solid'!$D$47</c:f>
              <c:strCache>
                <c:ptCount val="1"/>
                <c:pt idx="0">
                  <c:v>Scheduled Production</c:v>
                </c:pt>
              </c:strCache>
            </c:strRef>
          </c:tx>
          <c:spPr>
            <a:ln w="38100">
              <a:solidFill>
                <a:srgbClr val="911EB4"/>
              </a:solidFill>
              <a:prstDash val="dash"/>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Solid'!$D$48:$D$112</c:f>
              <c:numCache>
                <c:formatCode>#,##0</c:formatCode>
                <c:ptCount val="52"/>
                <c:pt idx="0">
                  <c:v>172170</c:v>
                </c:pt>
                <c:pt idx="1">
                  <c:v>128000</c:v>
                </c:pt>
                <c:pt idx="2">
                  <c:v>112623.20472242695</c:v>
                </c:pt>
                <c:pt idx="3">
                  <c:v>75000</c:v>
                </c:pt>
                <c:pt idx="4">
                  <c:v>85000</c:v>
                </c:pt>
                <c:pt idx="5">
                  <c:v>150000</c:v>
                </c:pt>
                <c:pt idx="6">
                  <c:v>121000</c:v>
                </c:pt>
                <c:pt idx="7">
                  <c:v>80000</c:v>
                </c:pt>
                <c:pt idx="8">
                  <c:v>85000</c:v>
                </c:pt>
                <c:pt idx="9">
                  <c:v>90000</c:v>
                </c:pt>
                <c:pt idx="10">
                  <c:v>85000</c:v>
                </c:pt>
                <c:pt idx="11">
                  <c:v>130000</c:v>
                </c:pt>
                <c:pt idx="12">
                  <c:v>110000</c:v>
                </c:pt>
                <c:pt idx="13">
                  <c:v>68246</c:v>
                </c:pt>
                <c:pt idx="14">
                  <c:v>70030</c:v>
                </c:pt>
                <c:pt idx="15">
                  <c:v>90000</c:v>
                </c:pt>
                <c:pt idx="16">
                  <c:v>100000</c:v>
                </c:pt>
                <c:pt idx="17">
                  <c:v>110000</c:v>
                </c:pt>
                <c:pt idx="18">
                  <c:v>110000</c:v>
                </c:pt>
                <c:pt idx="19">
                  <c:v>100000</c:v>
                </c:pt>
                <c:pt idx="20">
                  <c:v>100000</c:v>
                </c:pt>
                <c:pt idx="21">
                  <c:v>100000</c:v>
                </c:pt>
                <c:pt idx="22">
                  <c:v>110000</c:v>
                </c:pt>
                <c:pt idx="23">
                  <c:v>110000</c:v>
                </c:pt>
                <c:pt idx="24">
                  <c:v>115000</c:v>
                </c:pt>
                <c:pt idx="25">
                  <c:v>115000</c:v>
                </c:pt>
                <c:pt idx="26">
                  <c:v>120000</c:v>
                </c:pt>
                <c:pt idx="27">
                  <c:v>120000</c:v>
                </c:pt>
              </c:numCache>
            </c:numRef>
          </c:val>
          <c:smooth val="1"/>
          <c:extLst>
            <c:ext xmlns:c16="http://schemas.microsoft.com/office/drawing/2014/chart" uri="{C3380CC4-5D6E-409C-BE32-E72D297353CC}">
              <c16:uniqueId val="{00000003-C419-4F3C-9BE2-37DB8F1F41F9}"/>
            </c:ext>
          </c:extLst>
        </c:ser>
        <c:ser>
          <c:idx val="3"/>
          <c:order val="2"/>
          <c:tx>
            <c:strRef>
              <c:f>'Semi Solid'!$F$47</c:f>
              <c:strCache>
                <c:ptCount val="1"/>
                <c:pt idx="0">
                  <c:v>Actual Production</c:v>
                </c:pt>
              </c:strCache>
            </c:strRef>
          </c:tx>
          <c:spPr>
            <a:ln w="38100">
              <a:solidFill>
                <a:srgbClr val="911EB4"/>
              </a:solidFill>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Solid'!$F$48:$F$112</c:f>
              <c:numCache>
                <c:formatCode>#,##0</c:formatCode>
                <c:ptCount val="52"/>
                <c:pt idx="0">
                  <c:v>75662</c:v>
                </c:pt>
                <c:pt idx="1">
                  <c:v>128946</c:v>
                </c:pt>
                <c:pt idx="2">
                  <c:v>144833</c:v>
                </c:pt>
                <c:pt idx="3">
                  <c:v>143256</c:v>
                </c:pt>
                <c:pt idx="4">
                  <c:v>140426</c:v>
                </c:pt>
                <c:pt idx="5">
                  <c:v>140482</c:v>
                </c:pt>
                <c:pt idx="6">
                  <c:v>129579</c:v>
                </c:pt>
                <c:pt idx="7">
                  <c:v>129872</c:v>
                </c:pt>
                <c:pt idx="8">
                  <c:v>161717</c:v>
                </c:pt>
                <c:pt idx="9">
                  <c:v>124246</c:v>
                </c:pt>
                <c:pt idx="10">
                  <c:v>94530</c:v>
                </c:pt>
                <c:pt idx="11">
                  <c:v>49623</c:v>
                </c:pt>
                <c:pt idx="12">
                  <c:v>69153</c:v>
                </c:pt>
                <c:pt idx="13">
                  <c:v>76614</c:v>
                </c:pt>
                <c:pt idx="14">
                  <c:v>82990</c:v>
                </c:pt>
                <c:pt idx="15">
                  <c:v>119327</c:v>
                </c:pt>
                <c:pt idx="16">
                  <c:v>124825</c:v>
                </c:pt>
              </c:numCache>
            </c:numRef>
          </c:val>
          <c:smooth val="1"/>
          <c:extLst>
            <c:ext xmlns:c16="http://schemas.microsoft.com/office/drawing/2014/chart" uri="{C3380CC4-5D6E-409C-BE32-E72D297353CC}">
              <c16:uniqueId val="{00000004-C419-4F3C-9BE2-37DB8F1F41F9}"/>
            </c:ext>
          </c:extLst>
        </c:ser>
        <c:ser>
          <c:idx val="4"/>
          <c:order val="3"/>
          <c:tx>
            <c:strRef>
              <c:f>'Semi Solid'!$E$47</c:f>
              <c:strCache>
                <c:ptCount val="1"/>
                <c:pt idx="0">
                  <c:v>Beginning Inventory</c:v>
                </c:pt>
              </c:strCache>
            </c:strRef>
          </c:tx>
          <c:spPr>
            <a:ln w="38100">
              <a:solidFill>
                <a:schemeClr val="tx1"/>
              </a:solidFill>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Solid'!$E$48:$E$112</c:f>
              <c:numCache>
                <c:formatCode>#,##0</c:formatCode>
                <c:ptCount val="52"/>
                <c:pt idx="0">
                  <c:v>113642</c:v>
                </c:pt>
                <c:pt idx="1">
                  <c:v>108436</c:v>
                </c:pt>
                <c:pt idx="2">
                  <c:v>72715</c:v>
                </c:pt>
                <c:pt idx="3">
                  <c:v>81850.617999999988</c:v>
                </c:pt>
                <c:pt idx="4">
                  <c:v>64669</c:v>
                </c:pt>
                <c:pt idx="5">
                  <c:v>54561</c:v>
                </c:pt>
                <c:pt idx="6">
                  <c:v>48387</c:v>
                </c:pt>
                <c:pt idx="7">
                  <c:v>45241</c:v>
                </c:pt>
                <c:pt idx="8">
                  <c:v>79237</c:v>
                </c:pt>
                <c:pt idx="9">
                  <c:v>106942</c:v>
                </c:pt>
                <c:pt idx="10">
                  <c:v>130971</c:v>
                </c:pt>
                <c:pt idx="11">
                  <c:v>148279</c:v>
                </c:pt>
                <c:pt idx="12">
                  <c:v>137833</c:v>
                </c:pt>
                <c:pt idx="13">
                  <c:v>123789</c:v>
                </c:pt>
                <c:pt idx="14">
                  <c:v>110864</c:v>
                </c:pt>
                <c:pt idx="15">
                  <c:v>84583</c:v>
                </c:pt>
                <c:pt idx="16">
                  <c:v>95110</c:v>
                </c:pt>
                <c:pt idx="17">
                  <c:v>85553</c:v>
                </c:pt>
                <c:pt idx="18">
                  <c:v>92340</c:v>
                </c:pt>
                <c:pt idx="19">
                  <c:v>97333</c:v>
                </c:pt>
                <c:pt idx="20">
                  <c:v>99408</c:v>
                </c:pt>
                <c:pt idx="21">
                  <c:v>97824</c:v>
                </c:pt>
                <c:pt idx="22">
                  <c:v>98214</c:v>
                </c:pt>
                <c:pt idx="23">
                  <c:v>103124</c:v>
                </c:pt>
                <c:pt idx="24">
                  <c:v>105354.95999999999</c:v>
                </c:pt>
                <c:pt idx="25">
                  <c:v>105983.03999999999</c:v>
                </c:pt>
                <c:pt idx="26">
                  <c:v>108241.43999999997</c:v>
                </c:pt>
                <c:pt idx="27">
                  <c:v>113241.43999999997</c:v>
                </c:pt>
              </c:numCache>
            </c:numRef>
          </c:val>
          <c:smooth val="1"/>
          <c:extLst>
            <c:ext xmlns:c16="http://schemas.microsoft.com/office/drawing/2014/chart" uri="{C3380CC4-5D6E-409C-BE32-E72D297353CC}">
              <c16:uniqueId val="{00000005-C419-4F3C-9BE2-37DB8F1F41F9}"/>
            </c:ext>
          </c:extLst>
        </c:ser>
        <c:ser>
          <c:idx val="6"/>
          <c:order val="6"/>
          <c:tx>
            <c:strRef>
              <c:f>'Semi Solid'!$M$47</c:f>
              <c:strCache>
                <c:ptCount val="1"/>
                <c:pt idx="0">
                  <c:v>Standard Capacity</c:v>
                </c:pt>
              </c:strCache>
            </c:strRef>
          </c:tx>
          <c:spPr>
            <a:ln w="38100">
              <a:solidFill>
                <a:srgbClr val="3CB44B"/>
              </a:solidFill>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Solid'!$M$48:$M$112</c:f>
              <c:numCache>
                <c:formatCode>#,##0</c:formatCode>
                <c:ptCount val="52"/>
                <c:pt idx="0">
                  <c:v>82190.480227042412</c:v>
                </c:pt>
                <c:pt idx="1">
                  <c:v>82190.480227042412</c:v>
                </c:pt>
                <c:pt idx="2">
                  <c:v>82190.480227042412</c:v>
                </c:pt>
                <c:pt idx="3">
                  <c:v>82190.480227042412</c:v>
                </c:pt>
                <c:pt idx="4">
                  <c:v>82190.480227042412</c:v>
                </c:pt>
                <c:pt idx="5">
                  <c:v>82190.480227042412</c:v>
                </c:pt>
                <c:pt idx="6">
                  <c:v>82190.480227042412</c:v>
                </c:pt>
                <c:pt idx="7">
                  <c:v>82190.480227042412</c:v>
                </c:pt>
                <c:pt idx="8">
                  <c:v>82190.480227042412</c:v>
                </c:pt>
                <c:pt idx="9">
                  <c:v>82190.480227042412</c:v>
                </c:pt>
                <c:pt idx="10">
                  <c:v>82190.480227042412</c:v>
                </c:pt>
                <c:pt idx="11">
                  <c:v>82190.480227042412</c:v>
                </c:pt>
                <c:pt idx="12">
                  <c:v>82190.480227042412</c:v>
                </c:pt>
                <c:pt idx="13">
                  <c:v>106942.86005389733</c:v>
                </c:pt>
                <c:pt idx="14">
                  <c:v>97375.1059755928</c:v>
                </c:pt>
                <c:pt idx="15">
                  <c:v>97375.1059755928</c:v>
                </c:pt>
                <c:pt idx="16">
                  <c:v>97375.1059755928</c:v>
                </c:pt>
                <c:pt idx="17">
                  <c:v>97375.1059755928</c:v>
                </c:pt>
                <c:pt idx="18">
                  <c:v>97375.1059755928</c:v>
                </c:pt>
                <c:pt idx="19">
                  <c:v>97375.1059755928</c:v>
                </c:pt>
                <c:pt idx="20">
                  <c:v>97375.1059755928</c:v>
                </c:pt>
                <c:pt idx="21">
                  <c:v>97375.1059755928</c:v>
                </c:pt>
                <c:pt idx="22">
                  <c:v>97375.1059755928</c:v>
                </c:pt>
                <c:pt idx="23">
                  <c:v>97375.1059755928</c:v>
                </c:pt>
                <c:pt idx="24">
                  <c:v>97375.1059755928</c:v>
                </c:pt>
                <c:pt idx="25">
                  <c:v>97375.1059755928</c:v>
                </c:pt>
                <c:pt idx="26">
                  <c:v>97375.1059755928</c:v>
                </c:pt>
                <c:pt idx="27">
                  <c:v>97375.1059755928</c:v>
                </c:pt>
                <c:pt idx="28">
                  <c:v>97375.1059755928</c:v>
                </c:pt>
                <c:pt idx="29">
                  <c:v>97375.1059755928</c:v>
                </c:pt>
                <c:pt idx="30">
                  <c:v>97375.1059755928</c:v>
                </c:pt>
                <c:pt idx="31">
                  <c:v>97375.1059755928</c:v>
                </c:pt>
                <c:pt idx="32">
                  <c:v>97375.1059755928</c:v>
                </c:pt>
                <c:pt idx="33">
                  <c:v>97375.1059755928</c:v>
                </c:pt>
                <c:pt idx="34">
                  <c:v>97375.1059755928</c:v>
                </c:pt>
                <c:pt idx="35">
                  <c:v>97375.1059755928</c:v>
                </c:pt>
                <c:pt idx="36">
                  <c:v>97375.1059755928</c:v>
                </c:pt>
                <c:pt idx="37">
                  <c:v>97375.1059755928</c:v>
                </c:pt>
                <c:pt idx="38">
                  <c:v>97375.1059755928</c:v>
                </c:pt>
                <c:pt idx="39">
                  <c:v>97375.1059755928</c:v>
                </c:pt>
                <c:pt idx="40">
                  <c:v>97375.1059755928</c:v>
                </c:pt>
                <c:pt idx="41">
                  <c:v>97375.1059755928</c:v>
                </c:pt>
                <c:pt idx="42">
                  <c:v>97375.1059755928</c:v>
                </c:pt>
                <c:pt idx="43">
                  <c:v>97375.1059755928</c:v>
                </c:pt>
                <c:pt idx="44">
                  <c:v>97375.1059755928</c:v>
                </c:pt>
                <c:pt idx="45">
                  <c:v>97375.1059755928</c:v>
                </c:pt>
                <c:pt idx="46">
                  <c:v>97375.1059755928</c:v>
                </c:pt>
                <c:pt idx="47">
                  <c:v>97375.1059755928</c:v>
                </c:pt>
                <c:pt idx="48">
                  <c:v>97375.1059755928</c:v>
                </c:pt>
                <c:pt idx="49">
                  <c:v>97375.1059755928</c:v>
                </c:pt>
                <c:pt idx="50">
                  <c:v>97375.1059755928</c:v>
                </c:pt>
                <c:pt idx="51">
                  <c:v>97375.1059755928</c:v>
                </c:pt>
              </c:numCache>
            </c:numRef>
          </c:val>
          <c:smooth val="0"/>
          <c:extLst>
            <c:ext xmlns:c16="http://schemas.microsoft.com/office/drawing/2014/chart" uri="{C3380CC4-5D6E-409C-BE32-E72D297353CC}">
              <c16:uniqueId val="{00000008-C419-4F3C-9BE2-37DB8F1F41F9}"/>
            </c:ext>
          </c:extLst>
        </c:ser>
        <c:ser>
          <c:idx val="7"/>
          <c:order val="7"/>
          <c:tx>
            <c:strRef>
              <c:f>'Semi Solid'!$N$47</c:f>
              <c:strCache>
                <c:ptCount val="1"/>
                <c:pt idx="0">
                  <c:v>Overtime Capacity</c:v>
                </c:pt>
              </c:strCache>
            </c:strRef>
          </c:tx>
          <c:spPr>
            <a:ln w="38100">
              <a:solidFill>
                <a:srgbClr val="FFE119"/>
              </a:solidFill>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Solid'!$N$48:$N$112</c:f>
              <c:numCache>
                <c:formatCode>#,##0</c:formatCode>
                <c:ptCount val="52"/>
                <c:pt idx="0">
                  <c:v>115066.67231785938</c:v>
                </c:pt>
                <c:pt idx="1">
                  <c:v>115066.67231785938</c:v>
                </c:pt>
                <c:pt idx="2">
                  <c:v>115066.67231785938</c:v>
                </c:pt>
                <c:pt idx="3">
                  <c:v>115066.67231785938</c:v>
                </c:pt>
                <c:pt idx="4">
                  <c:v>115066.67231785938</c:v>
                </c:pt>
                <c:pt idx="5">
                  <c:v>115066.67231785938</c:v>
                </c:pt>
                <c:pt idx="6">
                  <c:v>115066.67231785938</c:v>
                </c:pt>
                <c:pt idx="7">
                  <c:v>115066.67231785938</c:v>
                </c:pt>
                <c:pt idx="8">
                  <c:v>115066.67231785938</c:v>
                </c:pt>
                <c:pt idx="9">
                  <c:v>115066.67231785938</c:v>
                </c:pt>
                <c:pt idx="10">
                  <c:v>115066.67231785938</c:v>
                </c:pt>
                <c:pt idx="11">
                  <c:v>115066.67231785938</c:v>
                </c:pt>
                <c:pt idx="12">
                  <c:v>115066.67231785938</c:v>
                </c:pt>
                <c:pt idx="13">
                  <c:v>149720.00407545624</c:v>
                </c:pt>
                <c:pt idx="14">
                  <c:v>136325.14836582993</c:v>
                </c:pt>
                <c:pt idx="15">
                  <c:v>136325.14836582993</c:v>
                </c:pt>
                <c:pt idx="16">
                  <c:v>136325.14836582993</c:v>
                </c:pt>
                <c:pt idx="17">
                  <c:v>136325.14836582993</c:v>
                </c:pt>
                <c:pt idx="18">
                  <c:v>136325.14836582993</c:v>
                </c:pt>
                <c:pt idx="19">
                  <c:v>136325.14836582993</c:v>
                </c:pt>
                <c:pt idx="20">
                  <c:v>136325.14836582993</c:v>
                </c:pt>
                <c:pt idx="21">
                  <c:v>136325.14836582993</c:v>
                </c:pt>
                <c:pt idx="22">
                  <c:v>136325.14836582993</c:v>
                </c:pt>
                <c:pt idx="23">
                  <c:v>136325.14836582993</c:v>
                </c:pt>
                <c:pt idx="24">
                  <c:v>136325.14836582993</c:v>
                </c:pt>
                <c:pt idx="25">
                  <c:v>136325.14836582993</c:v>
                </c:pt>
                <c:pt idx="26">
                  <c:v>136325.14836582993</c:v>
                </c:pt>
                <c:pt idx="27">
                  <c:v>136325.14836582993</c:v>
                </c:pt>
                <c:pt idx="28">
                  <c:v>136325.14836582993</c:v>
                </c:pt>
                <c:pt idx="29">
                  <c:v>136325.14836582993</c:v>
                </c:pt>
                <c:pt idx="30">
                  <c:v>136325.14836582993</c:v>
                </c:pt>
                <c:pt idx="31">
                  <c:v>136325.14836582993</c:v>
                </c:pt>
                <c:pt idx="32">
                  <c:v>136325.14836582993</c:v>
                </c:pt>
                <c:pt idx="33">
                  <c:v>136325.14836582993</c:v>
                </c:pt>
                <c:pt idx="34">
                  <c:v>136325.14836582993</c:v>
                </c:pt>
                <c:pt idx="35">
                  <c:v>136325.14836582993</c:v>
                </c:pt>
                <c:pt idx="36">
                  <c:v>136325.14836582993</c:v>
                </c:pt>
                <c:pt idx="37">
                  <c:v>136325.14836582993</c:v>
                </c:pt>
                <c:pt idx="38">
                  <c:v>136325.14836582993</c:v>
                </c:pt>
                <c:pt idx="39">
                  <c:v>136325.14836582993</c:v>
                </c:pt>
                <c:pt idx="40">
                  <c:v>136325.14836582993</c:v>
                </c:pt>
                <c:pt idx="41">
                  <c:v>136325.14836582993</c:v>
                </c:pt>
                <c:pt idx="42">
                  <c:v>136325.14836582993</c:v>
                </c:pt>
                <c:pt idx="43">
                  <c:v>136325.14836582993</c:v>
                </c:pt>
                <c:pt idx="44">
                  <c:v>136325.14836582993</c:v>
                </c:pt>
                <c:pt idx="45">
                  <c:v>136325.14836582993</c:v>
                </c:pt>
                <c:pt idx="46">
                  <c:v>136325.14836582993</c:v>
                </c:pt>
                <c:pt idx="47">
                  <c:v>136325.14836582993</c:v>
                </c:pt>
                <c:pt idx="48">
                  <c:v>136325.14836582993</c:v>
                </c:pt>
                <c:pt idx="49">
                  <c:v>136325.14836582993</c:v>
                </c:pt>
                <c:pt idx="50">
                  <c:v>136325.14836582993</c:v>
                </c:pt>
                <c:pt idx="51">
                  <c:v>136325.14836582993</c:v>
                </c:pt>
              </c:numCache>
            </c:numRef>
          </c:val>
          <c:smooth val="0"/>
          <c:extLst>
            <c:ext xmlns:c16="http://schemas.microsoft.com/office/drawing/2014/chart" uri="{C3380CC4-5D6E-409C-BE32-E72D297353CC}">
              <c16:uniqueId val="{00000007-C419-4F3C-9BE2-37DB8F1F41F9}"/>
            </c:ext>
          </c:extLst>
        </c:ser>
        <c:ser>
          <c:idx val="8"/>
          <c:order val="8"/>
          <c:tx>
            <c:strRef>
              <c:f>'Semi Solid'!$O$47</c:f>
              <c:strCache>
                <c:ptCount val="1"/>
                <c:pt idx="0">
                  <c:v>Max Capacity</c:v>
                </c:pt>
              </c:strCache>
            </c:strRef>
          </c:tx>
          <c:spPr>
            <a:ln w="38100">
              <a:solidFill>
                <a:srgbClr val="FF0000"/>
              </a:solidFill>
            </a:ln>
          </c:spPr>
          <c:marker>
            <c:symbol val="none"/>
          </c:marker>
          <c:cat>
            <c:multiLvlStrRef>
              <c:f>'Semi Solid'!$A$48:$B$112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'Semi Solid'!$O$48:$O$112</c:f>
              <c:numCache>
                <c:formatCode>#,##0</c:formatCode>
                <c:ptCount val="52"/>
                <c:pt idx="0">
                  <c:v>115066.67231785938</c:v>
                </c:pt>
                <c:pt idx="1">
                  <c:v>115066.67231785938</c:v>
                </c:pt>
                <c:pt idx="2">
                  <c:v>115066.67231785938</c:v>
                </c:pt>
                <c:pt idx="3">
                  <c:v>115066.67231785938</c:v>
                </c:pt>
                <c:pt idx="4">
                  <c:v>115066.67231785938</c:v>
                </c:pt>
                <c:pt idx="5">
                  <c:v>115066.67231785938</c:v>
                </c:pt>
                <c:pt idx="6">
                  <c:v>115066.67231785938</c:v>
                </c:pt>
                <c:pt idx="7">
                  <c:v>115066.67231785938</c:v>
                </c:pt>
                <c:pt idx="8">
                  <c:v>115066.67231785938</c:v>
                </c:pt>
                <c:pt idx="9">
                  <c:v>115066.67231785938</c:v>
                </c:pt>
                <c:pt idx="10">
                  <c:v>115066.67231785938</c:v>
                </c:pt>
                <c:pt idx="11">
                  <c:v>115066.67231785938</c:v>
                </c:pt>
                <c:pt idx="12">
                  <c:v>115066.67231785938</c:v>
                </c:pt>
                <c:pt idx="13">
                  <c:v>149720.00407545624</c:v>
                </c:pt>
                <c:pt idx="14">
                  <c:v>136325.14836582993</c:v>
                </c:pt>
                <c:pt idx="15">
                  <c:v>136325.14836582993</c:v>
                </c:pt>
                <c:pt idx="16">
                  <c:v>136325.14836582993</c:v>
                </c:pt>
                <c:pt idx="17">
                  <c:v>136325.14836582993</c:v>
                </c:pt>
                <c:pt idx="18">
                  <c:v>136325.14836582993</c:v>
                </c:pt>
                <c:pt idx="19">
                  <c:v>136325.14836582993</c:v>
                </c:pt>
                <c:pt idx="20">
                  <c:v>136325.14836582993</c:v>
                </c:pt>
                <c:pt idx="21">
                  <c:v>136325.14836582993</c:v>
                </c:pt>
                <c:pt idx="22">
                  <c:v>136325.14836582993</c:v>
                </c:pt>
                <c:pt idx="23">
                  <c:v>136325.14836582993</c:v>
                </c:pt>
                <c:pt idx="24">
                  <c:v>136325.14836582993</c:v>
                </c:pt>
                <c:pt idx="25">
                  <c:v>136325.14836582993</c:v>
                </c:pt>
                <c:pt idx="26">
                  <c:v>136325.14836582993</c:v>
                </c:pt>
                <c:pt idx="27">
                  <c:v>136325.14836582993</c:v>
                </c:pt>
                <c:pt idx="28">
                  <c:v>136325.14836582993</c:v>
                </c:pt>
                <c:pt idx="29">
                  <c:v>136325.14836582993</c:v>
                </c:pt>
                <c:pt idx="30">
                  <c:v>136325.14836582993</c:v>
                </c:pt>
                <c:pt idx="31">
                  <c:v>136325.14836582993</c:v>
                </c:pt>
                <c:pt idx="32">
                  <c:v>136325.14836582993</c:v>
                </c:pt>
                <c:pt idx="33">
                  <c:v>136325.14836582993</c:v>
                </c:pt>
                <c:pt idx="34">
                  <c:v>136325.14836582993</c:v>
                </c:pt>
                <c:pt idx="35">
                  <c:v>136325.14836582993</c:v>
                </c:pt>
                <c:pt idx="36">
                  <c:v>136325.14836582993</c:v>
                </c:pt>
                <c:pt idx="37">
                  <c:v>136325.14836582993</c:v>
                </c:pt>
                <c:pt idx="38">
                  <c:v>136325.14836582993</c:v>
                </c:pt>
                <c:pt idx="39">
                  <c:v>136325.14836582993</c:v>
                </c:pt>
                <c:pt idx="40">
                  <c:v>136325.14836582993</c:v>
                </c:pt>
                <c:pt idx="41">
                  <c:v>136325.14836582993</c:v>
                </c:pt>
                <c:pt idx="42">
                  <c:v>136325.14836582993</c:v>
                </c:pt>
                <c:pt idx="43">
                  <c:v>136325.14836582993</c:v>
                </c:pt>
                <c:pt idx="44">
                  <c:v>136325.14836582993</c:v>
                </c:pt>
                <c:pt idx="45">
                  <c:v>136325.14836582993</c:v>
                </c:pt>
                <c:pt idx="46">
                  <c:v>136325.14836582993</c:v>
                </c:pt>
                <c:pt idx="47">
                  <c:v>136325.14836582993</c:v>
                </c:pt>
                <c:pt idx="48">
                  <c:v>136325.14836582993</c:v>
                </c:pt>
                <c:pt idx="49">
                  <c:v>136325.14836582993</c:v>
                </c:pt>
                <c:pt idx="50">
                  <c:v>136325.14836582993</c:v>
                </c:pt>
                <c:pt idx="51">
                  <c:v>136325.14836582993</c:v>
                </c:pt>
              </c:numCache>
            </c:numRef>
          </c:val>
          <c:smooth val="0"/>
          <c:extLst>
            <c:ext xmlns:c16="http://schemas.microsoft.com/office/drawing/2014/chart" uri="{C3380CC4-5D6E-409C-BE32-E72D297353CC}">
              <c16:uniqueId val="{00000006-C419-4F3C-9BE2-37DB8F1F41F9}"/>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'Semi Solid'!$S$47</c:f>
              <c:strCache>
                <c:ptCount val="1"/>
                <c:pt idx="0">
                  <c:v>DOS</c:v>
                </c:pt>
              </c:strCache>
            </c:strRef>
          </c:tx>
          <c:spPr>
            <a:ln w="50800">
              <a:solidFill>
                <a:srgbClr val="FF3399"/>
              </a:solidFill>
              <a:prstDash val="sysDot"/>
            </a:ln>
          </c:spPr>
          <c:marker>
            <c:symbol val="none"/>
          </c:marker>
          <c:val>
            <c:numRef>
              <c:f>'Semi Solid'!$S$48:$S$112</c:f>
              <c:numCache>
                <c:formatCode>0</c:formatCode>
                <c:ptCount val="52"/>
                <c:pt idx="0">
                  <c:v>37.68104683521819</c:v>
                </c:pt>
                <c:pt idx="1">
                  <c:v>35.803073004492767</c:v>
                </c:pt>
                <c:pt idx="2">
                  <c:v>24.608039836592617</c:v>
                </c:pt>
                <c:pt idx="3">
                  <c:v>29.265585984089078</c:v>
                </c:pt>
                <c:pt idx="4">
                  <c:v>18.962728691262868</c:v>
                </c:pt>
                <c:pt idx="5">
                  <c:v>9.1513496028465653</c:v>
                </c:pt>
                <c:pt idx="6">
                  <c:v>11.978250875269655</c:v>
                </c:pt>
                <c:pt idx="7">
                  <c:v>16.634467906292677</c:v>
                </c:pt>
                <c:pt idx="8">
                  <c:v>25.928564959140324</c:v>
                </c:pt>
                <c:pt idx="9">
                  <c:v>35.887777168004533</c:v>
                </c:pt>
                <c:pt idx="10">
                  <c:v>45.769079560729224</c:v>
                </c:pt>
                <c:pt idx="11">
                  <c:v>51.348160497476385</c:v>
                </c:pt>
                <c:pt idx="12">
                  <c:v>50.515108757398622</c:v>
                </c:pt>
                <c:pt idx="13">
                  <c:v>58.488584397833314</c:v>
                </c:pt>
                <c:pt idx="14">
                  <c:v>55.91426049678477</c:v>
                </c:pt>
                <c:pt idx="15">
                  <c:v>28.882000000000001</c:v>
                </c:pt>
                <c:pt idx="16">
                  <c:v>51.117722709561008</c:v>
                </c:pt>
                <c:pt idx="17">
                  <c:v>23.209130632769128</c:v>
                </c:pt>
                <c:pt idx="18">
                  <c:v>24.622358509432704</c:v>
                </c:pt>
                <c:pt idx="19">
                  <c:v>27.830727597651265</c:v>
                </c:pt>
                <c:pt idx="20">
                  <c:v>27.400220507166484</c:v>
                </c:pt>
                <c:pt idx="21">
                  <c:v>27.497962052002812</c:v>
                </c:pt>
                <c:pt idx="22">
                  <c:v>26.167970311161859</c:v>
                </c:pt>
                <c:pt idx="23">
                  <c:v>26.793149498223237</c:v>
                </c:pt>
                <c:pt idx="24">
                  <c:v>25.792509909775056</c:v>
                </c:pt>
                <c:pt idx="25">
                  <c:v>26.321474238435499</c:v>
                </c:pt>
                <c:pt idx="26">
                  <c:v>26.354437565217385</c:v>
                </c:pt>
                <c:pt idx="27">
                  <c:v>27.571828869565213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A7BA-4E6B-8850-E8E405E99BFD}"/>
            </c:ext>
          </c:extLst>
        </c:ser>
        <c:dLbls>
          <c:showLegendKey val="0"/>
          <c:showVal val="0"/>
          <c:showCatName val="0"/>
          <c:showSerName val="0"/>
          <c:showPercent val="0"/>
          <c:showBubbleSize val="0"/>
        </c:dLbls>
        <c:marker val="1"/>
        <c:smooth val="0"/>
        <c:axId val="1450377888"/>
        <c:axId val="926869952"/>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'Semi Solid'!$C$43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926869952"/>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450377888"/>
        <c:crosses val="max"/>
        <c:crossBetween val="between"/>
      </c:valAx>
      <c:catAx>
        <c:axId val="1450377888"/>
        <c:scaling>
          <c:orientation val="minMax"/>
        </c:scaling>
        <c:delete val="1"/>
        <c:axPos val="b"/>
        <c:majorTickMark val="out"/>
        <c:minorTickMark val="none"/>
        <c:tickLblPos val="nextTo"/>
        <c:crossAx val="926869952"/>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6933442194236132"/>
          <c:y val="9.6472714361893155E-2"/>
          <c:w val="0.12645453122178993"/>
          <c:h val="0.7630639956904528"/>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Preserves 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7.5695069443447519E-2"/>
          <c:y val="0.10188214977578904"/>
          <c:w val="0.7354816427900176"/>
          <c:h val="0.75604024058107622"/>
        </c:manualLayout>
      </c:layout>
      <c:barChart>
        <c:barDir val="col"/>
        <c:grouping val="clustered"/>
        <c:varyColors val="0"/>
        <c:ser>
          <c:idx val="2"/>
          <c:order val="0"/>
          <c:tx>
            <c:strRef>
              <c:f>Preserves!$C$47</c:f>
              <c:strCache>
                <c:ptCount val="1"/>
                <c:pt idx="0">
                  <c:v>Forecasted Demand</c:v>
                </c:pt>
              </c:strCache>
            </c:strRef>
          </c:tx>
          <c:spPr>
            <a:solidFill>
              <a:srgbClr val="000075"/>
            </a:solidFill>
            <a:ln w="19050">
              <a:solidFill>
                <a:srgbClr val="000075"/>
              </a:solidFill>
            </a:ln>
          </c:spPr>
          <c:invertIfNegative val="0"/>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Preserves!$C$48:$C$112</c:f>
              <c:numCache>
                <c:formatCode>#,##0</c:formatCode>
                <c:ptCount val="65"/>
                <c:pt idx="0">
                  <c:v>139394</c:v>
                </c:pt>
                <c:pt idx="1">
                  <c:v>128643</c:v>
                </c:pt>
                <c:pt idx="2">
                  <c:v>118292</c:v>
                </c:pt>
                <c:pt idx="3">
                  <c:v>122020</c:v>
                </c:pt>
                <c:pt idx="4">
                  <c:v>117446</c:v>
                </c:pt>
                <c:pt idx="5">
                  <c:v>125439</c:v>
                </c:pt>
                <c:pt idx="6">
                  <c:v>129945</c:v>
                </c:pt>
                <c:pt idx="7">
                  <c:v>106130</c:v>
                </c:pt>
                <c:pt idx="8">
                  <c:v>148637.24</c:v>
                </c:pt>
                <c:pt idx="9">
                  <c:v>132740.22</c:v>
                </c:pt>
                <c:pt idx="10">
                  <c:v>127702.49</c:v>
                </c:pt>
                <c:pt idx="11">
                  <c:v>141262.42499999999</c:v>
                </c:pt>
                <c:pt idx="12">
                  <c:v>101904</c:v>
                </c:pt>
                <c:pt idx="13">
                  <c:v>96834</c:v>
                </c:pt>
                <c:pt idx="14">
                  <c:v>90375</c:v>
                </c:pt>
                <c:pt idx="15">
                  <c:v>98082</c:v>
                </c:pt>
                <c:pt idx="16">
                  <c:v>82917</c:v>
                </c:pt>
                <c:pt idx="17">
                  <c:v>77181</c:v>
                </c:pt>
                <c:pt idx="18">
                  <c:v>74825</c:v>
                </c:pt>
                <c:pt idx="19">
                  <c:v>76464</c:v>
                </c:pt>
                <c:pt idx="20">
                  <c:v>63711</c:v>
                </c:pt>
                <c:pt idx="21">
                  <c:v>78174</c:v>
                </c:pt>
                <c:pt idx="22">
                  <c:v>71751</c:v>
                </c:pt>
                <c:pt idx="23">
                  <c:v>47793</c:v>
                </c:pt>
                <c:pt idx="24">
                  <c:v>47061</c:v>
                </c:pt>
                <c:pt idx="25">
                  <c:v>69181</c:v>
                </c:pt>
                <c:pt idx="26">
                  <c:v>60810</c:v>
                </c:pt>
                <c:pt idx="27">
                  <c:v>63120</c:v>
                </c:pt>
                <c:pt idx="28">
                  <c:v>67812</c:v>
                </c:pt>
                <c:pt idx="29">
                  <c:v>76950</c:v>
                </c:pt>
                <c:pt idx="30">
                  <c:v>77181</c:v>
                </c:pt>
                <c:pt idx="31">
                  <c:v>74825</c:v>
                </c:pt>
                <c:pt idx="32">
                  <c:v>76464</c:v>
                </c:pt>
                <c:pt idx="33">
                  <c:v>63711</c:v>
                </c:pt>
                <c:pt idx="34">
                  <c:v>78174</c:v>
                </c:pt>
                <c:pt idx="35">
                  <c:v>71751</c:v>
                </c:pt>
                <c:pt idx="36">
                  <c:v>47793</c:v>
                </c:pt>
                <c:pt idx="37">
                  <c:v>47061</c:v>
                </c:pt>
                <c:pt idx="38">
                  <c:v>69181</c:v>
                </c:pt>
                <c:pt idx="39">
                  <c:v>60810</c:v>
                </c:pt>
                <c:pt idx="40">
                  <c:v>63120</c:v>
                </c:pt>
                <c:pt idx="41">
                  <c:v>67812</c:v>
                </c:pt>
                <c:pt idx="42">
                  <c:v>76950</c:v>
                </c:pt>
                <c:pt idx="43">
                  <c:v>77181</c:v>
                </c:pt>
                <c:pt idx="44">
                  <c:v>74825</c:v>
                </c:pt>
                <c:pt idx="45">
                  <c:v>76464</c:v>
                </c:pt>
                <c:pt idx="46">
                  <c:v>63711</c:v>
                </c:pt>
                <c:pt idx="47">
                  <c:v>78174</c:v>
                </c:pt>
                <c:pt idx="48">
                  <c:v>71751</c:v>
                </c:pt>
                <c:pt idx="49">
                  <c:v>47793</c:v>
                </c:pt>
                <c:pt idx="50">
                  <c:v>47061</c:v>
                </c:pt>
                <c:pt idx="51">
                  <c:v>69181</c:v>
                </c:pt>
                <c:pt idx="52">
                  <c:v>60810</c:v>
                </c:pt>
                <c:pt idx="53">
                  <c:v>63120</c:v>
                </c:pt>
                <c:pt idx="54">
                  <c:v>67812</c:v>
                </c:pt>
                <c:pt idx="55">
                  <c:v>76950</c:v>
                </c:pt>
                <c:pt idx="56">
                  <c:v>77181</c:v>
                </c:pt>
                <c:pt idx="57">
                  <c:v>74825</c:v>
                </c:pt>
                <c:pt idx="58">
                  <c:v>76464</c:v>
                </c:pt>
                <c:pt idx="59">
                  <c:v>63711</c:v>
                </c:pt>
                <c:pt idx="60">
                  <c:v>78174</c:v>
                </c:pt>
                <c:pt idx="61">
                  <c:v>71751</c:v>
                </c:pt>
                <c:pt idx="62">
                  <c:v>47793</c:v>
                </c:pt>
                <c:pt idx="63">
                  <c:v>47061</c:v>
                </c:pt>
                <c:pt idx="64">
                  <c:v>69181</c:v>
                </c:pt>
              </c:numCache>
            </c:numRef>
          </c:val>
          <c:extLst>
            <c:ext xmlns:c16="http://schemas.microsoft.com/office/drawing/2014/chart" uri="{C3380CC4-5D6E-409C-BE32-E72D297353CC}">
              <c16:uniqueId val="{00000000-205A-44F7-858D-6ADED16C6585}"/>
            </c:ext>
          </c:extLst>
        </c:ser>
        <c:ser>
          <c:idx val="0"/>
          <c:order val="4"/>
          <c:tx>
            <c:strRef>
              <c:f>Preserves!$G$47</c:f>
              <c:strCache>
                <c:ptCount val="1"/>
                <c:pt idx="0">
                  <c:v>Actual Sales</c:v>
                </c:pt>
              </c:strCache>
            </c:strRef>
          </c:tx>
          <c:spPr>
            <a:solidFill>
              <a:srgbClr val="42D4F4"/>
            </a:solidFill>
            <a:ln w="19050">
              <a:solidFill>
                <a:srgbClr val="42D4F4"/>
              </a:solidFill>
            </a:ln>
          </c:spPr>
          <c:invertIfNegative val="0"/>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Preserves!$G$48:$G$112</c:f>
              <c:numCache>
                <c:formatCode>#,##0</c:formatCode>
                <c:ptCount val="65"/>
                <c:pt idx="0">
                  <c:v>139390</c:v>
                </c:pt>
                <c:pt idx="1">
                  <c:v>56788</c:v>
                </c:pt>
                <c:pt idx="2">
                  <c:v>161051</c:v>
                </c:pt>
                <c:pt idx="3">
                  <c:v>125399</c:v>
                </c:pt>
                <c:pt idx="4">
                  <c:v>67029</c:v>
                </c:pt>
                <c:pt idx="5">
                  <c:v>108216</c:v>
                </c:pt>
                <c:pt idx="6">
                  <c:v>105787</c:v>
                </c:pt>
                <c:pt idx="7">
                  <c:v>92946</c:v>
                </c:pt>
                <c:pt idx="8">
                  <c:v>122264</c:v>
                </c:pt>
                <c:pt idx="9">
                  <c:v>101136</c:v>
                </c:pt>
                <c:pt idx="10">
                  <c:v>81923</c:v>
                </c:pt>
                <c:pt idx="11">
                  <c:v>59743</c:v>
                </c:pt>
                <c:pt idx="12">
                  <c:v>98149</c:v>
                </c:pt>
                <c:pt idx="13">
                  <c:v>84598</c:v>
                </c:pt>
                <c:pt idx="14">
                  <c:v>116483</c:v>
                </c:pt>
                <c:pt idx="15">
                  <c:v>43043</c:v>
                </c:pt>
                <c:pt idx="16">
                  <c:v>84771</c:v>
                </c:pt>
              </c:numCache>
            </c:numRef>
          </c:val>
          <c:extLst>
            <c:ext xmlns:c16="http://schemas.microsoft.com/office/drawing/2014/chart" uri="{C3380CC4-5D6E-409C-BE32-E72D297353CC}">
              <c16:uniqueId val="{00000001-205A-44F7-858D-6ADED16C6585}"/>
            </c:ext>
          </c:extLst>
        </c:ser>
        <c:ser>
          <c:idx val="5"/>
          <c:order val="5"/>
          <c:tx>
            <c:strRef>
              <c:f>Preserves!$I$47</c:f>
              <c:strCache>
                <c:ptCount val="1"/>
                <c:pt idx="0">
                  <c:v>Outside Purchases</c:v>
                </c:pt>
              </c:strCache>
            </c:strRef>
          </c:tx>
          <c:spPr>
            <a:solidFill>
              <a:srgbClr val="F58231"/>
            </a:solidFill>
            <a:ln w="19050">
              <a:solidFill>
                <a:srgbClr val="F58231"/>
              </a:solidFill>
              <a:prstDash val="solid"/>
            </a:ln>
          </c:spPr>
          <c:invertIfNegative val="0"/>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Preserves!$I$48:$I$112</c:f>
              <c:numCache>
                <c:formatCode>#,##0</c:formatCode>
                <c:ptCount val="65"/>
              </c:numCache>
            </c:numRef>
          </c:val>
          <c:extLst>
            <c:ext xmlns:c16="http://schemas.microsoft.com/office/drawing/2014/chart" uri="{C3380CC4-5D6E-409C-BE32-E72D297353CC}">
              <c16:uniqueId val="{00000002-205A-44F7-858D-6ADED16C6585}"/>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Preserves!$D$47</c:f>
              <c:strCache>
                <c:ptCount val="1"/>
                <c:pt idx="0">
                  <c:v>Scheduled Production</c:v>
                </c:pt>
              </c:strCache>
            </c:strRef>
          </c:tx>
          <c:spPr>
            <a:ln w="38100">
              <a:solidFill>
                <a:srgbClr val="911EB4"/>
              </a:solidFill>
              <a:prstDash val="dash"/>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Preserves!$D$48:$D$112</c:f>
              <c:numCache>
                <c:formatCode>#,##0</c:formatCode>
                <c:ptCount val="65"/>
                <c:pt idx="0">
                  <c:v>173700</c:v>
                </c:pt>
                <c:pt idx="1">
                  <c:v>92200</c:v>
                </c:pt>
                <c:pt idx="2">
                  <c:v>135200</c:v>
                </c:pt>
                <c:pt idx="3">
                  <c:v>80000</c:v>
                </c:pt>
                <c:pt idx="4">
                  <c:v>106845</c:v>
                </c:pt>
                <c:pt idx="5">
                  <c:v>99013</c:v>
                </c:pt>
                <c:pt idx="6">
                  <c:v>106000</c:v>
                </c:pt>
                <c:pt idx="7">
                  <c:v>126431</c:v>
                </c:pt>
                <c:pt idx="8">
                  <c:v>140000</c:v>
                </c:pt>
                <c:pt idx="9">
                  <c:v>140000</c:v>
                </c:pt>
                <c:pt idx="10">
                  <c:v>130000</c:v>
                </c:pt>
                <c:pt idx="11">
                  <c:v>130000</c:v>
                </c:pt>
                <c:pt idx="12">
                  <c:v>123359.32536</c:v>
                </c:pt>
                <c:pt idx="13">
                  <c:v>117027</c:v>
                </c:pt>
                <c:pt idx="14">
                  <c:v>104786</c:v>
                </c:pt>
                <c:pt idx="15">
                  <c:v>116764</c:v>
                </c:pt>
                <c:pt idx="16">
                  <c:v>75000</c:v>
                </c:pt>
                <c:pt idx="17">
                  <c:v>75000</c:v>
                </c:pt>
                <c:pt idx="18">
                  <c:v>75000</c:v>
                </c:pt>
                <c:pt idx="19">
                  <c:v>65724.592191326999</c:v>
                </c:pt>
                <c:pt idx="20">
                  <c:v>75000</c:v>
                </c:pt>
                <c:pt idx="21">
                  <c:v>52697.107142857116</c:v>
                </c:pt>
                <c:pt idx="22">
                  <c:v>85000</c:v>
                </c:pt>
                <c:pt idx="23">
                  <c:v>75000</c:v>
                </c:pt>
              </c:numCache>
            </c:numRef>
          </c:val>
          <c:smooth val="1"/>
          <c:extLst>
            <c:ext xmlns:c16="http://schemas.microsoft.com/office/drawing/2014/chart" uri="{C3380CC4-5D6E-409C-BE32-E72D297353CC}">
              <c16:uniqueId val="{00000003-205A-44F7-858D-6ADED16C6585}"/>
            </c:ext>
          </c:extLst>
        </c:ser>
        <c:ser>
          <c:idx val="3"/>
          <c:order val="2"/>
          <c:tx>
            <c:strRef>
              <c:f>Preserves!$F$47</c:f>
              <c:strCache>
                <c:ptCount val="1"/>
                <c:pt idx="0">
                  <c:v>Actual Production</c:v>
                </c:pt>
              </c:strCache>
            </c:strRef>
          </c:tx>
          <c:spPr>
            <a:ln w="38100">
              <a:solidFill>
                <a:srgbClr val="911EB4"/>
              </a:solidFill>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Preserves!$F$48:$F$112</c:f>
              <c:numCache>
                <c:formatCode>#,##0</c:formatCode>
                <c:ptCount val="65"/>
                <c:pt idx="0">
                  <c:v>117741</c:v>
                </c:pt>
                <c:pt idx="1">
                  <c:v>83806</c:v>
                </c:pt>
                <c:pt idx="2">
                  <c:v>138508</c:v>
                </c:pt>
                <c:pt idx="3">
                  <c:v>106715</c:v>
                </c:pt>
                <c:pt idx="4">
                  <c:v>96659</c:v>
                </c:pt>
                <c:pt idx="5">
                  <c:v>94875</c:v>
                </c:pt>
                <c:pt idx="6">
                  <c:v>71834</c:v>
                </c:pt>
                <c:pt idx="7">
                  <c:v>109880</c:v>
                </c:pt>
                <c:pt idx="8">
                  <c:v>126052</c:v>
                </c:pt>
                <c:pt idx="9">
                  <c:v>93113</c:v>
                </c:pt>
                <c:pt idx="10">
                  <c:v>81578</c:v>
                </c:pt>
                <c:pt idx="11">
                  <c:v>50148</c:v>
                </c:pt>
                <c:pt idx="12">
                  <c:v>105547</c:v>
                </c:pt>
                <c:pt idx="13">
                  <c:v>129937</c:v>
                </c:pt>
                <c:pt idx="14">
                  <c:v>87017</c:v>
                </c:pt>
                <c:pt idx="15">
                  <c:v>106212</c:v>
                </c:pt>
                <c:pt idx="16">
                  <c:v>83173</c:v>
                </c:pt>
              </c:numCache>
            </c:numRef>
          </c:val>
          <c:smooth val="1"/>
          <c:extLst>
            <c:ext xmlns:c16="http://schemas.microsoft.com/office/drawing/2014/chart" uri="{C3380CC4-5D6E-409C-BE32-E72D297353CC}">
              <c16:uniqueId val="{00000004-205A-44F7-858D-6ADED16C6585}"/>
            </c:ext>
          </c:extLst>
        </c:ser>
        <c:ser>
          <c:idx val="4"/>
          <c:order val="3"/>
          <c:tx>
            <c:strRef>
              <c:f>Preserves!$E$47</c:f>
              <c:strCache>
                <c:ptCount val="1"/>
                <c:pt idx="0">
                  <c:v>Beginning Inventory</c:v>
                </c:pt>
              </c:strCache>
            </c:strRef>
          </c:tx>
          <c:spPr>
            <a:ln w="38100">
              <a:solidFill>
                <a:schemeClr val="tx1"/>
              </a:solidFill>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Preserves!$E$48:$E$112</c:f>
              <c:numCache>
                <c:formatCode>#,##0</c:formatCode>
                <c:ptCount val="65"/>
                <c:pt idx="0">
                  <c:v>329220</c:v>
                </c:pt>
                <c:pt idx="1">
                  <c:v>330194</c:v>
                </c:pt>
                <c:pt idx="2">
                  <c:v>289927</c:v>
                </c:pt>
                <c:pt idx="3">
                  <c:v>329025</c:v>
                </c:pt>
                <c:pt idx="4">
                  <c:v>331225</c:v>
                </c:pt>
                <c:pt idx="5">
                  <c:v>325702</c:v>
                </c:pt>
                <c:pt idx="6">
                  <c:v>329850</c:v>
                </c:pt>
                <c:pt idx="7">
                  <c:v>305882</c:v>
                </c:pt>
                <c:pt idx="8">
                  <c:v>312499</c:v>
                </c:pt>
                <c:pt idx="9">
                  <c:v>299813</c:v>
                </c:pt>
                <c:pt idx="10">
                  <c:v>303527</c:v>
                </c:pt>
                <c:pt idx="11">
                  <c:v>287731</c:v>
                </c:pt>
                <c:pt idx="12">
                  <c:v>245001</c:v>
                </c:pt>
                <c:pt idx="13">
                  <c:v>217088</c:v>
                </c:pt>
                <c:pt idx="14">
                  <c:v>197196</c:v>
                </c:pt>
                <c:pt idx="15">
                  <c:v>193783</c:v>
                </c:pt>
                <c:pt idx="16">
                  <c:v>222510</c:v>
                </c:pt>
                <c:pt idx="17">
                  <c:v>170288</c:v>
                </c:pt>
                <c:pt idx="18">
                  <c:v>168107</c:v>
                </c:pt>
                <c:pt idx="19">
                  <c:v>168282</c:v>
                </c:pt>
                <c:pt idx="20">
                  <c:v>157542.59219132701</c:v>
                </c:pt>
                <c:pt idx="21">
                  <c:v>168831.59219132701</c:v>
                </c:pt>
                <c:pt idx="22">
                  <c:v>143354.69933418412</c:v>
                </c:pt>
                <c:pt idx="23">
                  <c:v>156603.69933418412</c:v>
                </c:pt>
              </c:numCache>
            </c:numRef>
          </c:val>
          <c:smooth val="1"/>
          <c:extLst>
            <c:ext xmlns:c16="http://schemas.microsoft.com/office/drawing/2014/chart" uri="{C3380CC4-5D6E-409C-BE32-E72D297353CC}">
              <c16:uniqueId val="{00000005-205A-44F7-858D-6ADED16C6585}"/>
            </c:ext>
          </c:extLst>
        </c:ser>
        <c:ser>
          <c:idx val="6"/>
          <c:order val="6"/>
          <c:tx>
            <c:strRef>
              <c:f>Preserves!$M$47</c:f>
              <c:strCache>
                <c:ptCount val="1"/>
                <c:pt idx="0">
                  <c:v>Standard Capacity</c:v>
                </c:pt>
              </c:strCache>
            </c:strRef>
          </c:tx>
          <c:spPr>
            <a:ln w="38100">
              <a:solidFill>
                <a:srgbClr val="3CB44B"/>
              </a:solidFill>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Preserves!$M$48:$M$112</c:f>
              <c:numCache>
                <c:formatCode>#,##0</c:formatCode>
                <c:ptCount val="65"/>
                <c:pt idx="0">
                  <c:v>88127.441508082135</c:v>
                </c:pt>
                <c:pt idx="1">
                  <c:v>88127.441508082135</c:v>
                </c:pt>
                <c:pt idx="2">
                  <c:v>88127.441508082135</c:v>
                </c:pt>
                <c:pt idx="3">
                  <c:v>88127.441508082135</c:v>
                </c:pt>
                <c:pt idx="4">
                  <c:v>88127.441508082135</c:v>
                </c:pt>
                <c:pt idx="5">
                  <c:v>88127.441508082135</c:v>
                </c:pt>
                <c:pt idx="6">
                  <c:v>88127.441508082135</c:v>
                </c:pt>
                <c:pt idx="7">
                  <c:v>88127.441508082135</c:v>
                </c:pt>
                <c:pt idx="8">
                  <c:v>88127.441508082135</c:v>
                </c:pt>
                <c:pt idx="9">
                  <c:v>88127.441508082135</c:v>
                </c:pt>
                <c:pt idx="10">
                  <c:v>88127.441508082135</c:v>
                </c:pt>
                <c:pt idx="11">
                  <c:v>88127.441508082135</c:v>
                </c:pt>
                <c:pt idx="12">
                  <c:v>88127.441508082135</c:v>
                </c:pt>
                <c:pt idx="13">
                  <c:v>118681.52843866278</c:v>
                </c:pt>
                <c:pt idx="14">
                  <c:v>133250.54843061583</c:v>
                </c:pt>
                <c:pt idx="15">
                  <c:v>133250.54843061583</c:v>
                </c:pt>
                <c:pt idx="16">
                  <c:v>133250.54843061583</c:v>
                </c:pt>
                <c:pt idx="17">
                  <c:v>133250.54843061583</c:v>
                </c:pt>
                <c:pt idx="18">
                  <c:v>133250.54843061583</c:v>
                </c:pt>
                <c:pt idx="19">
                  <c:v>133250.54843061583</c:v>
                </c:pt>
                <c:pt idx="20">
                  <c:v>133250.54843061583</c:v>
                </c:pt>
                <c:pt idx="21">
                  <c:v>133250.54843061583</c:v>
                </c:pt>
                <c:pt idx="22">
                  <c:v>133250.54843061583</c:v>
                </c:pt>
                <c:pt idx="23">
                  <c:v>133250.54843061583</c:v>
                </c:pt>
                <c:pt idx="24">
                  <c:v>133250.54843061583</c:v>
                </c:pt>
                <c:pt idx="25">
                  <c:v>133250.54843061583</c:v>
                </c:pt>
                <c:pt idx="26">
                  <c:v>133250.54843061583</c:v>
                </c:pt>
                <c:pt idx="27">
                  <c:v>133250.54843061583</c:v>
                </c:pt>
                <c:pt idx="28">
                  <c:v>133250.54843061583</c:v>
                </c:pt>
                <c:pt idx="29">
                  <c:v>133250.54843061583</c:v>
                </c:pt>
                <c:pt idx="30">
                  <c:v>133250.54843061583</c:v>
                </c:pt>
                <c:pt idx="31">
                  <c:v>133250.54843061583</c:v>
                </c:pt>
                <c:pt idx="32">
                  <c:v>133250.54843061583</c:v>
                </c:pt>
                <c:pt idx="33">
                  <c:v>133250.54843061583</c:v>
                </c:pt>
                <c:pt idx="34">
                  <c:v>133250.54843061583</c:v>
                </c:pt>
                <c:pt idx="35">
                  <c:v>133250.54843061583</c:v>
                </c:pt>
                <c:pt idx="36">
                  <c:v>133250.54843061583</c:v>
                </c:pt>
                <c:pt idx="37">
                  <c:v>133250.54843061583</c:v>
                </c:pt>
                <c:pt idx="38">
                  <c:v>133250.54843061583</c:v>
                </c:pt>
                <c:pt idx="39">
                  <c:v>133250.54843061583</c:v>
                </c:pt>
                <c:pt idx="40">
                  <c:v>133250.54843061583</c:v>
                </c:pt>
                <c:pt idx="41">
                  <c:v>133250.54843061583</c:v>
                </c:pt>
                <c:pt idx="42">
                  <c:v>133250.54843061583</c:v>
                </c:pt>
                <c:pt idx="43">
                  <c:v>133250.54843061583</c:v>
                </c:pt>
                <c:pt idx="44">
                  <c:v>133250.54843061583</c:v>
                </c:pt>
                <c:pt idx="45">
                  <c:v>133250.54843061583</c:v>
                </c:pt>
                <c:pt idx="46">
                  <c:v>133250.54843061583</c:v>
                </c:pt>
                <c:pt idx="47">
                  <c:v>133250.54843061583</c:v>
                </c:pt>
                <c:pt idx="48">
                  <c:v>133250.54843061583</c:v>
                </c:pt>
                <c:pt idx="49">
                  <c:v>133250.54843061583</c:v>
                </c:pt>
                <c:pt idx="50">
                  <c:v>133250.54843061583</c:v>
                </c:pt>
                <c:pt idx="51">
                  <c:v>133250.54843061583</c:v>
                </c:pt>
                <c:pt idx="52">
                  <c:v>133250.54843061583</c:v>
                </c:pt>
                <c:pt idx="53">
                  <c:v>133250.54843061583</c:v>
                </c:pt>
                <c:pt idx="54">
                  <c:v>133250.54843061583</c:v>
                </c:pt>
                <c:pt idx="55">
                  <c:v>133250.54843061583</c:v>
                </c:pt>
                <c:pt idx="56">
                  <c:v>133250.54843061583</c:v>
                </c:pt>
                <c:pt idx="57">
                  <c:v>133250.54843061583</c:v>
                </c:pt>
                <c:pt idx="58">
                  <c:v>133250.54843061583</c:v>
                </c:pt>
                <c:pt idx="59">
                  <c:v>133250.54843061583</c:v>
                </c:pt>
                <c:pt idx="60">
                  <c:v>133250.54843061583</c:v>
                </c:pt>
                <c:pt idx="61">
                  <c:v>133250.54843061583</c:v>
                </c:pt>
                <c:pt idx="62">
                  <c:v>133250.54843061583</c:v>
                </c:pt>
                <c:pt idx="63">
                  <c:v>133250.54843061583</c:v>
                </c:pt>
                <c:pt idx="64">
                  <c:v>133250.54843061583</c:v>
                </c:pt>
              </c:numCache>
            </c:numRef>
          </c:val>
          <c:smooth val="0"/>
          <c:extLst>
            <c:ext xmlns:c16="http://schemas.microsoft.com/office/drawing/2014/chart" uri="{C3380CC4-5D6E-409C-BE32-E72D297353CC}">
              <c16:uniqueId val="{00000008-205A-44F7-858D-6ADED16C6585}"/>
            </c:ext>
          </c:extLst>
        </c:ser>
        <c:ser>
          <c:idx val="7"/>
          <c:order val="7"/>
          <c:tx>
            <c:strRef>
              <c:f>Preserves!$N$47</c:f>
              <c:strCache>
                <c:ptCount val="1"/>
                <c:pt idx="0">
                  <c:v>Overtime Capacity</c:v>
                </c:pt>
              </c:strCache>
            </c:strRef>
          </c:tx>
          <c:spPr>
            <a:ln w="38100">
              <a:solidFill>
                <a:srgbClr val="FFE119"/>
              </a:solidFill>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Preserves!$N$48:$N$112</c:f>
              <c:numCache>
                <c:formatCode>#,##0</c:formatCode>
                <c:ptCount val="65"/>
                <c:pt idx="0">
                  <c:v>185067.6271669725</c:v>
                </c:pt>
                <c:pt idx="1">
                  <c:v>185067.6271669725</c:v>
                </c:pt>
                <c:pt idx="2">
                  <c:v>185067.6271669725</c:v>
                </c:pt>
                <c:pt idx="3">
                  <c:v>185067.6271669725</c:v>
                </c:pt>
                <c:pt idx="4">
                  <c:v>185067.6271669725</c:v>
                </c:pt>
                <c:pt idx="5">
                  <c:v>185067.6271669725</c:v>
                </c:pt>
                <c:pt idx="6">
                  <c:v>185067.6271669725</c:v>
                </c:pt>
                <c:pt idx="7">
                  <c:v>185067.6271669725</c:v>
                </c:pt>
                <c:pt idx="8">
                  <c:v>185067.6271669725</c:v>
                </c:pt>
                <c:pt idx="9">
                  <c:v>185067.6271669725</c:v>
                </c:pt>
                <c:pt idx="10">
                  <c:v>185067.6271669725</c:v>
                </c:pt>
                <c:pt idx="11">
                  <c:v>185067.6271669725</c:v>
                </c:pt>
                <c:pt idx="12">
                  <c:v>185067.6271669725</c:v>
                </c:pt>
                <c:pt idx="13">
                  <c:v>249231.20972119182</c:v>
                </c:pt>
                <c:pt idx="14">
                  <c:v>279826.15170429327</c:v>
                </c:pt>
                <c:pt idx="15">
                  <c:v>279826.15170429327</c:v>
                </c:pt>
                <c:pt idx="16">
                  <c:v>279826.15170429327</c:v>
                </c:pt>
                <c:pt idx="17">
                  <c:v>279826.15170429327</c:v>
                </c:pt>
                <c:pt idx="18">
                  <c:v>279826.15170429327</c:v>
                </c:pt>
                <c:pt idx="19">
                  <c:v>279826.15170429327</c:v>
                </c:pt>
                <c:pt idx="20">
                  <c:v>279826.15170429327</c:v>
                </c:pt>
                <c:pt idx="21">
                  <c:v>279826.15170429327</c:v>
                </c:pt>
                <c:pt idx="22">
                  <c:v>279826.15170429327</c:v>
                </c:pt>
                <c:pt idx="23">
                  <c:v>279826.15170429327</c:v>
                </c:pt>
                <c:pt idx="24">
                  <c:v>279826.15170429327</c:v>
                </c:pt>
                <c:pt idx="25">
                  <c:v>279826.15170429327</c:v>
                </c:pt>
                <c:pt idx="26">
                  <c:v>279826.15170429327</c:v>
                </c:pt>
                <c:pt idx="27">
                  <c:v>279826.15170429327</c:v>
                </c:pt>
                <c:pt idx="28">
                  <c:v>279826.15170429327</c:v>
                </c:pt>
                <c:pt idx="29">
                  <c:v>279826.15170429327</c:v>
                </c:pt>
                <c:pt idx="30">
                  <c:v>279826.15170429327</c:v>
                </c:pt>
                <c:pt idx="31">
                  <c:v>279826.15170429327</c:v>
                </c:pt>
                <c:pt idx="32">
                  <c:v>279826.15170429327</c:v>
                </c:pt>
                <c:pt idx="33">
                  <c:v>279826.15170429327</c:v>
                </c:pt>
                <c:pt idx="34">
                  <c:v>279826.15170429327</c:v>
                </c:pt>
                <c:pt idx="35">
                  <c:v>279826.15170429327</c:v>
                </c:pt>
                <c:pt idx="36">
                  <c:v>279826.15170429327</c:v>
                </c:pt>
                <c:pt idx="37">
                  <c:v>279826.15170429327</c:v>
                </c:pt>
                <c:pt idx="38">
                  <c:v>279826.15170429327</c:v>
                </c:pt>
                <c:pt idx="39">
                  <c:v>279826.15170429327</c:v>
                </c:pt>
                <c:pt idx="40">
                  <c:v>279826.15170429327</c:v>
                </c:pt>
                <c:pt idx="41">
                  <c:v>279826.15170429327</c:v>
                </c:pt>
                <c:pt idx="42">
                  <c:v>279826.15170429327</c:v>
                </c:pt>
                <c:pt idx="43">
                  <c:v>279826.15170429327</c:v>
                </c:pt>
                <c:pt idx="44">
                  <c:v>279826.15170429327</c:v>
                </c:pt>
                <c:pt idx="45">
                  <c:v>279826.15170429327</c:v>
                </c:pt>
                <c:pt idx="46">
                  <c:v>279826.15170429327</c:v>
                </c:pt>
                <c:pt idx="47">
                  <c:v>279826.15170429327</c:v>
                </c:pt>
                <c:pt idx="48">
                  <c:v>279826.15170429327</c:v>
                </c:pt>
                <c:pt idx="49">
                  <c:v>279826.15170429327</c:v>
                </c:pt>
                <c:pt idx="50">
                  <c:v>279826.15170429327</c:v>
                </c:pt>
                <c:pt idx="51">
                  <c:v>279826.15170429327</c:v>
                </c:pt>
                <c:pt idx="52">
                  <c:v>279826.15170429327</c:v>
                </c:pt>
                <c:pt idx="53">
                  <c:v>279826.15170429327</c:v>
                </c:pt>
                <c:pt idx="54">
                  <c:v>279826.15170429327</c:v>
                </c:pt>
                <c:pt idx="55">
                  <c:v>279826.15170429327</c:v>
                </c:pt>
                <c:pt idx="56">
                  <c:v>279826.15170429327</c:v>
                </c:pt>
                <c:pt idx="57">
                  <c:v>279826.15170429327</c:v>
                </c:pt>
                <c:pt idx="58">
                  <c:v>279826.15170429327</c:v>
                </c:pt>
                <c:pt idx="59">
                  <c:v>279826.15170429327</c:v>
                </c:pt>
                <c:pt idx="60">
                  <c:v>279826.15170429327</c:v>
                </c:pt>
                <c:pt idx="61">
                  <c:v>279826.15170429327</c:v>
                </c:pt>
                <c:pt idx="62">
                  <c:v>279826.15170429327</c:v>
                </c:pt>
                <c:pt idx="63">
                  <c:v>279826.15170429327</c:v>
                </c:pt>
                <c:pt idx="64">
                  <c:v>279826.15170429327</c:v>
                </c:pt>
              </c:numCache>
            </c:numRef>
          </c:val>
          <c:smooth val="0"/>
          <c:extLst>
            <c:ext xmlns:c16="http://schemas.microsoft.com/office/drawing/2014/chart" uri="{C3380CC4-5D6E-409C-BE32-E72D297353CC}">
              <c16:uniqueId val="{00000007-205A-44F7-858D-6ADED16C6585}"/>
            </c:ext>
          </c:extLst>
        </c:ser>
        <c:ser>
          <c:idx val="8"/>
          <c:order val="8"/>
          <c:tx>
            <c:strRef>
              <c:f>Preserves!$O$47</c:f>
              <c:strCache>
                <c:ptCount val="1"/>
                <c:pt idx="0">
                  <c:v>Max Capacity</c:v>
                </c:pt>
              </c:strCache>
            </c:strRef>
          </c:tx>
          <c:spPr>
            <a:ln w="38100">
              <a:solidFill>
                <a:srgbClr val="FF0000"/>
              </a:solidFill>
            </a:ln>
          </c:spPr>
          <c:marker>
            <c:symbol val="none"/>
          </c:marker>
          <c:cat>
            <c:multiLvlStrRef>
              <c:f>Preserves!$A$48:$B$112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Preserves!$O$48:$O$112</c:f>
              <c:numCache>
                <c:formatCode>#,##0</c:formatCode>
                <c:ptCount val="65"/>
                <c:pt idx="0">
                  <c:v>185067.6271669725</c:v>
                </c:pt>
                <c:pt idx="1">
                  <c:v>185067.6271669725</c:v>
                </c:pt>
                <c:pt idx="2">
                  <c:v>185067.6271669725</c:v>
                </c:pt>
                <c:pt idx="3">
                  <c:v>185067.6271669725</c:v>
                </c:pt>
                <c:pt idx="4">
                  <c:v>185067.6271669725</c:v>
                </c:pt>
                <c:pt idx="5">
                  <c:v>185067.6271669725</c:v>
                </c:pt>
                <c:pt idx="6">
                  <c:v>185067.6271669725</c:v>
                </c:pt>
                <c:pt idx="7">
                  <c:v>185067.6271669725</c:v>
                </c:pt>
                <c:pt idx="8">
                  <c:v>185067.6271669725</c:v>
                </c:pt>
                <c:pt idx="9">
                  <c:v>185067.6271669725</c:v>
                </c:pt>
                <c:pt idx="10">
                  <c:v>185067.6271669725</c:v>
                </c:pt>
                <c:pt idx="11">
                  <c:v>185067.6271669725</c:v>
                </c:pt>
                <c:pt idx="12">
                  <c:v>185067.6271669725</c:v>
                </c:pt>
                <c:pt idx="13">
                  <c:v>249231.20972119182</c:v>
                </c:pt>
                <c:pt idx="14">
                  <c:v>279826.15170429327</c:v>
                </c:pt>
                <c:pt idx="15">
                  <c:v>279826.15170429327</c:v>
                </c:pt>
                <c:pt idx="16">
                  <c:v>279826.15170429327</c:v>
                </c:pt>
                <c:pt idx="17">
                  <c:v>279826.15170429327</c:v>
                </c:pt>
                <c:pt idx="18">
                  <c:v>279826.15170429327</c:v>
                </c:pt>
                <c:pt idx="19">
                  <c:v>279826.15170429327</c:v>
                </c:pt>
                <c:pt idx="20">
                  <c:v>279826.15170429327</c:v>
                </c:pt>
                <c:pt idx="21">
                  <c:v>279826.15170429327</c:v>
                </c:pt>
                <c:pt idx="22">
                  <c:v>279826.15170429327</c:v>
                </c:pt>
                <c:pt idx="23">
                  <c:v>279826.15170429327</c:v>
                </c:pt>
                <c:pt idx="24">
                  <c:v>279826.15170429327</c:v>
                </c:pt>
                <c:pt idx="25">
                  <c:v>279826.15170429327</c:v>
                </c:pt>
                <c:pt idx="26">
                  <c:v>279826.15170429327</c:v>
                </c:pt>
                <c:pt idx="27">
                  <c:v>279826.15170429327</c:v>
                </c:pt>
                <c:pt idx="28">
                  <c:v>279826.15170429327</c:v>
                </c:pt>
                <c:pt idx="29">
                  <c:v>279826.15170429327</c:v>
                </c:pt>
                <c:pt idx="30">
                  <c:v>279826.15170429327</c:v>
                </c:pt>
                <c:pt idx="31">
                  <c:v>279826.15170429327</c:v>
                </c:pt>
                <c:pt idx="32">
                  <c:v>279826.15170429327</c:v>
                </c:pt>
                <c:pt idx="33">
                  <c:v>279826.15170429327</c:v>
                </c:pt>
                <c:pt idx="34">
                  <c:v>279826.15170429327</c:v>
                </c:pt>
                <c:pt idx="35">
                  <c:v>279826.15170429327</c:v>
                </c:pt>
                <c:pt idx="36">
                  <c:v>279826.15170429327</c:v>
                </c:pt>
                <c:pt idx="37">
                  <c:v>279826.15170429327</c:v>
                </c:pt>
                <c:pt idx="38">
                  <c:v>279826.15170429327</c:v>
                </c:pt>
                <c:pt idx="39">
                  <c:v>279826.15170429327</c:v>
                </c:pt>
                <c:pt idx="40">
                  <c:v>279826.15170429327</c:v>
                </c:pt>
                <c:pt idx="41">
                  <c:v>279826.15170429327</c:v>
                </c:pt>
                <c:pt idx="42">
                  <c:v>279826.15170429327</c:v>
                </c:pt>
                <c:pt idx="43">
                  <c:v>279826.15170429327</c:v>
                </c:pt>
                <c:pt idx="44">
                  <c:v>279826.15170429327</c:v>
                </c:pt>
                <c:pt idx="45">
                  <c:v>279826.15170429327</c:v>
                </c:pt>
                <c:pt idx="46">
                  <c:v>279826.15170429327</c:v>
                </c:pt>
                <c:pt idx="47">
                  <c:v>279826.15170429327</c:v>
                </c:pt>
                <c:pt idx="48">
                  <c:v>279826.15170429327</c:v>
                </c:pt>
                <c:pt idx="49">
                  <c:v>279826.15170429327</c:v>
                </c:pt>
                <c:pt idx="50">
                  <c:v>279826.15170429327</c:v>
                </c:pt>
                <c:pt idx="51">
                  <c:v>279826.15170429327</c:v>
                </c:pt>
                <c:pt idx="52">
                  <c:v>279826.15170429327</c:v>
                </c:pt>
                <c:pt idx="53">
                  <c:v>279826.15170429327</c:v>
                </c:pt>
                <c:pt idx="54">
                  <c:v>279826.15170429327</c:v>
                </c:pt>
                <c:pt idx="55">
                  <c:v>279826.15170429327</c:v>
                </c:pt>
                <c:pt idx="56">
                  <c:v>279826.15170429327</c:v>
                </c:pt>
                <c:pt idx="57">
                  <c:v>279826.15170429327</c:v>
                </c:pt>
                <c:pt idx="58">
                  <c:v>279826.15170429327</c:v>
                </c:pt>
                <c:pt idx="59">
                  <c:v>279826.15170429327</c:v>
                </c:pt>
                <c:pt idx="60">
                  <c:v>279826.15170429327</c:v>
                </c:pt>
                <c:pt idx="61">
                  <c:v>279826.15170429327</c:v>
                </c:pt>
                <c:pt idx="62">
                  <c:v>279826.15170429327</c:v>
                </c:pt>
                <c:pt idx="63">
                  <c:v>279826.15170429327</c:v>
                </c:pt>
                <c:pt idx="64">
                  <c:v>279826.15170429327</c:v>
                </c:pt>
              </c:numCache>
            </c:numRef>
          </c:val>
          <c:smooth val="0"/>
          <c:extLst>
            <c:ext xmlns:c16="http://schemas.microsoft.com/office/drawing/2014/chart" uri="{C3380CC4-5D6E-409C-BE32-E72D297353CC}">
              <c16:uniqueId val="{00000006-205A-44F7-858D-6ADED16C6585}"/>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Preserves!$S$47</c:f>
              <c:strCache>
                <c:ptCount val="1"/>
                <c:pt idx="0">
                  <c:v>DOS</c:v>
                </c:pt>
              </c:strCache>
            </c:strRef>
          </c:tx>
          <c:spPr>
            <a:ln w="50800">
              <a:solidFill>
                <a:srgbClr val="FF3399"/>
              </a:solidFill>
              <a:prstDash val="sysDot"/>
            </a:ln>
          </c:spPr>
          <c:marker>
            <c:symbol val="none"/>
          </c:marker>
          <c:val>
            <c:numRef>
              <c:f>Preserves!$S$48:$S$112</c:f>
              <c:numCache>
                <c:formatCode>0</c:formatCode>
                <c:ptCount val="65"/>
                <c:pt idx="0">
                  <c:v>66.13024950858717</c:v>
                </c:pt>
                <c:pt idx="1">
                  <c:v>71.8689085298073</c:v>
                </c:pt>
                <c:pt idx="2">
                  <c:v>68.626415987556229</c:v>
                </c:pt>
                <c:pt idx="3">
                  <c:v>75.501557121783307</c:v>
                </c:pt>
                <c:pt idx="4">
                  <c:v>78.966503754917156</c:v>
                </c:pt>
                <c:pt idx="5">
                  <c:v>72.701918860960319</c:v>
                </c:pt>
                <c:pt idx="6">
                  <c:v>71.074685443841631</c:v>
                </c:pt>
                <c:pt idx="7">
                  <c:v>80.700047112032422</c:v>
                </c:pt>
                <c:pt idx="8">
                  <c:v>58.867966062878999</c:v>
                </c:pt>
                <c:pt idx="9">
                  <c:v>63.242052785508413</c:v>
                </c:pt>
                <c:pt idx="10">
                  <c:v>66.551216033453997</c:v>
                </c:pt>
                <c:pt idx="11">
                  <c:v>57.031924802366952</c:v>
                </c:pt>
                <c:pt idx="12">
                  <c:v>84.148168864813954</c:v>
                </c:pt>
                <c:pt idx="13">
                  <c:v>62.772001569696599</c:v>
                </c:pt>
                <c:pt idx="14">
                  <c:v>61.095302904564313</c:v>
                </c:pt>
                <c:pt idx="15">
                  <c:v>55.320283028486365</c:v>
                </c:pt>
                <c:pt idx="16">
                  <c:v>75.138753211042371</c:v>
                </c:pt>
                <c:pt idx="17">
                  <c:v>61.777691400733339</c:v>
                </c:pt>
                <c:pt idx="18">
                  <c:v>62.906729034413637</c:v>
                </c:pt>
                <c:pt idx="19">
                  <c:v>61.622410546139363</c:v>
                </c:pt>
                <c:pt idx="20">
                  <c:v>69.237534826908316</c:v>
                </c:pt>
                <c:pt idx="21">
                  <c:v>60.471315032583163</c:v>
                </c:pt>
                <c:pt idx="22">
                  <c:v>55.942517614488374</c:v>
                </c:pt>
                <c:pt idx="23">
                  <c:v>91.747820420504155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numCache>
            </c:numRef>
          </c:val>
          <c:smooth val="0"/>
          <c:extLst>
            <c:ext xmlns:c16="http://schemas.microsoft.com/office/drawing/2014/chart" uri="{C3380CC4-5D6E-409C-BE32-E72D297353CC}">
              <c16:uniqueId val="{00000000-7010-4C62-9147-CED704DECF6C}"/>
            </c:ext>
          </c:extLst>
        </c:ser>
        <c:dLbls>
          <c:showLegendKey val="0"/>
          <c:showVal val="0"/>
          <c:showCatName val="0"/>
          <c:showSerName val="0"/>
          <c:showPercent val="0"/>
          <c:showBubbleSize val="0"/>
        </c:dLbls>
        <c:marker val="1"/>
        <c:smooth val="0"/>
        <c:axId val="1450395520"/>
        <c:axId val="1908242720"/>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Preserves!$C$43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908242720"/>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450395520"/>
        <c:crosses val="max"/>
        <c:crossBetween val="between"/>
      </c:valAx>
      <c:catAx>
        <c:axId val="1450395520"/>
        <c:scaling>
          <c:orientation val="minMax"/>
        </c:scaling>
        <c:delete val="1"/>
        <c:axPos val="b"/>
        <c:majorTickMark val="out"/>
        <c:minorTickMark val="none"/>
        <c:tickLblPos val="nextTo"/>
        <c:crossAx val="1908242720"/>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5970562869040823"/>
          <c:y val="9.2958964076222381E-2"/>
          <c:w val="0.13608701605752041"/>
          <c:h val="0.75359605066982993"/>
        </c:manualLayout>
      </c:layout>
      <c:overlay val="0"/>
      <c:txPr>
        <a:bodyPr/>
        <a:lstStyle/>
        <a:p>
          <a:pPr>
            <a:defRPr sz="1600"/>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2400" b="1" i="0" u="none" strike="noStrike" baseline="0">
                <a:solidFill>
                  <a:srgbClr val="000000"/>
                </a:solidFill>
                <a:latin typeface="+mn-lt"/>
                <a:ea typeface="Arial"/>
                <a:cs typeface="Arial"/>
              </a:defRPr>
            </a:pPr>
            <a:r>
              <a:rPr lang="en-US" sz="2400" b="1" i="0" u="none" strike="noStrike" kern="1200" baseline="0">
                <a:solidFill>
                  <a:srgbClr val="000000"/>
                </a:solidFill>
                <a:latin typeface="+mn-lt"/>
                <a:ea typeface="Arial"/>
                <a:cs typeface="Arial"/>
              </a:rPr>
              <a:t>State</a:t>
            </a:r>
            <a:r>
              <a:rPr lang="en-US" sz="2400">
                <a:latin typeface="+mn-lt"/>
              </a:rPr>
              <a:t> Avenue Spice</a:t>
            </a:r>
          </a:p>
          <a:p>
            <a:pPr>
              <a:defRPr sz="2400" b="1" i="0" u="none" strike="noStrike" baseline="0">
                <a:solidFill>
                  <a:srgbClr val="000000"/>
                </a:solidFill>
                <a:latin typeface="+mn-lt"/>
                <a:ea typeface="Arial"/>
                <a:cs typeface="Arial"/>
              </a:defRPr>
            </a:pPr>
            <a:r>
              <a:rPr lang="en-US" sz="2400" baseline="0">
                <a:latin typeface="+mn-lt"/>
              </a:rPr>
              <a:t> </a:t>
            </a:r>
            <a:r>
              <a:rPr lang="en-US" sz="2400">
                <a:latin typeface="+mn-lt"/>
              </a:rPr>
              <a:t>Line Capacity</a:t>
            </a:r>
          </a:p>
        </c:rich>
      </c:tx>
      <c:layout>
        <c:manualLayout>
          <c:xMode val="edge"/>
          <c:yMode val="edge"/>
          <c:x val="0.41296241191845445"/>
          <c:y val="1.909030607444441E-2"/>
        </c:manualLayout>
      </c:layout>
      <c:overlay val="0"/>
      <c:spPr>
        <a:noFill/>
        <a:ln w="25400">
          <a:noFill/>
        </a:ln>
      </c:spPr>
    </c:title>
    <c:autoTitleDeleted val="0"/>
    <c:plotArea>
      <c:layout>
        <c:manualLayout>
          <c:layoutTarget val="inner"/>
          <c:xMode val="edge"/>
          <c:yMode val="edge"/>
          <c:x val="8.4124099697693758E-2"/>
          <c:y val="0.10188214977578904"/>
          <c:w val="0.7419012705994622"/>
          <c:h val="0.75604024058107622"/>
        </c:manualLayout>
      </c:layout>
      <c:barChart>
        <c:barDir val="col"/>
        <c:grouping val="clustered"/>
        <c:varyColors val="0"/>
        <c:ser>
          <c:idx val="2"/>
          <c:order val="0"/>
          <c:tx>
            <c:strRef>
              <c:f>Spice!$C$47</c:f>
              <c:strCache>
                <c:ptCount val="1"/>
                <c:pt idx="0">
                  <c:v>Forecasted Demand</c:v>
                </c:pt>
              </c:strCache>
            </c:strRef>
          </c:tx>
          <c:spPr>
            <a:solidFill>
              <a:srgbClr val="000075"/>
            </a:solidFill>
            <a:ln w="19050">
              <a:solidFill>
                <a:srgbClr val="000075"/>
              </a:solidFill>
            </a:ln>
          </c:spPr>
          <c:invertIfNegative val="0"/>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Spice!$C$48:$C$112</c:f>
              <c:numCache>
                <c:formatCode>#,##0</c:formatCode>
                <c:ptCount val="59"/>
                <c:pt idx="0">
                  <c:v>140475</c:v>
                </c:pt>
                <c:pt idx="1">
                  <c:v>158096</c:v>
                </c:pt>
                <c:pt idx="2">
                  <c:v>171334</c:v>
                </c:pt>
                <c:pt idx="3">
                  <c:v>185000</c:v>
                </c:pt>
                <c:pt idx="4">
                  <c:v>195000</c:v>
                </c:pt>
                <c:pt idx="5">
                  <c:v>125000</c:v>
                </c:pt>
                <c:pt idx="6">
                  <c:v>120000</c:v>
                </c:pt>
                <c:pt idx="7">
                  <c:v>107958</c:v>
                </c:pt>
                <c:pt idx="8">
                  <c:v>111804</c:v>
                </c:pt>
                <c:pt idx="9">
                  <c:v>82361</c:v>
                </c:pt>
                <c:pt idx="10">
                  <c:v>68201</c:v>
                </c:pt>
                <c:pt idx="11">
                  <c:v>67297</c:v>
                </c:pt>
                <c:pt idx="12">
                  <c:v>68138</c:v>
                </c:pt>
                <c:pt idx="13">
                  <c:v>86994</c:v>
                </c:pt>
                <c:pt idx="14">
                  <c:v>37153</c:v>
                </c:pt>
                <c:pt idx="15">
                  <c:v>75684</c:v>
                </c:pt>
                <c:pt idx="16">
                  <c:v>94525</c:v>
                </c:pt>
                <c:pt idx="17">
                  <c:v>86356</c:v>
                </c:pt>
                <c:pt idx="18">
                  <c:v>75443</c:v>
                </c:pt>
                <c:pt idx="19">
                  <c:v>69133</c:v>
                </c:pt>
                <c:pt idx="20">
                  <c:v>95635</c:v>
                </c:pt>
                <c:pt idx="21">
                  <c:v>76439</c:v>
                </c:pt>
                <c:pt idx="22">
                  <c:v>88160</c:v>
                </c:pt>
                <c:pt idx="23">
                  <c:v>83932</c:v>
                </c:pt>
                <c:pt idx="24">
                  <c:v>110000</c:v>
                </c:pt>
                <c:pt idx="25">
                  <c:v>110000</c:v>
                </c:pt>
                <c:pt idx="26">
                  <c:v>110000</c:v>
                </c:pt>
                <c:pt idx="27">
                  <c:v>110000</c:v>
                </c:pt>
                <c:pt idx="28">
                  <c:v>125000</c:v>
                </c:pt>
                <c:pt idx="29">
                  <c:v>150000</c:v>
                </c:pt>
                <c:pt idx="30">
                  <c:v>160000</c:v>
                </c:pt>
                <c:pt idx="31">
                  <c:v>140000</c:v>
                </c:pt>
                <c:pt idx="32">
                  <c:v>140000</c:v>
                </c:pt>
                <c:pt idx="33">
                  <c:v>96591.35</c:v>
                </c:pt>
                <c:pt idx="34">
                  <c:v>77203.39</c:v>
                </c:pt>
                <c:pt idx="35">
                  <c:v>89041.600000000006</c:v>
                </c:pt>
                <c:pt idx="36">
                  <c:v>84771.32</c:v>
                </c:pt>
                <c:pt idx="37">
                  <c:v>111100</c:v>
                </c:pt>
                <c:pt idx="38">
                  <c:v>111100</c:v>
                </c:pt>
                <c:pt idx="39">
                  <c:v>111100</c:v>
                </c:pt>
                <c:pt idx="40">
                  <c:v>111100</c:v>
                </c:pt>
                <c:pt idx="41">
                  <c:v>126250</c:v>
                </c:pt>
                <c:pt idx="42">
                  <c:v>151500</c:v>
                </c:pt>
                <c:pt idx="43">
                  <c:v>161600</c:v>
                </c:pt>
                <c:pt idx="44">
                  <c:v>141400</c:v>
                </c:pt>
                <c:pt idx="45">
                  <c:v>141400</c:v>
                </c:pt>
                <c:pt idx="46">
                  <c:v>97557.263500000001</c:v>
                </c:pt>
                <c:pt idx="47">
                  <c:v>77975.423899999994</c:v>
                </c:pt>
                <c:pt idx="48">
                  <c:v>89932.016000000003</c:v>
                </c:pt>
                <c:pt idx="49">
                  <c:v>85619.033200000005</c:v>
                </c:pt>
                <c:pt idx="50">
                  <c:v>112211</c:v>
                </c:pt>
                <c:pt idx="51">
                  <c:v>112211</c:v>
                </c:pt>
                <c:pt idx="52">
                  <c:v>112211</c:v>
                </c:pt>
                <c:pt idx="53">
                  <c:v>112211</c:v>
                </c:pt>
                <c:pt idx="54">
                  <c:v>127512.5</c:v>
                </c:pt>
                <c:pt idx="55">
                  <c:v>153015</c:v>
                </c:pt>
                <c:pt idx="56">
                  <c:v>163216</c:v>
                </c:pt>
                <c:pt idx="57">
                  <c:v>142814</c:v>
                </c:pt>
                <c:pt idx="58">
                  <c:v>142814</c:v>
                </c:pt>
              </c:numCache>
            </c:numRef>
          </c:val>
          <c:extLst>
            <c:ext xmlns:c16="http://schemas.microsoft.com/office/drawing/2014/chart" uri="{C3380CC4-5D6E-409C-BE32-E72D297353CC}">
              <c16:uniqueId val="{00000000-9B16-4E0E-88FB-FC189D5F068F}"/>
            </c:ext>
          </c:extLst>
        </c:ser>
        <c:ser>
          <c:idx val="0"/>
          <c:order val="4"/>
          <c:tx>
            <c:strRef>
              <c:f>Spice!$G$47</c:f>
              <c:strCache>
                <c:ptCount val="1"/>
                <c:pt idx="0">
                  <c:v>Actual Sales</c:v>
                </c:pt>
              </c:strCache>
            </c:strRef>
          </c:tx>
          <c:spPr>
            <a:solidFill>
              <a:srgbClr val="42D4F4"/>
            </a:solidFill>
            <a:ln w="19050">
              <a:solidFill>
                <a:srgbClr val="42D4F4"/>
              </a:solidFill>
            </a:ln>
          </c:spPr>
          <c:invertIfNegative val="0"/>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Spice!$G$48:$G$78</c:f>
              <c:numCache>
                <c:formatCode>#,##0</c:formatCode>
                <c:ptCount val="25"/>
                <c:pt idx="0">
                  <c:v>95773</c:v>
                </c:pt>
                <c:pt idx="1">
                  <c:v>76934</c:v>
                </c:pt>
                <c:pt idx="2">
                  <c:v>155888</c:v>
                </c:pt>
                <c:pt idx="3">
                  <c:v>176511</c:v>
                </c:pt>
                <c:pt idx="4">
                  <c:v>122167</c:v>
                </c:pt>
                <c:pt idx="5">
                  <c:v>88800</c:v>
                </c:pt>
                <c:pt idx="6">
                  <c:v>93316</c:v>
                </c:pt>
                <c:pt idx="7">
                  <c:v>153907</c:v>
                </c:pt>
                <c:pt idx="8">
                  <c:v>120837</c:v>
                </c:pt>
                <c:pt idx="9">
                  <c:v>57155</c:v>
                </c:pt>
                <c:pt idx="10">
                  <c:v>154921</c:v>
                </c:pt>
              </c:numCache>
            </c:numRef>
          </c:val>
          <c:extLst>
            <c:ext xmlns:c16="http://schemas.microsoft.com/office/drawing/2014/chart" uri="{C3380CC4-5D6E-409C-BE32-E72D297353CC}">
              <c16:uniqueId val="{00000001-9B16-4E0E-88FB-FC189D5F068F}"/>
            </c:ext>
          </c:extLst>
        </c:ser>
        <c:ser>
          <c:idx val="5"/>
          <c:order val="5"/>
          <c:tx>
            <c:strRef>
              <c:f>Spice!$I$47</c:f>
              <c:strCache>
                <c:ptCount val="1"/>
                <c:pt idx="0">
                  <c:v>Outside Purchases</c:v>
                </c:pt>
              </c:strCache>
            </c:strRef>
          </c:tx>
          <c:spPr>
            <a:solidFill>
              <a:srgbClr val="F58231"/>
            </a:solidFill>
            <a:ln w="19050">
              <a:solidFill>
                <a:srgbClr val="F58231"/>
              </a:solidFill>
              <a:prstDash val="solid"/>
            </a:ln>
          </c:spPr>
          <c:invertIfNegative val="0"/>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Spice!$I$48:$I$73</c:f>
              <c:numCache>
                <c:formatCode>#,##0</c:formatCode>
                <c:ptCount val="20"/>
              </c:numCache>
            </c:numRef>
          </c:val>
          <c:extLst>
            <c:ext xmlns:c16="http://schemas.microsoft.com/office/drawing/2014/chart" uri="{C3380CC4-5D6E-409C-BE32-E72D297353CC}">
              <c16:uniqueId val="{00000002-9B16-4E0E-88FB-FC189D5F068F}"/>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Spice!$D$47</c:f>
              <c:strCache>
                <c:ptCount val="1"/>
                <c:pt idx="0">
                  <c:v>Scheduled Production</c:v>
                </c:pt>
              </c:strCache>
            </c:strRef>
          </c:tx>
          <c:spPr>
            <a:ln w="38100">
              <a:solidFill>
                <a:srgbClr val="911EB4"/>
              </a:solidFill>
              <a:prstDash val="dash"/>
            </a:ln>
          </c:spPr>
          <c:marker>
            <c:symbol val="none"/>
          </c:marker>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Spice!$D$48:$D$86</c:f>
              <c:numCache>
                <c:formatCode>#,##0</c:formatCode>
                <c:ptCount val="33"/>
                <c:pt idx="0">
                  <c:v>220000</c:v>
                </c:pt>
                <c:pt idx="1">
                  <c:v>220000</c:v>
                </c:pt>
                <c:pt idx="2">
                  <c:v>220000</c:v>
                </c:pt>
                <c:pt idx="3">
                  <c:v>162000</c:v>
                </c:pt>
                <c:pt idx="4">
                  <c:v>150000</c:v>
                </c:pt>
                <c:pt idx="5">
                  <c:v>153911</c:v>
                </c:pt>
                <c:pt idx="6">
                  <c:v>131100</c:v>
                </c:pt>
                <c:pt idx="7">
                  <c:v>155444</c:v>
                </c:pt>
                <c:pt idx="8">
                  <c:v>122283</c:v>
                </c:pt>
                <c:pt idx="9">
                  <c:v>152530</c:v>
                </c:pt>
                <c:pt idx="10">
                  <c:v>73956</c:v>
                </c:pt>
                <c:pt idx="11">
                  <c:v>54190</c:v>
                </c:pt>
                <c:pt idx="12">
                  <c:v>75000</c:v>
                </c:pt>
                <c:pt idx="13">
                  <c:v>75000</c:v>
                </c:pt>
                <c:pt idx="14">
                  <c:v>75000</c:v>
                </c:pt>
                <c:pt idx="15">
                  <c:v>81479.678571428594</c:v>
                </c:pt>
                <c:pt idx="16">
                  <c:v>80000</c:v>
                </c:pt>
                <c:pt idx="17">
                  <c:v>80000</c:v>
                </c:pt>
                <c:pt idx="18">
                  <c:v>80000</c:v>
                </c:pt>
                <c:pt idx="19">
                  <c:v>80000</c:v>
                </c:pt>
                <c:pt idx="20">
                  <c:v>80000</c:v>
                </c:pt>
                <c:pt idx="21">
                  <c:v>80000</c:v>
                </c:pt>
                <c:pt idx="22">
                  <c:v>80000</c:v>
                </c:pt>
                <c:pt idx="23">
                  <c:v>80000</c:v>
                </c:pt>
                <c:pt idx="24">
                  <c:v>120000</c:v>
                </c:pt>
                <c:pt idx="25">
                  <c:v>120000</c:v>
                </c:pt>
                <c:pt idx="26">
                  <c:v>120000</c:v>
                </c:pt>
                <c:pt idx="27">
                  <c:v>120000</c:v>
                </c:pt>
                <c:pt idx="28">
                  <c:v>130000</c:v>
                </c:pt>
                <c:pt idx="29">
                  <c:v>140000</c:v>
                </c:pt>
                <c:pt idx="30">
                  <c:v>150000</c:v>
                </c:pt>
                <c:pt idx="31">
                  <c:v>140000</c:v>
                </c:pt>
                <c:pt idx="32">
                  <c:v>130000</c:v>
                </c:pt>
              </c:numCache>
            </c:numRef>
          </c:val>
          <c:smooth val="1"/>
          <c:extLst>
            <c:ext xmlns:c16="http://schemas.microsoft.com/office/drawing/2014/chart" uri="{C3380CC4-5D6E-409C-BE32-E72D297353CC}">
              <c16:uniqueId val="{00000003-9B16-4E0E-88FB-FC189D5F068F}"/>
            </c:ext>
          </c:extLst>
        </c:ser>
        <c:ser>
          <c:idx val="3"/>
          <c:order val="2"/>
          <c:tx>
            <c:strRef>
              <c:f>Spice!$F$47</c:f>
              <c:strCache>
                <c:ptCount val="1"/>
                <c:pt idx="0">
                  <c:v>Actual Production</c:v>
                </c:pt>
              </c:strCache>
            </c:strRef>
          </c:tx>
          <c:spPr>
            <a:ln w="38100">
              <a:solidFill>
                <a:srgbClr val="911EB4"/>
              </a:solidFill>
            </a:ln>
          </c:spPr>
          <c:marker>
            <c:symbol val="none"/>
          </c:marker>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Spice!$F$48:$F$73</c:f>
              <c:numCache>
                <c:formatCode>#,##0</c:formatCode>
                <c:ptCount val="20"/>
                <c:pt idx="0">
                  <c:v>124909</c:v>
                </c:pt>
                <c:pt idx="1">
                  <c:v>83563</c:v>
                </c:pt>
                <c:pt idx="2">
                  <c:v>155992</c:v>
                </c:pt>
                <c:pt idx="3">
                  <c:v>176410</c:v>
                </c:pt>
                <c:pt idx="4">
                  <c:v>113048</c:v>
                </c:pt>
                <c:pt idx="5">
                  <c:v>75570</c:v>
                </c:pt>
                <c:pt idx="6">
                  <c:v>127415</c:v>
                </c:pt>
                <c:pt idx="7">
                  <c:v>157512</c:v>
                </c:pt>
                <c:pt idx="8">
                  <c:v>128452</c:v>
                </c:pt>
                <c:pt idx="9">
                  <c:v>129632</c:v>
                </c:pt>
                <c:pt idx="10">
                  <c:v>105883</c:v>
                </c:pt>
              </c:numCache>
            </c:numRef>
          </c:val>
          <c:smooth val="1"/>
          <c:extLst>
            <c:ext xmlns:c16="http://schemas.microsoft.com/office/drawing/2014/chart" uri="{C3380CC4-5D6E-409C-BE32-E72D297353CC}">
              <c16:uniqueId val="{00000004-9B16-4E0E-88FB-FC189D5F068F}"/>
            </c:ext>
          </c:extLst>
        </c:ser>
        <c:ser>
          <c:idx val="4"/>
          <c:order val="3"/>
          <c:tx>
            <c:strRef>
              <c:f>Spice!$E$47</c:f>
              <c:strCache>
                <c:ptCount val="1"/>
                <c:pt idx="0">
                  <c:v>Beginning Inventory</c:v>
                </c:pt>
              </c:strCache>
            </c:strRef>
          </c:tx>
          <c:spPr>
            <a:ln w="38100">
              <a:solidFill>
                <a:schemeClr val="tx1"/>
              </a:solidFill>
            </a:ln>
          </c:spPr>
          <c:marker>
            <c:symbol val="none"/>
          </c:marker>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Spice!$E$48:$E$112</c:f>
              <c:numCache>
                <c:formatCode>#,##0</c:formatCode>
                <c:ptCount val="59"/>
                <c:pt idx="0">
                  <c:v>10698</c:v>
                </c:pt>
                <c:pt idx="1">
                  <c:v>39834</c:v>
                </c:pt>
                <c:pt idx="2">
                  <c:v>411567</c:v>
                </c:pt>
                <c:pt idx="3">
                  <c:v>404010</c:v>
                </c:pt>
                <c:pt idx="4">
                  <c:v>392923</c:v>
                </c:pt>
                <c:pt idx="5">
                  <c:v>317767</c:v>
                </c:pt>
                <c:pt idx="6">
                  <c:v>290155</c:v>
                </c:pt>
                <c:pt idx="7">
                  <c:v>235981</c:v>
                </c:pt>
                <c:pt idx="8">
                  <c:v>232754</c:v>
                </c:pt>
                <c:pt idx="9">
                  <c:v>213516</c:v>
                </c:pt>
                <c:pt idx="10">
                  <c:v>254380</c:v>
                </c:pt>
                <c:pt idx="11">
                  <c:v>287102</c:v>
                </c:pt>
                <c:pt idx="12">
                  <c:v>273995</c:v>
                </c:pt>
                <c:pt idx="13">
                  <c:v>280857</c:v>
                </c:pt>
                <c:pt idx="14">
                  <c:v>268863</c:v>
                </c:pt>
                <c:pt idx="15">
                  <c:v>306710</c:v>
                </c:pt>
                <c:pt idx="16">
                  <c:v>312505.67857142858</c:v>
                </c:pt>
                <c:pt idx="17">
                  <c:v>297980.67857142858</c:v>
                </c:pt>
                <c:pt idx="18">
                  <c:v>291624.67857142858</c:v>
                </c:pt>
                <c:pt idx="19">
                  <c:v>296181.67857142858</c:v>
                </c:pt>
                <c:pt idx="20">
                  <c:v>307048.67857142858</c:v>
                </c:pt>
                <c:pt idx="21">
                  <c:v>291413.67857142858</c:v>
                </c:pt>
                <c:pt idx="22">
                  <c:v>294974.67857142858</c:v>
                </c:pt>
                <c:pt idx="23">
                  <c:v>286814.67857142858</c:v>
                </c:pt>
                <c:pt idx="24">
                  <c:v>282882.67857142858</c:v>
                </c:pt>
                <c:pt idx="25">
                  <c:v>292882.67857142858</c:v>
                </c:pt>
                <c:pt idx="26">
                  <c:v>302882.67857142858</c:v>
                </c:pt>
                <c:pt idx="27">
                  <c:v>312882.67857142858</c:v>
                </c:pt>
                <c:pt idx="28">
                  <c:v>322882.67857142858</c:v>
                </c:pt>
                <c:pt idx="29">
                  <c:v>327882.67857142858</c:v>
                </c:pt>
                <c:pt idx="30">
                  <c:v>317882.67857142858</c:v>
                </c:pt>
                <c:pt idx="31">
                  <c:v>307882.67857142858</c:v>
                </c:pt>
                <c:pt idx="32">
                  <c:v>307882.67857142858</c:v>
                </c:pt>
              </c:numCache>
            </c:numRef>
          </c:val>
          <c:smooth val="1"/>
          <c:extLst>
            <c:ext xmlns:c16="http://schemas.microsoft.com/office/drawing/2014/chart" uri="{C3380CC4-5D6E-409C-BE32-E72D297353CC}">
              <c16:uniqueId val="{00000005-9B16-4E0E-88FB-FC189D5F068F}"/>
            </c:ext>
          </c:extLst>
        </c:ser>
        <c:ser>
          <c:idx val="6"/>
          <c:order val="6"/>
          <c:tx>
            <c:strRef>
              <c:f>Spice!$M$47</c:f>
              <c:strCache>
                <c:ptCount val="1"/>
                <c:pt idx="0">
                  <c:v>Standard Capacity</c:v>
                </c:pt>
              </c:strCache>
            </c:strRef>
          </c:tx>
          <c:spPr>
            <a:ln w="38100">
              <a:solidFill>
                <a:srgbClr val="3CB44B"/>
              </a:solidFill>
            </a:ln>
          </c:spPr>
          <c:marker>
            <c:symbol val="none"/>
          </c:marker>
          <c:cat>
            <c:multiLvlStrRef>
              <c:f>Spice!$A$48:$B$112</c:f>
              <c:multiLvlStrCache>
                <c:ptCount val="59"/>
                <c:lvl>
                  <c:pt idx="0">
                    <c:v>7</c:v>
                  </c:pt>
                  <c:pt idx="1">
                    <c:v>8</c:v>
                  </c:pt>
                  <c:pt idx="2">
                    <c:v>9</c:v>
                  </c:pt>
                  <c:pt idx="3">
                    <c:v>10</c:v>
                  </c:pt>
                  <c:pt idx="4">
                    <c:v>11</c:v>
                  </c:pt>
                  <c:pt idx="5">
                    <c:v>12</c:v>
                  </c:pt>
                  <c:pt idx="6">
                    <c:v>13</c:v>
                  </c:pt>
                  <c:pt idx="7">
                    <c:v>1</c:v>
                  </c:pt>
                  <c:pt idx="8">
                    <c:v>2</c:v>
                  </c:pt>
                  <c:pt idx="9">
                    <c:v>3</c:v>
                  </c:pt>
                  <c:pt idx="10">
                    <c:v>4</c:v>
                  </c:pt>
                  <c:pt idx="11">
                    <c:v>5</c:v>
                  </c:pt>
                  <c:pt idx="12">
                    <c:v>6</c:v>
                  </c:pt>
                  <c:pt idx="13">
                    <c:v>7</c:v>
                  </c:pt>
                  <c:pt idx="14">
                    <c:v>8</c:v>
                  </c:pt>
                  <c:pt idx="15">
                    <c:v>9</c:v>
                  </c:pt>
                  <c:pt idx="16">
                    <c:v>10</c:v>
                  </c:pt>
                  <c:pt idx="17">
                    <c:v>11</c:v>
                  </c:pt>
                  <c:pt idx="18">
                    <c:v>12</c:v>
                  </c:pt>
                  <c:pt idx="19">
                    <c:v>13</c:v>
                  </c:pt>
                  <c:pt idx="20">
                    <c:v>1</c:v>
                  </c:pt>
                  <c:pt idx="21">
                    <c:v>2</c:v>
                  </c:pt>
                  <c:pt idx="22">
                    <c:v>3</c:v>
                  </c:pt>
                  <c:pt idx="23">
                    <c:v>4</c:v>
                  </c:pt>
                  <c:pt idx="24">
                    <c:v>5</c:v>
                  </c:pt>
                  <c:pt idx="25">
                    <c:v>6</c:v>
                  </c:pt>
                  <c:pt idx="26">
                    <c:v>7</c:v>
                  </c:pt>
                  <c:pt idx="27">
                    <c:v>8</c:v>
                  </c:pt>
                  <c:pt idx="28">
                    <c:v>9</c:v>
                  </c:pt>
                  <c:pt idx="29">
                    <c:v>10</c:v>
                  </c:pt>
                  <c:pt idx="30">
                    <c:v>11</c:v>
                  </c:pt>
                  <c:pt idx="31">
                    <c:v>12</c:v>
                  </c:pt>
                  <c:pt idx="32">
                    <c:v>13</c:v>
                  </c:pt>
                  <c:pt idx="33">
                    <c:v>1</c:v>
                  </c:pt>
                  <c:pt idx="34">
                    <c:v>2</c:v>
                  </c:pt>
                  <c:pt idx="35">
                    <c:v>3</c:v>
                  </c:pt>
                  <c:pt idx="36">
                    <c:v>4</c:v>
                  </c:pt>
                  <c:pt idx="37">
                    <c:v>5</c:v>
                  </c:pt>
                  <c:pt idx="38">
                    <c:v>6</c:v>
                  </c:pt>
                  <c:pt idx="39">
                    <c:v>7</c:v>
                  </c:pt>
                  <c:pt idx="40">
                    <c:v>8</c:v>
                  </c:pt>
                  <c:pt idx="41">
                    <c:v>9</c:v>
                  </c:pt>
                  <c:pt idx="42">
                    <c:v>10</c:v>
                  </c:pt>
                  <c:pt idx="43">
                    <c:v>11</c:v>
                  </c:pt>
                  <c:pt idx="44">
                    <c:v>12</c:v>
                  </c:pt>
                  <c:pt idx="45">
                    <c:v>13</c:v>
                  </c:pt>
                  <c:pt idx="46">
                    <c:v>1</c:v>
                  </c:pt>
                  <c:pt idx="47">
                    <c:v>2</c:v>
                  </c:pt>
                  <c:pt idx="48">
                    <c:v>3</c:v>
                  </c:pt>
                  <c:pt idx="49">
                    <c:v>4</c:v>
                  </c:pt>
                  <c:pt idx="50">
                    <c:v>5</c:v>
                  </c:pt>
                  <c:pt idx="51">
                    <c:v>6</c:v>
                  </c:pt>
                  <c:pt idx="52">
                    <c:v>7</c:v>
                  </c:pt>
                  <c:pt idx="53">
                    <c:v>8</c:v>
                  </c:pt>
                  <c:pt idx="54">
                    <c:v>9</c:v>
                  </c:pt>
                  <c:pt idx="55">
                    <c:v>10</c:v>
                  </c:pt>
                  <c:pt idx="56">
                    <c:v>11</c:v>
                  </c:pt>
                  <c:pt idx="57">
                    <c:v>12</c:v>
                  </c:pt>
                  <c:pt idx="58">
                    <c:v>13</c:v>
                  </c:pt>
                </c:lvl>
                <c:lvl>
                  <c:pt idx="7">
                    <c:v>2025</c:v>
                  </c:pt>
                  <c:pt idx="20">
                    <c:v>2026</c:v>
                  </c:pt>
                  <c:pt idx="33">
                    <c:v>2027</c:v>
                  </c:pt>
                  <c:pt idx="46">
                    <c:v>2028</c:v>
                  </c:pt>
                </c:lvl>
              </c:multiLvlStrCache>
            </c:multiLvlStrRef>
          </c:cat>
          <c:val>
            <c:numRef>
              <c:f>Spice!$M$48:$M$112</c:f>
              <c:numCache>
                <c:formatCode>#,##0</c:formatCode>
                <c:ptCount val="59"/>
                <c:pt idx="0">
                  <c:v>179938.0893195208</c:v>
                </c:pt>
                <c:pt idx="1">
                  <c:v>179938.0893195208</c:v>
                </c:pt>
                <c:pt idx="2">
                  <c:v>179938.0893195208</c:v>
                </c:pt>
                <c:pt idx="3">
                  <c:v>179938.0893195208</c:v>
                </c:pt>
                <c:pt idx="4">
                  <c:v>179938.0893195208</c:v>
                </c:pt>
                <c:pt idx="5">
                  <c:v>179938.0893195208</c:v>
                </c:pt>
                <c:pt idx="6">
                  <c:v>179938.0893195208</c:v>
                </c:pt>
                <c:pt idx="7">
                  <c:v>179938.0893195208</c:v>
                </c:pt>
                <c:pt idx="8">
                  <c:v>179938.0893195208</c:v>
                </c:pt>
                <c:pt idx="9">
                  <c:v>179938.0893195208</c:v>
                </c:pt>
                <c:pt idx="10">
                  <c:v>179938.0893195208</c:v>
                </c:pt>
                <c:pt idx="11">
                  <c:v>179938.0893195208</c:v>
                </c:pt>
                <c:pt idx="12">
                  <c:v>179938.0893195208</c:v>
                </c:pt>
                <c:pt idx="13">
                  <c:v>179938.0893195208</c:v>
                </c:pt>
                <c:pt idx="14">
                  <c:v>179938.0893195208</c:v>
                </c:pt>
                <c:pt idx="15">
                  <c:v>179938.0893195208</c:v>
                </c:pt>
                <c:pt idx="16">
                  <c:v>179938.0893195208</c:v>
                </c:pt>
                <c:pt idx="17">
                  <c:v>179938.0893195208</c:v>
                </c:pt>
                <c:pt idx="18">
                  <c:v>179938.0893195208</c:v>
                </c:pt>
                <c:pt idx="19">
                  <c:v>179938.0893195208</c:v>
                </c:pt>
                <c:pt idx="20">
                  <c:v>179938.0893195208</c:v>
                </c:pt>
                <c:pt idx="21">
                  <c:v>179938.0893195208</c:v>
                </c:pt>
                <c:pt idx="22">
                  <c:v>179938.0893195208</c:v>
                </c:pt>
                <c:pt idx="23">
                  <c:v>179938.0893195208</c:v>
                </c:pt>
                <c:pt idx="24">
                  <c:v>179938.0893195208</c:v>
                </c:pt>
                <c:pt idx="25">
                  <c:v>179938.0893195208</c:v>
                </c:pt>
                <c:pt idx="26">
                  <c:v>179938.0893195208</c:v>
                </c:pt>
                <c:pt idx="27">
                  <c:v>179938.0893195208</c:v>
                </c:pt>
                <c:pt idx="28">
                  <c:v>179938.0893195208</c:v>
                </c:pt>
                <c:pt idx="29">
                  <c:v>179938.0893195208</c:v>
                </c:pt>
                <c:pt idx="30">
                  <c:v>179938.0893195208</c:v>
                </c:pt>
                <c:pt idx="31">
                  <c:v>179938.0893195208</c:v>
                </c:pt>
                <c:pt idx="32">
                  <c:v>179938.0893195208</c:v>
                </c:pt>
                <c:pt idx="33">
                  <c:v>179938.0893195208</c:v>
                </c:pt>
                <c:pt idx="34">
                  <c:v>179938.0893195208</c:v>
                </c:pt>
                <c:pt idx="35">
                  <c:v>179938.0893195208</c:v>
                </c:pt>
                <c:pt idx="36">
                  <c:v>179938.0893195208</c:v>
                </c:pt>
                <c:pt idx="37">
                  <c:v>179938.0893195208</c:v>
                </c:pt>
                <c:pt idx="38">
                  <c:v>179938.0893195208</c:v>
                </c:pt>
                <c:pt idx="39">
                  <c:v>179938.0893195208</c:v>
                </c:pt>
                <c:pt idx="40">
                  <c:v>179938.0893195208</c:v>
                </c:pt>
                <c:pt idx="41">
                  <c:v>179938.0893195208</c:v>
                </c:pt>
                <c:pt idx="42">
                  <c:v>179938.0893195208</c:v>
                </c:pt>
                <c:pt idx="43">
                  <c:v>179938.0893195208</c:v>
                </c:pt>
                <c:pt idx="44">
                  <c:v>179938.0893195208</c:v>
                </c:pt>
                <c:pt idx="45">
                  <c:v>179938.0893195208</c:v>
                </c:pt>
                <c:pt idx="46">
                  <c:v>179938.0893195208</c:v>
                </c:pt>
                <c:pt idx="47">
                  <c:v>179938.0893195208</c:v>
                </c:pt>
                <c:pt idx="48">
                  <c:v>179938.0893195208</c:v>
                </c:pt>
                <c:pt idx="49">
                  <c:v>179938.0893195208</c:v>
                </c:pt>
                <c:pt idx="50">
                  <c:v>179938.0893195208</c:v>
                </c:pt>
                <c:pt idx="51">
                  <c:v>179938.0893195208</c:v>
                </c:pt>
                <c:pt idx="52">
                  <c:v>179938.0893195208</c:v>
                </c:pt>
                <c:pt idx="53">
                  <c:v>179938.0893195208</c:v>
                </c:pt>
                <c:pt idx="54">
                  <c:v>179938.0893195208</c:v>
                </c:pt>
                <c:pt idx="55">
                  <c:v>179938.0893195208</c:v>
                </c:pt>
                <c:pt idx="56">
                  <c:v>179938.0893195208</c:v>
                </c:pt>
                <c:pt idx="57">
                  <c:v>179938.0893195208</c:v>
                </c:pt>
                <c:pt idx="58">
                  <c:v>179938.0893195208</c:v>
                </c:pt>
              </c:numCache>
            </c:numRef>
          </c:val>
          <c:smooth val="0"/>
          <c:extLst>
            <c:ext xmlns:c16="http://schemas.microsoft.com/office/drawing/2014/chart" uri="{C3380CC4-5D6E-409C-BE32-E72D297353CC}">
              <c16:uniqueId val="{00000006-9B16-4E0E-88FB-FC189D5F068F}"/>
            </c:ext>
          </c:extLst>
        </c:ser>
        <c:ser>
          <c:idx val="7"/>
          <c:order val="7"/>
          <c:tx>
            <c:strRef>
              <c:f>Spice!$N$47</c:f>
              <c:strCache>
                <c:ptCount val="1"/>
                <c:pt idx="0">
                  <c:v>Overtime Capacity</c:v>
                </c:pt>
              </c:strCache>
            </c:strRef>
          </c:tx>
          <c:spPr>
            <a:ln w="41275">
              <a:solidFill>
                <a:srgbClr val="FFFF00"/>
              </a:solidFill>
            </a:ln>
          </c:spPr>
          <c:marker>
            <c:symbol val="none"/>
          </c:marker>
          <c:val>
            <c:numRef>
              <c:f>Spice!$N$48:$N$112</c:f>
              <c:numCache>
                <c:formatCode>#,##0</c:formatCode>
                <c:ptCount val="59"/>
                <c:pt idx="0">
                  <c:v>503826.65009465825</c:v>
                </c:pt>
                <c:pt idx="1">
                  <c:v>503826.65009465825</c:v>
                </c:pt>
                <c:pt idx="2">
                  <c:v>503826.65009465825</c:v>
                </c:pt>
                <c:pt idx="3">
                  <c:v>503826.65009465825</c:v>
                </c:pt>
                <c:pt idx="4">
                  <c:v>503826.65009465825</c:v>
                </c:pt>
                <c:pt idx="5">
                  <c:v>503826.65009465825</c:v>
                </c:pt>
                <c:pt idx="6">
                  <c:v>503826.65009465825</c:v>
                </c:pt>
                <c:pt idx="7">
                  <c:v>503826.65009465825</c:v>
                </c:pt>
                <c:pt idx="8">
                  <c:v>503826.65009465825</c:v>
                </c:pt>
                <c:pt idx="9">
                  <c:v>503826.65009465825</c:v>
                </c:pt>
                <c:pt idx="10">
                  <c:v>503826.65009465825</c:v>
                </c:pt>
                <c:pt idx="11">
                  <c:v>503826.65009465825</c:v>
                </c:pt>
                <c:pt idx="12">
                  <c:v>503826.65009465825</c:v>
                </c:pt>
                <c:pt idx="13">
                  <c:v>503826.65009465825</c:v>
                </c:pt>
                <c:pt idx="14">
                  <c:v>503826.65009465825</c:v>
                </c:pt>
                <c:pt idx="15">
                  <c:v>503826.65009465825</c:v>
                </c:pt>
                <c:pt idx="16">
                  <c:v>503826.65009465825</c:v>
                </c:pt>
                <c:pt idx="17">
                  <c:v>503826.65009465825</c:v>
                </c:pt>
                <c:pt idx="18">
                  <c:v>503826.65009465825</c:v>
                </c:pt>
                <c:pt idx="19">
                  <c:v>503826.65009465825</c:v>
                </c:pt>
                <c:pt idx="20">
                  <c:v>503826.65009465825</c:v>
                </c:pt>
                <c:pt idx="21">
                  <c:v>503826.65009465825</c:v>
                </c:pt>
                <c:pt idx="22">
                  <c:v>503826.65009465825</c:v>
                </c:pt>
                <c:pt idx="23">
                  <c:v>503826.65009465825</c:v>
                </c:pt>
                <c:pt idx="24">
                  <c:v>503826.65009465825</c:v>
                </c:pt>
                <c:pt idx="25">
                  <c:v>503826.65009465825</c:v>
                </c:pt>
                <c:pt idx="26">
                  <c:v>503826.65009465825</c:v>
                </c:pt>
                <c:pt idx="27">
                  <c:v>503826.65009465825</c:v>
                </c:pt>
                <c:pt idx="28">
                  <c:v>503826.65009465825</c:v>
                </c:pt>
                <c:pt idx="29">
                  <c:v>503826.65009465825</c:v>
                </c:pt>
                <c:pt idx="30">
                  <c:v>503826.65009465825</c:v>
                </c:pt>
                <c:pt idx="31">
                  <c:v>503826.65009465825</c:v>
                </c:pt>
                <c:pt idx="32">
                  <c:v>503826.65009465825</c:v>
                </c:pt>
                <c:pt idx="33">
                  <c:v>503826.65009465825</c:v>
                </c:pt>
                <c:pt idx="34">
                  <c:v>503826.65009465825</c:v>
                </c:pt>
                <c:pt idx="35">
                  <c:v>503826.65009465825</c:v>
                </c:pt>
                <c:pt idx="36">
                  <c:v>503826.65009465825</c:v>
                </c:pt>
                <c:pt idx="37">
                  <c:v>503826.65009465825</c:v>
                </c:pt>
                <c:pt idx="38">
                  <c:v>503826.65009465825</c:v>
                </c:pt>
                <c:pt idx="39">
                  <c:v>503826.65009465825</c:v>
                </c:pt>
                <c:pt idx="40">
                  <c:v>503826.65009465825</c:v>
                </c:pt>
                <c:pt idx="41">
                  <c:v>503826.65009465825</c:v>
                </c:pt>
                <c:pt idx="42">
                  <c:v>503826.65009465825</c:v>
                </c:pt>
                <c:pt idx="43">
                  <c:v>503826.65009465825</c:v>
                </c:pt>
                <c:pt idx="44">
                  <c:v>503826.65009465825</c:v>
                </c:pt>
                <c:pt idx="45">
                  <c:v>503826.65009465825</c:v>
                </c:pt>
                <c:pt idx="46">
                  <c:v>503826.65009465825</c:v>
                </c:pt>
                <c:pt idx="47">
                  <c:v>503826.65009465825</c:v>
                </c:pt>
                <c:pt idx="48">
                  <c:v>503826.65009465825</c:v>
                </c:pt>
                <c:pt idx="49">
                  <c:v>503826.65009465825</c:v>
                </c:pt>
                <c:pt idx="50">
                  <c:v>503826.65009465825</c:v>
                </c:pt>
                <c:pt idx="51">
                  <c:v>503826.65009465825</c:v>
                </c:pt>
                <c:pt idx="52">
                  <c:v>503826.65009465825</c:v>
                </c:pt>
                <c:pt idx="53">
                  <c:v>503826.65009465825</c:v>
                </c:pt>
                <c:pt idx="54">
                  <c:v>503826.65009465825</c:v>
                </c:pt>
                <c:pt idx="55">
                  <c:v>503826.65009465825</c:v>
                </c:pt>
                <c:pt idx="56">
                  <c:v>503826.65009465825</c:v>
                </c:pt>
                <c:pt idx="57">
                  <c:v>503826.65009465825</c:v>
                </c:pt>
                <c:pt idx="58">
                  <c:v>503826.65009465825</c:v>
                </c:pt>
              </c:numCache>
            </c:numRef>
          </c:val>
          <c:smooth val="0"/>
          <c:extLst>
            <c:ext xmlns:c16="http://schemas.microsoft.com/office/drawing/2014/chart" uri="{C3380CC4-5D6E-409C-BE32-E72D297353CC}">
              <c16:uniqueId val="{00000007-9B16-4E0E-88FB-FC189D5F068F}"/>
            </c:ext>
          </c:extLst>
        </c:ser>
        <c:ser>
          <c:idx val="8"/>
          <c:order val="8"/>
          <c:tx>
            <c:strRef>
              <c:f>Spice!$O$47</c:f>
              <c:strCache>
                <c:ptCount val="1"/>
                <c:pt idx="0">
                  <c:v>Max Capacity</c:v>
                </c:pt>
              </c:strCache>
            </c:strRef>
          </c:tx>
          <c:spPr>
            <a:ln w="38100">
              <a:solidFill>
                <a:srgbClr val="FF0000"/>
              </a:solidFill>
            </a:ln>
          </c:spPr>
          <c:marker>
            <c:symbol val="none"/>
          </c:marker>
          <c:val>
            <c:numRef>
              <c:f>Spice!$O$48:$O$112</c:f>
              <c:numCache>
                <c:formatCode>#,##0</c:formatCode>
                <c:ptCount val="59"/>
                <c:pt idx="0">
                  <c:v>755739.97514198744</c:v>
                </c:pt>
                <c:pt idx="1">
                  <c:v>755739.97514198744</c:v>
                </c:pt>
                <c:pt idx="2">
                  <c:v>755739.97514198744</c:v>
                </c:pt>
                <c:pt idx="3">
                  <c:v>755739.97514198744</c:v>
                </c:pt>
                <c:pt idx="4">
                  <c:v>755739.97514198744</c:v>
                </c:pt>
                <c:pt idx="5">
                  <c:v>755739.97514198744</c:v>
                </c:pt>
                <c:pt idx="6">
                  <c:v>755739.97514198744</c:v>
                </c:pt>
                <c:pt idx="7">
                  <c:v>755739.97514198744</c:v>
                </c:pt>
                <c:pt idx="8">
                  <c:v>755739.97514198744</c:v>
                </c:pt>
                <c:pt idx="9">
                  <c:v>755739.97514198744</c:v>
                </c:pt>
                <c:pt idx="10">
                  <c:v>755739.97514198744</c:v>
                </c:pt>
                <c:pt idx="11">
                  <c:v>755739.97514198744</c:v>
                </c:pt>
                <c:pt idx="12">
                  <c:v>755739.97514198744</c:v>
                </c:pt>
                <c:pt idx="13">
                  <c:v>755739.97514198744</c:v>
                </c:pt>
                <c:pt idx="14">
                  <c:v>755739.97514198744</c:v>
                </c:pt>
                <c:pt idx="15">
                  <c:v>755739.97514198744</c:v>
                </c:pt>
                <c:pt idx="16">
                  <c:v>755739.97514198744</c:v>
                </c:pt>
                <c:pt idx="17">
                  <c:v>755739.97514198744</c:v>
                </c:pt>
                <c:pt idx="18">
                  <c:v>755739.97514198744</c:v>
                </c:pt>
                <c:pt idx="19">
                  <c:v>755739.97514198744</c:v>
                </c:pt>
                <c:pt idx="20">
                  <c:v>755739.97514198744</c:v>
                </c:pt>
                <c:pt idx="21">
                  <c:v>755739.97514198744</c:v>
                </c:pt>
                <c:pt idx="22">
                  <c:v>755739.97514198744</c:v>
                </c:pt>
                <c:pt idx="23">
                  <c:v>755739.97514198744</c:v>
                </c:pt>
                <c:pt idx="24">
                  <c:v>755739.97514198744</c:v>
                </c:pt>
                <c:pt idx="25">
                  <c:v>755739.97514198744</c:v>
                </c:pt>
                <c:pt idx="26">
                  <c:v>755739.97514198744</c:v>
                </c:pt>
                <c:pt idx="27">
                  <c:v>755739.97514198744</c:v>
                </c:pt>
                <c:pt idx="28">
                  <c:v>755739.97514198744</c:v>
                </c:pt>
                <c:pt idx="29">
                  <c:v>755739.97514198744</c:v>
                </c:pt>
                <c:pt idx="30">
                  <c:v>755739.97514198744</c:v>
                </c:pt>
                <c:pt idx="31">
                  <c:v>755739.97514198744</c:v>
                </c:pt>
                <c:pt idx="32">
                  <c:v>755739.97514198744</c:v>
                </c:pt>
                <c:pt idx="33">
                  <c:v>755739.97514198744</c:v>
                </c:pt>
                <c:pt idx="34">
                  <c:v>755739.97514198744</c:v>
                </c:pt>
                <c:pt idx="35">
                  <c:v>755739.97514198744</c:v>
                </c:pt>
                <c:pt idx="36">
                  <c:v>755739.97514198744</c:v>
                </c:pt>
                <c:pt idx="37">
                  <c:v>755739.97514198744</c:v>
                </c:pt>
                <c:pt idx="38">
                  <c:v>755739.97514198744</c:v>
                </c:pt>
                <c:pt idx="39">
                  <c:v>755739.97514198744</c:v>
                </c:pt>
                <c:pt idx="40">
                  <c:v>755739.97514198744</c:v>
                </c:pt>
                <c:pt idx="41">
                  <c:v>755739.97514198744</c:v>
                </c:pt>
                <c:pt idx="42">
                  <c:v>755739.97514198744</c:v>
                </c:pt>
                <c:pt idx="43">
                  <c:v>755739.97514198744</c:v>
                </c:pt>
                <c:pt idx="44">
                  <c:v>755739.97514198744</c:v>
                </c:pt>
                <c:pt idx="45">
                  <c:v>755739.97514198744</c:v>
                </c:pt>
                <c:pt idx="46">
                  <c:v>755739.97514198744</c:v>
                </c:pt>
                <c:pt idx="47">
                  <c:v>755739.97514198744</c:v>
                </c:pt>
                <c:pt idx="48">
                  <c:v>755739.97514198744</c:v>
                </c:pt>
                <c:pt idx="49">
                  <c:v>755739.97514198744</c:v>
                </c:pt>
                <c:pt idx="50">
                  <c:v>755739.97514198744</c:v>
                </c:pt>
                <c:pt idx="51">
                  <c:v>755739.97514198744</c:v>
                </c:pt>
                <c:pt idx="52">
                  <c:v>755739.97514198744</c:v>
                </c:pt>
                <c:pt idx="53">
                  <c:v>755739.97514198744</c:v>
                </c:pt>
                <c:pt idx="54">
                  <c:v>755739.97514198744</c:v>
                </c:pt>
                <c:pt idx="55">
                  <c:v>755739.97514198744</c:v>
                </c:pt>
                <c:pt idx="56">
                  <c:v>755739.97514198744</c:v>
                </c:pt>
                <c:pt idx="57">
                  <c:v>755739.97514198744</c:v>
                </c:pt>
                <c:pt idx="58">
                  <c:v>755739.97514198744</c:v>
                </c:pt>
              </c:numCache>
            </c:numRef>
          </c:val>
          <c:smooth val="0"/>
          <c:extLst>
            <c:ext xmlns:c16="http://schemas.microsoft.com/office/drawing/2014/chart" uri="{C3380CC4-5D6E-409C-BE32-E72D297353CC}">
              <c16:uniqueId val="{00000008-9B16-4E0E-88FB-FC189D5F068F}"/>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Spice!$S$47</c:f>
              <c:strCache>
                <c:ptCount val="1"/>
                <c:pt idx="0">
                  <c:v>DOS</c:v>
                </c:pt>
              </c:strCache>
            </c:strRef>
          </c:tx>
          <c:spPr>
            <a:ln w="50800">
              <a:solidFill>
                <a:srgbClr val="FF3399"/>
              </a:solidFill>
              <a:prstDash val="sysDot"/>
            </a:ln>
          </c:spPr>
          <c:marker>
            <c:symbol val="none"/>
          </c:marker>
          <c:val>
            <c:numRef>
              <c:f>Spice!$S$48:$S$112</c:f>
              <c:numCache>
                <c:formatCode>0</c:formatCode>
                <c:ptCount val="59"/>
                <c:pt idx="0">
                  <c:v>2.1323651895355047</c:v>
                </c:pt>
                <c:pt idx="1">
                  <c:v>7.0549033498633733</c:v>
                </c:pt>
                <c:pt idx="2">
                  <c:v>67.259714942743415</c:v>
                </c:pt>
                <c:pt idx="3">
                  <c:v>61.147459459459462</c:v>
                </c:pt>
                <c:pt idx="4">
                  <c:v>56.419712820512821</c:v>
                </c:pt>
                <c:pt idx="5">
                  <c:v>71.179807999999994</c:v>
                </c:pt>
                <c:pt idx="6">
                  <c:v>67.702833333333345</c:v>
                </c:pt>
                <c:pt idx="7">
                  <c:v>61.20406083847422</c:v>
                </c:pt>
                <c:pt idx="8">
                  <c:v>58.290508389681946</c:v>
                </c:pt>
                <c:pt idx="9">
                  <c:v>72.58833671276453</c:v>
                </c:pt>
                <c:pt idx="10">
                  <c:v>104.43600533716514</c:v>
                </c:pt>
                <c:pt idx="11">
                  <c:v>119.45340802710373</c:v>
                </c:pt>
                <c:pt idx="12">
                  <c:v>112.59297308403534</c:v>
                </c:pt>
                <c:pt idx="13">
                  <c:v>90.396992896061789</c:v>
                </c:pt>
                <c:pt idx="14">
                  <c:v>202.62600597529138</c:v>
                </c:pt>
                <c:pt idx="15">
                  <c:v>113.47021827598964</c:v>
                </c:pt>
                <c:pt idx="16">
                  <c:v>92.569785770960067</c:v>
                </c:pt>
                <c:pt idx="17">
                  <c:v>96.617015609801285</c:v>
                </c:pt>
                <c:pt idx="18">
                  <c:v>108.23391169492199</c:v>
                </c:pt>
                <c:pt idx="19">
                  <c:v>119.95844242257678</c:v>
                </c:pt>
                <c:pt idx="20">
                  <c:v>89.897662989491295</c:v>
                </c:pt>
                <c:pt idx="21">
                  <c:v>106.74633367783461</c:v>
                </c:pt>
                <c:pt idx="22">
                  <c:v>93.685242740471878</c:v>
                </c:pt>
                <c:pt idx="23">
                  <c:v>95.682349997617123</c:v>
                </c:pt>
                <c:pt idx="24">
                  <c:v>72.006500000000003</c:v>
                </c:pt>
                <c:pt idx="25">
                  <c:v>74.551954545454549</c:v>
                </c:pt>
                <c:pt idx="26">
                  <c:v>77.097409090909096</c:v>
                </c:pt>
                <c:pt idx="27">
                  <c:v>79.642863636363643</c:v>
                </c:pt>
                <c:pt idx="28">
                  <c:v>72.32571999999999</c:v>
                </c:pt>
                <c:pt idx="29">
                  <c:v>61.204766666666671</c:v>
                </c:pt>
                <c:pt idx="30">
                  <c:v>55.629468750000001</c:v>
                </c:pt>
                <c:pt idx="31">
                  <c:v>61.576535714285718</c:v>
                </c:pt>
                <c:pt idx="32">
                  <c:v>61.576535714285718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numCache>
            </c:numRef>
          </c:val>
          <c:smooth val="0"/>
          <c:extLst>
            <c:ext xmlns:c16="http://schemas.microsoft.com/office/drawing/2014/chart" uri="{C3380CC4-5D6E-409C-BE32-E72D297353CC}">
              <c16:uniqueId val="{00000009-9B16-4E0E-88FB-FC189D5F068F}"/>
            </c:ext>
          </c:extLst>
        </c:ser>
        <c:dLbls>
          <c:showLegendKey val="0"/>
          <c:showVal val="0"/>
          <c:showCatName val="0"/>
          <c:showSerName val="0"/>
          <c:showPercent val="0"/>
          <c:showBubbleSize val="0"/>
        </c:dLbls>
        <c:marker val="1"/>
        <c:smooth val="0"/>
        <c:axId val="1184382959"/>
        <c:axId val="833062879"/>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txPr>
          <a:bodyPr rot="0" vert="horz"/>
          <a:lstStyle/>
          <a:p>
            <a:pPr>
              <a:defRPr sz="1000" baseline="0"/>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Spice!$C$43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At val="1"/>
        <c:crossBetween val="between"/>
      </c:valAx>
      <c:valAx>
        <c:axId val="833062879"/>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184382959"/>
        <c:crosses val="max"/>
        <c:crossBetween val="between"/>
      </c:valAx>
      <c:catAx>
        <c:axId val="1184382959"/>
        <c:scaling>
          <c:orientation val="minMax"/>
        </c:scaling>
        <c:delete val="1"/>
        <c:axPos val="b"/>
        <c:majorTickMark val="out"/>
        <c:minorTickMark val="none"/>
        <c:tickLblPos val="nextTo"/>
        <c:crossAx val="833062879"/>
        <c:crosses val="autoZero"/>
        <c:auto val="1"/>
        <c:lblAlgn val="ctr"/>
        <c:lblOffset val="100"/>
        <c:noMultiLvlLbl val="0"/>
      </c:catAx>
    </c:plotArea>
    <c:legend>
      <c:legendPos val="r"/>
      <c:layout>
        <c:manualLayout>
          <c:xMode val="edge"/>
          <c:yMode val="edge"/>
          <c:x val="0.86638871573865828"/>
          <c:y val="9.7869071278733344E-2"/>
          <c:w val="0.12759256815374145"/>
          <c:h val="0.75823101913678925"/>
        </c:manualLayout>
      </c:layout>
      <c:overlay val="0"/>
      <c:txPr>
        <a:bodyPr/>
        <a:lstStyle/>
        <a:p>
          <a:pPr>
            <a:defRPr lang="en-US" sz="1600" b="0" i="0" u="none" strike="noStrike" kern="1200"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Vinegar</a:t>
            </a:r>
            <a:r>
              <a:rPr lang="en-US" sz="2400" baseline="0">
                <a:latin typeface="+mn-lt"/>
              </a:rPr>
              <a:t> </a:t>
            </a:r>
            <a:r>
              <a:rPr lang="en-US" sz="2400">
                <a:latin typeface="+mn-lt"/>
              </a:rPr>
              <a:t>Line Capacity</a:t>
            </a:r>
          </a:p>
        </c:rich>
      </c:tx>
      <c:layout>
        <c:manualLayout>
          <c:xMode val="edge"/>
          <c:yMode val="edge"/>
          <c:x val="0.3309261007388245"/>
          <c:y val="2.8009911577363027E-2"/>
        </c:manualLayout>
      </c:layout>
      <c:overlay val="0"/>
      <c:spPr>
        <a:noFill/>
        <a:ln w="25400">
          <a:noFill/>
        </a:ln>
      </c:spPr>
    </c:title>
    <c:autoTitleDeleted val="0"/>
    <c:plotArea>
      <c:layout>
        <c:manualLayout>
          <c:layoutTarget val="inner"/>
          <c:xMode val="edge"/>
          <c:yMode val="edge"/>
          <c:x val="7.4176558913569002E-2"/>
          <c:y val="0.10188214977578904"/>
          <c:w val="0.7343503590073801"/>
          <c:h val="0.75604024058107622"/>
        </c:manualLayout>
      </c:layout>
      <c:barChart>
        <c:barDir val="col"/>
        <c:grouping val="clustered"/>
        <c:varyColors val="0"/>
        <c:ser>
          <c:idx val="2"/>
          <c:order val="0"/>
          <c:tx>
            <c:strRef>
              <c:f>Vinegar!$C$47</c:f>
              <c:strCache>
                <c:ptCount val="1"/>
                <c:pt idx="0">
                  <c:v>Forecasted Demand</c:v>
                </c:pt>
              </c:strCache>
            </c:strRef>
          </c:tx>
          <c:spPr>
            <a:solidFill>
              <a:srgbClr val="000075"/>
            </a:solidFill>
            <a:ln w="19050">
              <a:solidFill>
                <a:srgbClr val="000075"/>
              </a:solidFill>
            </a:ln>
          </c:spPr>
          <c:invertIfNegative val="0"/>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Vinegar!$C$48:$C$112</c:f>
              <c:numCache>
                <c:formatCode>#,##0</c:formatCode>
                <c:ptCount val="52"/>
                <c:pt idx="0">
                  <c:v>96977</c:v>
                </c:pt>
                <c:pt idx="1">
                  <c:v>126535</c:v>
                </c:pt>
                <c:pt idx="2">
                  <c:v>115952</c:v>
                </c:pt>
                <c:pt idx="3">
                  <c:v>118002</c:v>
                </c:pt>
                <c:pt idx="4">
                  <c:v>128908</c:v>
                </c:pt>
                <c:pt idx="5">
                  <c:v>149203</c:v>
                </c:pt>
                <c:pt idx="6">
                  <c:v>140283</c:v>
                </c:pt>
                <c:pt idx="7">
                  <c:v>129971</c:v>
                </c:pt>
                <c:pt idx="8">
                  <c:v>113743.93000000001</c:v>
                </c:pt>
                <c:pt idx="9">
                  <c:v>104573.84</c:v>
                </c:pt>
                <c:pt idx="10">
                  <c:v>106118.84</c:v>
                </c:pt>
                <c:pt idx="11">
                  <c:v>91238.324999999997</c:v>
                </c:pt>
                <c:pt idx="12">
                  <c:v>111110</c:v>
                </c:pt>
                <c:pt idx="13">
                  <c:v>102882</c:v>
                </c:pt>
                <c:pt idx="14">
                  <c:v>101839</c:v>
                </c:pt>
                <c:pt idx="15">
                  <c:v>117666</c:v>
                </c:pt>
                <c:pt idx="16">
                  <c:v>112292</c:v>
                </c:pt>
                <c:pt idx="17">
                  <c:v>122083</c:v>
                </c:pt>
                <c:pt idx="18">
                  <c:v>125179</c:v>
                </c:pt>
                <c:pt idx="19">
                  <c:v>126873</c:v>
                </c:pt>
                <c:pt idx="20">
                  <c:v>119545</c:v>
                </c:pt>
                <c:pt idx="21">
                  <c:v>126534</c:v>
                </c:pt>
                <c:pt idx="22">
                  <c:v>126769</c:v>
                </c:pt>
                <c:pt idx="23">
                  <c:v>115094</c:v>
                </c:pt>
                <c:pt idx="24">
                  <c:v>108080</c:v>
                </c:pt>
                <c:pt idx="25">
                  <c:v>118990</c:v>
                </c:pt>
                <c:pt idx="26">
                  <c:v>111402</c:v>
                </c:pt>
                <c:pt idx="27">
                  <c:v>116244</c:v>
                </c:pt>
                <c:pt idx="28">
                  <c:v>111753</c:v>
                </c:pt>
                <c:pt idx="29">
                  <c:v>117197</c:v>
                </c:pt>
                <c:pt idx="30">
                  <c:v>122388.20749999999</c:v>
                </c:pt>
                <c:pt idx="31">
                  <c:v>125491.94749999999</c:v>
                </c:pt>
                <c:pt idx="32">
                  <c:v>127190.1825</c:v>
                </c:pt>
                <c:pt idx="33">
                  <c:v>119843.86249999999</c:v>
                </c:pt>
                <c:pt idx="34">
                  <c:v>126850.33499999999</c:v>
                </c:pt>
                <c:pt idx="35">
                  <c:v>127085.92249999999</c:v>
                </c:pt>
                <c:pt idx="36">
                  <c:v>115381.735</c:v>
                </c:pt>
                <c:pt idx="37">
                  <c:v>108350.2</c:v>
                </c:pt>
                <c:pt idx="38">
                  <c:v>119287.47499999999</c:v>
                </c:pt>
                <c:pt idx="39">
                  <c:v>111680.50499999999</c:v>
                </c:pt>
                <c:pt idx="40">
                  <c:v>116534.61</c:v>
                </c:pt>
                <c:pt idx="41">
                  <c:v>112032.38249999999</c:v>
                </c:pt>
                <c:pt idx="42">
                  <c:v>117489.99249999999</c:v>
                </c:pt>
                <c:pt idx="43">
                  <c:v>122694.17801874998</c:v>
                </c:pt>
                <c:pt idx="44">
                  <c:v>125805.67736874998</c:v>
                </c:pt>
                <c:pt idx="45">
                  <c:v>127508.15795624998</c:v>
                </c:pt>
                <c:pt idx="46">
                  <c:v>120143.47215624998</c:v>
                </c:pt>
                <c:pt idx="47">
                  <c:v>127167.46083749998</c:v>
                </c:pt>
                <c:pt idx="48">
                  <c:v>127403.63730624998</c:v>
                </c:pt>
                <c:pt idx="49">
                  <c:v>115670.18933749999</c:v>
                </c:pt>
                <c:pt idx="50">
                  <c:v>108621.07549999999</c:v>
                </c:pt>
                <c:pt idx="51">
                  <c:v>119585.69368749998</c:v>
                </c:pt>
              </c:numCache>
            </c:numRef>
          </c:val>
          <c:extLst>
            <c:ext xmlns:c16="http://schemas.microsoft.com/office/drawing/2014/chart" uri="{C3380CC4-5D6E-409C-BE32-E72D297353CC}">
              <c16:uniqueId val="{00000000-FDFB-48E0-B9A9-4AC247B0A974}"/>
            </c:ext>
          </c:extLst>
        </c:ser>
        <c:ser>
          <c:idx val="0"/>
          <c:order val="4"/>
          <c:tx>
            <c:strRef>
              <c:f>Vinegar!$G$47</c:f>
              <c:strCache>
                <c:ptCount val="1"/>
                <c:pt idx="0">
                  <c:v>Actual Sales</c:v>
                </c:pt>
              </c:strCache>
            </c:strRef>
          </c:tx>
          <c:spPr>
            <a:solidFill>
              <a:srgbClr val="42D4F4"/>
            </a:solidFill>
            <a:ln w="19050">
              <a:solidFill>
                <a:srgbClr val="42D4F4"/>
              </a:solidFill>
            </a:ln>
          </c:spPr>
          <c:invertIfNegative val="0"/>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Vinegar!$G$48:$G$112</c:f>
              <c:numCache>
                <c:formatCode>#,##0</c:formatCode>
                <c:ptCount val="52"/>
                <c:pt idx="0">
                  <c:v>105307</c:v>
                </c:pt>
                <c:pt idx="1">
                  <c:v>126085</c:v>
                </c:pt>
                <c:pt idx="2">
                  <c:v>110579</c:v>
                </c:pt>
                <c:pt idx="3">
                  <c:v>117158</c:v>
                </c:pt>
                <c:pt idx="4">
                  <c:v>123392</c:v>
                </c:pt>
                <c:pt idx="5">
                  <c:v>127056</c:v>
                </c:pt>
                <c:pt idx="6">
                  <c:v>126612</c:v>
                </c:pt>
                <c:pt idx="7">
                  <c:v>119344</c:v>
                </c:pt>
                <c:pt idx="8">
                  <c:v>133220</c:v>
                </c:pt>
                <c:pt idx="9">
                  <c:v>141569</c:v>
                </c:pt>
                <c:pt idx="10">
                  <c:v>110348</c:v>
                </c:pt>
                <c:pt idx="11">
                  <c:v>94819</c:v>
                </c:pt>
                <c:pt idx="12">
                  <c:v>117880</c:v>
                </c:pt>
                <c:pt idx="13">
                  <c:v>109223</c:v>
                </c:pt>
                <c:pt idx="14">
                  <c:v>115924</c:v>
                </c:pt>
                <c:pt idx="15">
                  <c:v>110260</c:v>
                </c:pt>
                <c:pt idx="16">
                  <c:v>139041</c:v>
                </c:pt>
              </c:numCache>
            </c:numRef>
          </c:val>
          <c:extLst>
            <c:ext xmlns:c16="http://schemas.microsoft.com/office/drawing/2014/chart" uri="{C3380CC4-5D6E-409C-BE32-E72D297353CC}">
              <c16:uniqueId val="{00000001-3868-434A-922D-3A8EEF2E2808}"/>
            </c:ext>
          </c:extLst>
        </c:ser>
        <c:ser>
          <c:idx val="5"/>
          <c:order val="5"/>
          <c:tx>
            <c:strRef>
              <c:f>Vinegar!$I$47</c:f>
              <c:strCache>
                <c:ptCount val="1"/>
                <c:pt idx="0">
                  <c:v>Outside Purchases</c:v>
                </c:pt>
              </c:strCache>
            </c:strRef>
          </c:tx>
          <c:spPr>
            <a:solidFill>
              <a:srgbClr val="F58231"/>
            </a:solidFill>
            <a:ln w="19050">
              <a:solidFill>
                <a:srgbClr val="F58231"/>
              </a:solidFill>
              <a:prstDash val="solid"/>
            </a:ln>
          </c:spPr>
          <c:invertIfNegative val="0"/>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Vinegar!$I$48:$I$112</c:f>
              <c:numCache>
                <c:formatCode>#,##0</c:formatCode>
                <c:ptCount val="52"/>
              </c:numCache>
            </c:numRef>
          </c:val>
          <c:extLst>
            <c:ext xmlns:c16="http://schemas.microsoft.com/office/drawing/2014/chart" uri="{C3380CC4-5D6E-409C-BE32-E72D297353CC}">
              <c16:uniqueId val="{00000002-3868-434A-922D-3A8EEF2E2808}"/>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Vinegar!$D$47</c:f>
              <c:strCache>
                <c:ptCount val="1"/>
                <c:pt idx="0">
                  <c:v>Scheduled Production</c:v>
                </c:pt>
              </c:strCache>
            </c:strRef>
          </c:tx>
          <c:spPr>
            <a:ln w="38100">
              <a:solidFill>
                <a:srgbClr val="911EB4"/>
              </a:solidFill>
              <a:prstDash val="dash"/>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Vinegar!$D$48:$D$112</c:f>
              <c:numCache>
                <c:formatCode>#,##0</c:formatCode>
                <c:ptCount val="52"/>
                <c:pt idx="0">
                  <c:v>41000</c:v>
                </c:pt>
                <c:pt idx="1">
                  <c:v>159700</c:v>
                </c:pt>
                <c:pt idx="2">
                  <c:v>185763</c:v>
                </c:pt>
                <c:pt idx="3">
                  <c:v>122000</c:v>
                </c:pt>
                <c:pt idx="4">
                  <c:v>114575</c:v>
                </c:pt>
                <c:pt idx="5">
                  <c:v>125000</c:v>
                </c:pt>
                <c:pt idx="6">
                  <c:v>123000</c:v>
                </c:pt>
                <c:pt idx="7">
                  <c:v>118200</c:v>
                </c:pt>
                <c:pt idx="8">
                  <c:v>150000</c:v>
                </c:pt>
                <c:pt idx="9">
                  <c:v>110000</c:v>
                </c:pt>
                <c:pt idx="10">
                  <c:v>138000</c:v>
                </c:pt>
                <c:pt idx="11">
                  <c:v>100000</c:v>
                </c:pt>
                <c:pt idx="12">
                  <c:v>146500</c:v>
                </c:pt>
                <c:pt idx="13">
                  <c:v>150400</c:v>
                </c:pt>
                <c:pt idx="14">
                  <c:v>140600</c:v>
                </c:pt>
                <c:pt idx="15">
                  <c:v>137950</c:v>
                </c:pt>
                <c:pt idx="16">
                  <c:v>112250</c:v>
                </c:pt>
                <c:pt idx="17">
                  <c:v>130000</c:v>
                </c:pt>
                <c:pt idx="18">
                  <c:v>130000</c:v>
                </c:pt>
                <c:pt idx="19">
                  <c:v>130000</c:v>
                </c:pt>
                <c:pt idx="20">
                  <c:v>130000</c:v>
                </c:pt>
                <c:pt idx="21">
                  <c:v>130000</c:v>
                </c:pt>
                <c:pt idx="22">
                  <c:v>130000</c:v>
                </c:pt>
                <c:pt idx="23">
                  <c:v>130000</c:v>
                </c:pt>
                <c:pt idx="24">
                  <c:v>130000</c:v>
                </c:pt>
              </c:numCache>
            </c:numRef>
          </c:val>
          <c:smooth val="1"/>
          <c:extLst>
            <c:ext xmlns:c16="http://schemas.microsoft.com/office/drawing/2014/chart" uri="{C3380CC4-5D6E-409C-BE32-E72D297353CC}">
              <c16:uniqueId val="{00000001-FDFB-48E0-B9A9-4AC247B0A974}"/>
            </c:ext>
          </c:extLst>
        </c:ser>
        <c:ser>
          <c:idx val="3"/>
          <c:order val="2"/>
          <c:tx>
            <c:strRef>
              <c:f>Vinegar!$F$47</c:f>
              <c:strCache>
                <c:ptCount val="1"/>
                <c:pt idx="0">
                  <c:v>Actual Production</c:v>
                </c:pt>
              </c:strCache>
            </c:strRef>
          </c:tx>
          <c:spPr>
            <a:ln w="38100">
              <a:solidFill>
                <a:srgbClr val="911EB4"/>
              </a:solidFill>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Vinegar!$F$48:$F$112</c:f>
              <c:numCache>
                <c:formatCode>#,##0</c:formatCode>
                <c:ptCount val="52"/>
                <c:pt idx="0">
                  <c:v>120509</c:v>
                </c:pt>
                <c:pt idx="1">
                  <c:v>153600</c:v>
                </c:pt>
                <c:pt idx="2">
                  <c:v>118813</c:v>
                </c:pt>
                <c:pt idx="3">
                  <c:v>120521</c:v>
                </c:pt>
                <c:pt idx="4">
                  <c:v>126559</c:v>
                </c:pt>
                <c:pt idx="5">
                  <c:v>124265</c:v>
                </c:pt>
                <c:pt idx="6">
                  <c:v>143064</c:v>
                </c:pt>
                <c:pt idx="7">
                  <c:v>133323</c:v>
                </c:pt>
                <c:pt idx="8">
                  <c:v>140374</c:v>
                </c:pt>
                <c:pt idx="9">
                  <c:v>133803</c:v>
                </c:pt>
                <c:pt idx="10">
                  <c:v>115369</c:v>
                </c:pt>
                <c:pt idx="11">
                  <c:v>87150</c:v>
                </c:pt>
                <c:pt idx="12">
                  <c:v>118056</c:v>
                </c:pt>
                <c:pt idx="13">
                  <c:v>111939</c:v>
                </c:pt>
                <c:pt idx="14">
                  <c:v>114043</c:v>
                </c:pt>
                <c:pt idx="15">
                  <c:v>134723</c:v>
                </c:pt>
                <c:pt idx="16">
                  <c:v>134748</c:v>
                </c:pt>
              </c:numCache>
            </c:numRef>
          </c:val>
          <c:smooth val="1"/>
          <c:extLst>
            <c:ext xmlns:c16="http://schemas.microsoft.com/office/drawing/2014/chart" uri="{C3380CC4-5D6E-409C-BE32-E72D297353CC}">
              <c16:uniqueId val="{00000002-FDFB-48E0-B9A9-4AC247B0A974}"/>
            </c:ext>
          </c:extLst>
        </c:ser>
        <c:ser>
          <c:idx val="4"/>
          <c:order val="3"/>
          <c:tx>
            <c:strRef>
              <c:f>Vinegar!$E$47</c:f>
              <c:strCache>
                <c:ptCount val="1"/>
                <c:pt idx="0">
                  <c:v>Beginning Inventory</c:v>
                </c:pt>
              </c:strCache>
            </c:strRef>
          </c:tx>
          <c:spPr>
            <a:ln w="38100">
              <a:solidFill>
                <a:schemeClr val="tx1"/>
              </a:solidFill>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Vinegar!$E$48:$E$112</c:f>
              <c:numCache>
                <c:formatCode>#,##0</c:formatCode>
                <c:ptCount val="52"/>
                <c:pt idx="0">
                  <c:v>72419</c:v>
                </c:pt>
                <c:pt idx="1">
                  <c:v>60068</c:v>
                </c:pt>
                <c:pt idx="2">
                  <c:v>70713</c:v>
                </c:pt>
                <c:pt idx="3">
                  <c:v>78947</c:v>
                </c:pt>
                <c:pt idx="4">
                  <c:v>104735</c:v>
                </c:pt>
                <c:pt idx="5">
                  <c:v>93398</c:v>
                </c:pt>
                <c:pt idx="6">
                  <c:v>71248</c:v>
                </c:pt>
                <c:pt idx="7">
                  <c:v>96848</c:v>
                </c:pt>
                <c:pt idx="8">
                  <c:v>101034</c:v>
                </c:pt>
                <c:pt idx="9">
                  <c:v>106518</c:v>
                </c:pt>
                <c:pt idx="10">
                  <c:v>135028</c:v>
                </c:pt>
                <c:pt idx="11">
                  <c:v>101320</c:v>
                </c:pt>
                <c:pt idx="12">
                  <c:v>89413</c:v>
                </c:pt>
                <c:pt idx="13">
                  <c:v>95001</c:v>
                </c:pt>
                <c:pt idx="14">
                  <c:v>106317</c:v>
                </c:pt>
                <c:pt idx="15">
                  <c:v>91149</c:v>
                </c:pt>
                <c:pt idx="16">
                  <c:v>104920</c:v>
                </c:pt>
                <c:pt idx="17">
                  <c:v>117676</c:v>
                </c:pt>
                <c:pt idx="18">
                  <c:v>125593</c:v>
                </c:pt>
                <c:pt idx="19">
                  <c:v>130414</c:v>
                </c:pt>
                <c:pt idx="20">
                  <c:v>133541</c:v>
                </c:pt>
                <c:pt idx="21">
                  <c:v>143996</c:v>
                </c:pt>
                <c:pt idx="22">
                  <c:v>147462</c:v>
                </c:pt>
                <c:pt idx="23">
                  <c:v>150693</c:v>
                </c:pt>
                <c:pt idx="24">
                  <c:v>165599</c:v>
                </c:pt>
              </c:numCache>
            </c:numRef>
          </c:val>
          <c:smooth val="1"/>
          <c:extLst>
            <c:ext xmlns:c16="http://schemas.microsoft.com/office/drawing/2014/chart" uri="{C3380CC4-5D6E-409C-BE32-E72D297353CC}">
              <c16:uniqueId val="{00000003-FDFB-48E0-B9A9-4AC247B0A974}"/>
            </c:ext>
          </c:extLst>
        </c:ser>
        <c:ser>
          <c:idx val="6"/>
          <c:order val="6"/>
          <c:tx>
            <c:strRef>
              <c:f>Vinegar!$M$47</c:f>
              <c:strCache>
                <c:ptCount val="1"/>
                <c:pt idx="0">
                  <c:v>Standard Capacity</c:v>
                </c:pt>
              </c:strCache>
            </c:strRef>
          </c:tx>
          <c:spPr>
            <a:ln w="38100">
              <a:solidFill>
                <a:srgbClr val="3CB44B"/>
              </a:solidFill>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Vinegar!$M$48:$M$112</c:f>
              <c:numCache>
                <c:formatCode>#,##0</c:formatCode>
                <c:ptCount val="52"/>
                <c:pt idx="0">
                  <c:v>125416.87475084604</c:v>
                </c:pt>
                <c:pt idx="1">
                  <c:v>125416.87475084604</c:v>
                </c:pt>
                <c:pt idx="2">
                  <c:v>125416.87475084604</c:v>
                </c:pt>
                <c:pt idx="3">
                  <c:v>125416.87475084604</c:v>
                </c:pt>
                <c:pt idx="4">
                  <c:v>125416.87475084604</c:v>
                </c:pt>
                <c:pt idx="5">
                  <c:v>125416.87475084604</c:v>
                </c:pt>
                <c:pt idx="6">
                  <c:v>125416.87475084604</c:v>
                </c:pt>
                <c:pt idx="7">
                  <c:v>125416.87475084604</c:v>
                </c:pt>
                <c:pt idx="8">
                  <c:v>125416.87475084604</c:v>
                </c:pt>
                <c:pt idx="9">
                  <c:v>125416.87475084604</c:v>
                </c:pt>
                <c:pt idx="10">
                  <c:v>125416.87475084604</c:v>
                </c:pt>
                <c:pt idx="11">
                  <c:v>125416.87475084604</c:v>
                </c:pt>
                <c:pt idx="12">
                  <c:v>125416.87475084604</c:v>
                </c:pt>
                <c:pt idx="13">
                  <c:v>128817.51279492657</c:v>
                </c:pt>
                <c:pt idx="14">
                  <c:v>128817.51279492657</c:v>
                </c:pt>
                <c:pt idx="15">
                  <c:v>128817.51279492657</c:v>
                </c:pt>
                <c:pt idx="16">
                  <c:v>128817.51279492657</c:v>
                </c:pt>
                <c:pt idx="17">
                  <c:v>128817.51279492657</c:v>
                </c:pt>
                <c:pt idx="18">
                  <c:v>128817.51279492657</c:v>
                </c:pt>
                <c:pt idx="19">
                  <c:v>128817.51279492657</c:v>
                </c:pt>
                <c:pt idx="20">
                  <c:v>128817.51279492657</c:v>
                </c:pt>
                <c:pt idx="21">
                  <c:v>128817.51279492657</c:v>
                </c:pt>
                <c:pt idx="22">
                  <c:v>128817.51279492657</c:v>
                </c:pt>
                <c:pt idx="23">
                  <c:v>128817.51279492657</c:v>
                </c:pt>
                <c:pt idx="24">
                  <c:v>128817.51279492657</c:v>
                </c:pt>
                <c:pt idx="25">
                  <c:v>128817.51279492657</c:v>
                </c:pt>
                <c:pt idx="26">
                  <c:v>128817.51279492657</c:v>
                </c:pt>
                <c:pt idx="27">
                  <c:v>128817.51279492657</c:v>
                </c:pt>
                <c:pt idx="28">
                  <c:v>128817.51279492657</c:v>
                </c:pt>
                <c:pt idx="29">
                  <c:v>128817.51279492657</c:v>
                </c:pt>
                <c:pt idx="30">
                  <c:v>128817.51279492657</c:v>
                </c:pt>
                <c:pt idx="31">
                  <c:v>128817.51279492657</c:v>
                </c:pt>
                <c:pt idx="32">
                  <c:v>128817.51279492657</c:v>
                </c:pt>
                <c:pt idx="33">
                  <c:v>128817.51279492657</c:v>
                </c:pt>
                <c:pt idx="34">
                  <c:v>128817.51279492657</c:v>
                </c:pt>
                <c:pt idx="35">
                  <c:v>128817.51279492657</c:v>
                </c:pt>
                <c:pt idx="36">
                  <c:v>128817.51279492657</c:v>
                </c:pt>
                <c:pt idx="37">
                  <c:v>128817.51279492657</c:v>
                </c:pt>
                <c:pt idx="38">
                  <c:v>128817.51279492657</c:v>
                </c:pt>
                <c:pt idx="39">
                  <c:v>128817.51279492657</c:v>
                </c:pt>
                <c:pt idx="40">
                  <c:v>128817.51279492657</c:v>
                </c:pt>
                <c:pt idx="41">
                  <c:v>128817.51279492657</c:v>
                </c:pt>
                <c:pt idx="42">
                  <c:v>128817.51279492657</c:v>
                </c:pt>
                <c:pt idx="43">
                  <c:v>128817.51279492657</c:v>
                </c:pt>
                <c:pt idx="44">
                  <c:v>128817.51279492657</c:v>
                </c:pt>
                <c:pt idx="45">
                  <c:v>128817.51279492657</c:v>
                </c:pt>
                <c:pt idx="46">
                  <c:v>128817.51279492657</c:v>
                </c:pt>
                <c:pt idx="47">
                  <c:v>128817.51279492657</c:v>
                </c:pt>
                <c:pt idx="48">
                  <c:v>128817.51279492657</c:v>
                </c:pt>
                <c:pt idx="49">
                  <c:v>128817.51279492657</c:v>
                </c:pt>
                <c:pt idx="50">
                  <c:v>128817.51279492657</c:v>
                </c:pt>
                <c:pt idx="51">
                  <c:v>128817.51279492657</c:v>
                </c:pt>
              </c:numCache>
            </c:numRef>
          </c:val>
          <c:smooth val="0"/>
          <c:extLst>
            <c:ext xmlns:c16="http://schemas.microsoft.com/office/drawing/2014/chart" uri="{C3380CC4-5D6E-409C-BE32-E72D297353CC}">
              <c16:uniqueId val="{00000003-3868-434A-922D-3A8EEF2E2808}"/>
            </c:ext>
          </c:extLst>
        </c:ser>
        <c:ser>
          <c:idx val="7"/>
          <c:order val="7"/>
          <c:tx>
            <c:strRef>
              <c:f>Vinegar!$N$47</c:f>
              <c:strCache>
                <c:ptCount val="1"/>
                <c:pt idx="0">
                  <c:v>Overtime Capacity</c:v>
                </c:pt>
              </c:strCache>
            </c:strRef>
          </c:tx>
          <c:spPr>
            <a:ln w="38100">
              <a:solidFill>
                <a:srgbClr val="FFE119"/>
              </a:solidFill>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Vinegar!$N$48:$N$112</c:f>
              <c:numCache>
                <c:formatCode>#,##0</c:formatCode>
                <c:ptCount val="52"/>
                <c:pt idx="0">
                  <c:v>156771.09343855755</c:v>
                </c:pt>
                <c:pt idx="1">
                  <c:v>156771.09343855755</c:v>
                </c:pt>
                <c:pt idx="2">
                  <c:v>156771.09343855755</c:v>
                </c:pt>
                <c:pt idx="3">
                  <c:v>156771.09343855755</c:v>
                </c:pt>
                <c:pt idx="4">
                  <c:v>156771.09343855755</c:v>
                </c:pt>
                <c:pt idx="5">
                  <c:v>156771.09343855755</c:v>
                </c:pt>
                <c:pt idx="6">
                  <c:v>156771.09343855755</c:v>
                </c:pt>
                <c:pt idx="7">
                  <c:v>156771.09343855755</c:v>
                </c:pt>
                <c:pt idx="8">
                  <c:v>156771.09343855755</c:v>
                </c:pt>
                <c:pt idx="9">
                  <c:v>156771.09343855755</c:v>
                </c:pt>
                <c:pt idx="10">
                  <c:v>156771.09343855755</c:v>
                </c:pt>
                <c:pt idx="11">
                  <c:v>156771.09343855755</c:v>
                </c:pt>
                <c:pt idx="12">
                  <c:v>156771.09343855755</c:v>
                </c:pt>
                <c:pt idx="13">
                  <c:v>161021.89099365822</c:v>
                </c:pt>
                <c:pt idx="14">
                  <c:v>161021.89099365822</c:v>
                </c:pt>
                <c:pt idx="15">
                  <c:v>161021.89099365822</c:v>
                </c:pt>
                <c:pt idx="16">
                  <c:v>161021.89099365822</c:v>
                </c:pt>
                <c:pt idx="17">
                  <c:v>161021.89099365822</c:v>
                </c:pt>
                <c:pt idx="18">
                  <c:v>161021.89099365822</c:v>
                </c:pt>
                <c:pt idx="19">
                  <c:v>161021.89099365822</c:v>
                </c:pt>
                <c:pt idx="20">
                  <c:v>161021.89099365822</c:v>
                </c:pt>
                <c:pt idx="21">
                  <c:v>161021.89099365822</c:v>
                </c:pt>
                <c:pt idx="22">
                  <c:v>161021.89099365822</c:v>
                </c:pt>
                <c:pt idx="23">
                  <c:v>161021.89099365822</c:v>
                </c:pt>
                <c:pt idx="24">
                  <c:v>161021.89099365822</c:v>
                </c:pt>
                <c:pt idx="25">
                  <c:v>161021.89099365822</c:v>
                </c:pt>
                <c:pt idx="26">
                  <c:v>161021.89099365822</c:v>
                </c:pt>
                <c:pt idx="27">
                  <c:v>161021.89099365822</c:v>
                </c:pt>
                <c:pt idx="28">
                  <c:v>161021.89099365822</c:v>
                </c:pt>
                <c:pt idx="29">
                  <c:v>161021.89099365822</c:v>
                </c:pt>
                <c:pt idx="30">
                  <c:v>161021.89099365822</c:v>
                </c:pt>
                <c:pt idx="31">
                  <c:v>161021.89099365822</c:v>
                </c:pt>
                <c:pt idx="32">
                  <c:v>161021.89099365822</c:v>
                </c:pt>
                <c:pt idx="33">
                  <c:v>161021.89099365822</c:v>
                </c:pt>
                <c:pt idx="34">
                  <c:v>161021.89099365822</c:v>
                </c:pt>
                <c:pt idx="35">
                  <c:v>161021.89099365822</c:v>
                </c:pt>
                <c:pt idx="36">
                  <c:v>161021.89099365822</c:v>
                </c:pt>
                <c:pt idx="37">
                  <c:v>161021.89099365822</c:v>
                </c:pt>
                <c:pt idx="38">
                  <c:v>161021.89099365822</c:v>
                </c:pt>
                <c:pt idx="39">
                  <c:v>161021.89099365822</c:v>
                </c:pt>
                <c:pt idx="40">
                  <c:v>161021.89099365822</c:v>
                </c:pt>
                <c:pt idx="41">
                  <c:v>161021.89099365822</c:v>
                </c:pt>
                <c:pt idx="42">
                  <c:v>161021.89099365822</c:v>
                </c:pt>
                <c:pt idx="43">
                  <c:v>161021.89099365822</c:v>
                </c:pt>
                <c:pt idx="44">
                  <c:v>161021.89099365822</c:v>
                </c:pt>
                <c:pt idx="45">
                  <c:v>161021.89099365822</c:v>
                </c:pt>
                <c:pt idx="46">
                  <c:v>161021.89099365822</c:v>
                </c:pt>
                <c:pt idx="47">
                  <c:v>161021.89099365822</c:v>
                </c:pt>
                <c:pt idx="48">
                  <c:v>161021.89099365822</c:v>
                </c:pt>
                <c:pt idx="49">
                  <c:v>161021.89099365822</c:v>
                </c:pt>
                <c:pt idx="50">
                  <c:v>161021.89099365822</c:v>
                </c:pt>
                <c:pt idx="51">
                  <c:v>161021.89099365822</c:v>
                </c:pt>
              </c:numCache>
            </c:numRef>
          </c:val>
          <c:smooth val="0"/>
          <c:extLst>
            <c:ext xmlns:c16="http://schemas.microsoft.com/office/drawing/2014/chart" uri="{C3380CC4-5D6E-409C-BE32-E72D297353CC}">
              <c16:uniqueId val="{00000004-3868-434A-922D-3A8EEF2E2808}"/>
            </c:ext>
          </c:extLst>
        </c:ser>
        <c:ser>
          <c:idx val="8"/>
          <c:order val="8"/>
          <c:tx>
            <c:strRef>
              <c:f>Vinegar!$O$47</c:f>
              <c:strCache>
                <c:ptCount val="1"/>
                <c:pt idx="0">
                  <c:v>Max Capacity</c:v>
                </c:pt>
              </c:strCache>
            </c:strRef>
          </c:tx>
          <c:spPr>
            <a:ln w="38100">
              <a:solidFill>
                <a:srgbClr val="FF0000"/>
              </a:solidFill>
            </a:ln>
          </c:spPr>
          <c:marker>
            <c:symbol val="none"/>
          </c:marker>
          <c:cat>
            <c:multiLvlStrRef>
              <c:f>Vinegar!$A$48:$B$112</c:f>
              <c:multiLvlStrCache>
                <c:ptCount val="52"/>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lvl>
                <c:lvl>
                  <c:pt idx="0">
                    <c:v>2024</c:v>
                  </c:pt>
                  <c:pt idx="13">
                    <c:v>2025</c:v>
                  </c:pt>
                  <c:pt idx="26">
                    <c:v>2026</c:v>
                  </c:pt>
                  <c:pt idx="39">
                    <c:v>2027</c:v>
                  </c:pt>
                </c:lvl>
              </c:multiLvlStrCache>
            </c:multiLvlStrRef>
          </c:cat>
          <c:val>
            <c:numRef>
              <c:f>Vinegar!$O$48:$O$112</c:f>
              <c:numCache>
                <c:formatCode>#,##0</c:formatCode>
                <c:ptCount val="52"/>
                <c:pt idx="0">
                  <c:v>263375.43697677669</c:v>
                </c:pt>
                <c:pt idx="1">
                  <c:v>263375.43697677669</c:v>
                </c:pt>
                <c:pt idx="2">
                  <c:v>263375.43697677669</c:v>
                </c:pt>
                <c:pt idx="3">
                  <c:v>263375.43697677669</c:v>
                </c:pt>
                <c:pt idx="4">
                  <c:v>263375.43697677669</c:v>
                </c:pt>
                <c:pt idx="5">
                  <c:v>263375.43697677669</c:v>
                </c:pt>
                <c:pt idx="6">
                  <c:v>263375.43697677669</c:v>
                </c:pt>
                <c:pt idx="7">
                  <c:v>263375.43697677669</c:v>
                </c:pt>
                <c:pt idx="8">
                  <c:v>263375.43697677669</c:v>
                </c:pt>
                <c:pt idx="9">
                  <c:v>263375.43697677669</c:v>
                </c:pt>
                <c:pt idx="10">
                  <c:v>263375.43697677669</c:v>
                </c:pt>
                <c:pt idx="11">
                  <c:v>263375.43697677669</c:v>
                </c:pt>
                <c:pt idx="12">
                  <c:v>263375.43697677669</c:v>
                </c:pt>
                <c:pt idx="13">
                  <c:v>270516.77686934581</c:v>
                </c:pt>
                <c:pt idx="14">
                  <c:v>270516.77686934581</c:v>
                </c:pt>
                <c:pt idx="15">
                  <c:v>270516.77686934581</c:v>
                </c:pt>
                <c:pt idx="16">
                  <c:v>270516.77686934581</c:v>
                </c:pt>
                <c:pt idx="17">
                  <c:v>270516.77686934581</c:v>
                </c:pt>
                <c:pt idx="18">
                  <c:v>270516.77686934581</c:v>
                </c:pt>
                <c:pt idx="19">
                  <c:v>270516.77686934581</c:v>
                </c:pt>
                <c:pt idx="20">
                  <c:v>270516.77686934581</c:v>
                </c:pt>
                <c:pt idx="21">
                  <c:v>270516.77686934581</c:v>
                </c:pt>
                <c:pt idx="22">
                  <c:v>270516.77686934581</c:v>
                </c:pt>
                <c:pt idx="23">
                  <c:v>270516.77686934581</c:v>
                </c:pt>
                <c:pt idx="24">
                  <c:v>270516.77686934581</c:v>
                </c:pt>
                <c:pt idx="25">
                  <c:v>270516.77686934581</c:v>
                </c:pt>
                <c:pt idx="26">
                  <c:v>270516.77686934581</c:v>
                </c:pt>
                <c:pt idx="27">
                  <c:v>270516.77686934581</c:v>
                </c:pt>
                <c:pt idx="28">
                  <c:v>270516.77686934581</c:v>
                </c:pt>
                <c:pt idx="29">
                  <c:v>270516.77686934581</c:v>
                </c:pt>
                <c:pt idx="30">
                  <c:v>270516.77686934581</c:v>
                </c:pt>
                <c:pt idx="31">
                  <c:v>270516.77686934581</c:v>
                </c:pt>
                <c:pt idx="32">
                  <c:v>270516.77686934581</c:v>
                </c:pt>
                <c:pt idx="33">
                  <c:v>270516.77686934581</c:v>
                </c:pt>
                <c:pt idx="34">
                  <c:v>270516.77686934581</c:v>
                </c:pt>
                <c:pt idx="35">
                  <c:v>270516.77686934581</c:v>
                </c:pt>
                <c:pt idx="36">
                  <c:v>270516.77686934581</c:v>
                </c:pt>
                <c:pt idx="37">
                  <c:v>270516.77686934581</c:v>
                </c:pt>
                <c:pt idx="38">
                  <c:v>270516.77686934581</c:v>
                </c:pt>
                <c:pt idx="39">
                  <c:v>270516.77686934581</c:v>
                </c:pt>
                <c:pt idx="40">
                  <c:v>270516.77686934581</c:v>
                </c:pt>
                <c:pt idx="41">
                  <c:v>270516.77686934581</c:v>
                </c:pt>
                <c:pt idx="42">
                  <c:v>270516.77686934581</c:v>
                </c:pt>
                <c:pt idx="43">
                  <c:v>270516.77686934581</c:v>
                </c:pt>
                <c:pt idx="44">
                  <c:v>270516.77686934581</c:v>
                </c:pt>
                <c:pt idx="45">
                  <c:v>270516.77686934581</c:v>
                </c:pt>
                <c:pt idx="46">
                  <c:v>270516.77686934581</c:v>
                </c:pt>
                <c:pt idx="47">
                  <c:v>270516.77686934581</c:v>
                </c:pt>
                <c:pt idx="48">
                  <c:v>270516.77686934581</c:v>
                </c:pt>
                <c:pt idx="49">
                  <c:v>270516.77686934581</c:v>
                </c:pt>
                <c:pt idx="50">
                  <c:v>270516.77686934581</c:v>
                </c:pt>
                <c:pt idx="51">
                  <c:v>270516.77686934581</c:v>
                </c:pt>
              </c:numCache>
            </c:numRef>
          </c:val>
          <c:smooth val="0"/>
          <c:extLst>
            <c:ext xmlns:c16="http://schemas.microsoft.com/office/drawing/2014/chart" uri="{C3380CC4-5D6E-409C-BE32-E72D297353CC}">
              <c16:uniqueId val="{00000005-3868-434A-922D-3A8EEF2E2808}"/>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Vinegar!$S$47</c:f>
              <c:strCache>
                <c:ptCount val="1"/>
                <c:pt idx="0">
                  <c:v>DOS</c:v>
                </c:pt>
              </c:strCache>
            </c:strRef>
          </c:tx>
          <c:spPr>
            <a:ln w="50800">
              <a:solidFill>
                <a:srgbClr val="FF3399"/>
              </a:solidFill>
              <a:prstDash val="sysDot"/>
            </a:ln>
          </c:spPr>
          <c:marker>
            <c:symbol val="none"/>
          </c:marker>
          <c:val>
            <c:numRef>
              <c:f>Vinegar!$S$48:$S$112</c:f>
              <c:numCache>
                <c:formatCode>0</c:formatCode>
                <c:ptCount val="52"/>
                <c:pt idx="0">
                  <c:v>20.909411509945656</c:v>
                </c:pt>
                <c:pt idx="1">
                  <c:v>13.292006164302366</c:v>
                </c:pt>
                <c:pt idx="2">
                  <c:v>17.075720987995034</c:v>
                </c:pt>
                <c:pt idx="3">
                  <c:v>18.73286893442484</c:v>
                </c:pt>
                <c:pt idx="4">
                  <c:v>22.749402674775808</c:v>
                </c:pt>
                <c:pt idx="5">
                  <c:v>17.527422370863857</c:v>
                </c:pt>
                <c:pt idx="6">
                  <c:v>14.220853560303102</c:v>
                </c:pt>
                <c:pt idx="7">
                  <c:v>20.864223557562841</c:v>
                </c:pt>
                <c:pt idx="8">
                  <c:v>24.871234886995726</c:v>
                </c:pt>
                <c:pt idx="9">
                  <c:v>28.520555427628938</c:v>
                </c:pt>
                <c:pt idx="10">
                  <c:v>35.627830081821479</c:v>
                </c:pt>
                <c:pt idx="11">
                  <c:v>31.093950924679955</c:v>
                </c:pt>
                <c:pt idx="12">
                  <c:v>22.532301323013229</c:v>
                </c:pt>
                <c:pt idx="13">
                  <c:v>25.855135009039483</c:v>
                </c:pt>
                <c:pt idx="14">
                  <c:v>29.231198263926395</c:v>
                </c:pt>
                <c:pt idx="15">
                  <c:v>21.689969914843708</c:v>
                </c:pt>
                <c:pt idx="16">
                  <c:v>26.161792469632744</c:v>
                </c:pt>
                <c:pt idx="17">
                  <c:v>26.989245021829408</c:v>
                </c:pt>
                <c:pt idx="18">
                  <c:v>28.092603391942738</c:v>
                </c:pt>
                <c:pt idx="19">
                  <c:v>28.781474387773599</c:v>
                </c:pt>
                <c:pt idx="20">
                  <c:v>31.278163034840439</c:v>
                </c:pt>
                <c:pt idx="21">
                  <c:v>31.864068155594545</c:v>
                </c:pt>
                <c:pt idx="22">
                  <c:v>32.570549582311138</c:v>
                </c:pt>
                <c:pt idx="23">
                  <c:v>36.660503588371242</c:v>
                </c:pt>
                <c:pt idx="24">
                  <c:v>42.901295336787562</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99BF-4379-A96D-270714CEC427}"/>
            </c:ext>
          </c:extLst>
        </c:ser>
        <c:dLbls>
          <c:showLegendKey val="0"/>
          <c:showVal val="0"/>
          <c:showCatName val="0"/>
          <c:showSerName val="0"/>
          <c:showPercent val="0"/>
          <c:showBubbleSize val="0"/>
        </c:dLbls>
        <c:marker val="1"/>
        <c:smooth val="0"/>
        <c:axId val="965244272"/>
        <c:axId val="926866592"/>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Vinegar!$C$43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926866592"/>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965244272"/>
        <c:crosses val="max"/>
        <c:crossBetween val="between"/>
      </c:valAx>
      <c:catAx>
        <c:axId val="965244272"/>
        <c:scaling>
          <c:orientation val="minMax"/>
        </c:scaling>
        <c:delete val="1"/>
        <c:axPos val="b"/>
        <c:majorTickMark val="out"/>
        <c:minorTickMark val="none"/>
        <c:tickLblPos val="nextTo"/>
        <c:crossAx val="926866592"/>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376381838417537"/>
          <c:y val="9.3436379276119891E-2"/>
          <c:w val="0.15390817071376825"/>
          <c:h val="0.86538021631048523"/>
        </c:manualLayout>
      </c:layout>
      <c:overlay val="0"/>
      <c:txPr>
        <a:bodyPr/>
        <a:lstStyle/>
        <a:p>
          <a:pPr>
            <a:defRPr sz="1600" baseline="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BBQ/Syrup 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8.0991384839918218E-2"/>
          <c:y val="0.10188214977578904"/>
          <c:w val="0.74007932311326241"/>
          <c:h val="0.75604024058107622"/>
        </c:manualLayout>
      </c:layout>
      <c:barChart>
        <c:barDir val="col"/>
        <c:grouping val="clustered"/>
        <c:varyColors val="0"/>
        <c:ser>
          <c:idx val="2"/>
          <c:order val="0"/>
          <c:tx>
            <c:strRef>
              <c:f>'BBQ Syrup'!$C$47</c:f>
              <c:strCache>
                <c:ptCount val="1"/>
                <c:pt idx="0">
                  <c:v>Forecasted Demand</c:v>
                </c:pt>
              </c:strCache>
            </c:strRef>
          </c:tx>
          <c:spPr>
            <a:solidFill>
              <a:srgbClr val="000075"/>
            </a:solidFill>
            <a:ln w="19050">
              <a:solidFill>
                <a:srgbClr val="000075"/>
              </a:solidFill>
            </a:ln>
          </c:spPr>
          <c:invertIfNegative val="0"/>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Syrup'!$C$48:$C$112</c:f>
              <c:numCache>
                <c:formatCode>#,##0</c:formatCode>
                <c:ptCount val="65"/>
                <c:pt idx="0">
                  <c:v>75057</c:v>
                </c:pt>
                <c:pt idx="1">
                  <c:v>80516</c:v>
                </c:pt>
                <c:pt idx="2">
                  <c:v>80601</c:v>
                </c:pt>
                <c:pt idx="3">
                  <c:v>75943</c:v>
                </c:pt>
                <c:pt idx="4">
                  <c:v>80158</c:v>
                </c:pt>
                <c:pt idx="5">
                  <c:v>94655</c:v>
                </c:pt>
                <c:pt idx="6">
                  <c:v>98248</c:v>
                </c:pt>
                <c:pt idx="7">
                  <c:v>76691</c:v>
                </c:pt>
                <c:pt idx="8">
                  <c:v>75476.34</c:v>
                </c:pt>
                <c:pt idx="9">
                  <c:v>73050.69</c:v>
                </c:pt>
                <c:pt idx="10">
                  <c:v>81020.83</c:v>
                </c:pt>
                <c:pt idx="11">
                  <c:v>88548.724999999991</c:v>
                </c:pt>
                <c:pt idx="12">
                  <c:v>54948</c:v>
                </c:pt>
                <c:pt idx="13">
                  <c:v>58034</c:v>
                </c:pt>
                <c:pt idx="14">
                  <c:v>56228</c:v>
                </c:pt>
                <c:pt idx="15">
                  <c:v>61564</c:v>
                </c:pt>
                <c:pt idx="16">
                  <c:v>60465</c:v>
                </c:pt>
                <c:pt idx="17">
                  <c:v>58740</c:v>
                </c:pt>
                <c:pt idx="18">
                  <c:v>53700</c:v>
                </c:pt>
                <c:pt idx="19">
                  <c:v>55948</c:v>
                </c:pt>
                <c:pt idx="20">
                  <c:v>57689</c:v>
                </c:pt>
                <c:pt idx="21">
                  <c:v>57244</c:v>
                </c:pt>
                <c:pt idx="22">
                  <c:v>47585</c:v>
                </c:pt>
                <c:pt idx="23">
                  <c:v>39580</c:v>
                </c:pt>
                <c:pt idx="24">
                  <c:v>38736</c:v>
                </c:pt>
                <c:pt idx="25">
                  <c:v>31379</c:v>
                </c:pt>
                <c:pt idx="26">
                  <c:v>53952</c:v>
                </c:pt>
                <c:pt idx="27">
                  <c:v>50430</c:v>
                </c:pt>
                <c:pt idx="28">
                  <c:v>41817</c:v>
                </c:pt>
                <c:pt idx="29">
                  <c:v>49751</c:v>
                </c:pt>
                <c:pt idx="30">
                  <c:v>58740</c:v>
                </c:pt>
                <c:pt idx="31">
                  <c:v>53700</c:v>
                </c:pt>
                <c:pt idx="32">
                  <c:v>55948</c:v>
                </c:pt>
                <c:pt idx="33">
                  <c:v>57689</c:v>
                </c:pt>
                <c:pt idx="34">
                  <c:v>57244</c:v>
                </c:pt>
                <c:pt idx="35">
                  <c:v>47585</c:v>
                </c:pt>
                <c:pt idx="36">
                  <c:v>39580</c:v>
                </c:pt>
                <c:pt idx="37">
                  <c:v>38736</c:v>
                </c:pt>
                <c:pt idx="38">
                  <c:v>31379</c:v>
                </c:pt>
                <c:pt idx="39">
                  <c:v>53952</c:v>
                </c:pt>
                <c:pt idx="40">
                  <c:v>50430</c:v>
                </c:pt>
                <c:pt idx="41">
                  <c:v>41817</c:v>
                </c:pt>
                <c:pt idx="42">
                  <c:v>49751</c:v>
                </c:pt>
                <c:pt idx="43">
                  <c:v>58740</c:v>
                </c:pt>
                <c:pt idx="44">
                  <c:v>53700</c:v>
                </c:pt>
                <c:pt idx="45">
                  <c:v>55948</c:v>
                </c:pt>
                <c:pt idx="46">
                  <c:v>57689</c:v>
                </c:pt>
                <c:pt idx="47">
                  <c:v>57244</c:v>
                </c:pt>
                <c:pt idx="48">
                  <c:v>47585</c:v>
                </c:pt>
                <c:pt idx="49">
                  <c:v>39580</c:v>
                </c:pt>
                <c:pt idx="50">
                  <c:v>38736</c:v>
                </c:pt>
                <c:pt idx="51">
                  <c:v>31379</c:v>
                </c:pt>
                <c:pt idx="52">
                  <c:v>53952</c:v>
                </c:pt>
                <c:pt idx="53">
                  <c:v>50430</c:v>
                </c:pt>
                <c:pt idx="54">
                  <c:v>41817</c:v>
                </c:pt>
                <c:pt idx="55">
                  <c:v>49751</c:v>
                </c:pt>
                <c:pt idx="56">
                  <c:v>58740</c:v>
                </c:pt>
                <c:pt idx="57">
                  <c:v>53700</c:v>
                </c:pt>
                <c:pt idx="58">
                  <c:v>55948</c:v>
                </c:pt>
                <c:pt idx="59">
                  <c:v>57689</c:v>
                </c:pt>
                <c:pt idx="60">
                  <c:v>57244</c:v>
                </c:pt>
                <c:pt idx="61">
                  <c:v>47585</c:v>
                </c:pt>
                <c:pt idx="62">
                  <c:v>39580</c:v>
                </c:pt>
                <c:pt idx="63">
                  <c:v>38736</c:v>
                </c:pt>
                <c:pt idx="64">
                  <c:v>31379</c:v>
                </c:pt>
              </c:numCache>
            </c:numRef>
          </c:val>
          <c:extLst>
            <c:ext xmlns:c16="http://schemas.microsoft.com/office/drawing/2014/chart" uri="{C3380CC4-5D6E-409C-BE32-E72D297353CC}">
              <c16:uniqueId val="{00000000-0F00-4055-99E0-280C1A3B4013}"/>
            </c:ext>
          </c:extLst>
        </c:ser>
        <c:ser>
          <c:idx val="0"/>
          <c:order val="4"/>
          <c:tx>
            <c:strRef>
              <c:f>'BBQ Syrup'!$G$47</c:f>
              <c:strCache>
                <c:ptCount val="1"/>
                <c:pt idx="0">
                  <c:v>Actual Sales</c:v>
                </c:pt>
              </c:strCache>
            </c:strRef>
          </c:tx>
          <c:spPr>
            <a:solidFill>
              <a:srgbClr val="42D4F4"/>
            </a:solidFill>
            <a:ln w="19050">
              <a:solidFill>
                <a:srgbClr val="42D4F4"/>
              </a:solidFill>
            </a:ln>
          </c:spPr>
          <c:invertIfNegative val="0"/>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Syrup'!$G$48:$G$112</c:f>
              <c:numCache>
                <c:formatCode>#,##0</c:formatCode>
                <c:ptCount val="65"/>
                <c:pt idx="0">
                  <c:v>80335</c:v>
                </c:pt>
                <c:pt idx="1">
                  <c:v>82459</c:v>
                </c:pt>
                <c:pt idx="2">
                  <c:v>66909</c:v>
                </c:pt>
                <c:pt idx="3">
                  <c:v>86556</c:v>
                </c:pt>
                <c:pt idx="4">
                  <c:v>87577</c:v>
                </c:pt>
                <c:pt idx="5">
                  <c:v>88233</c:v>
                </c:pt>
                <c:pt idx="6">
                  <c:v>66976</c:v>
                </c:pt>
                <c:pt idx="7">
                  <c:v>86404</c:v>
                </c:pt>
                <c:pt idx="8">
                  <c:v>84007</c:v>
                </c:pt>
                <c:pt idx="9">
                  <c:v>82656</c:v>
                </c:pt>
                <c:pt idx="10">
                  <c:v>39822</c:v>
                </c:pt>
                <c:pt idx="11">
                  <c:v>31338</c:v>
                </c:pt>
                <c:pt idx="12">
                  <c:v>19936</c:v>
                </c:pt>
                <c:pt idx="13">
                  <c:v>63899</c:v>
                </c:pt>
                <c:pt idx="14">
                  <c:v>68597</c:v>
                </c:pt>
                <c:pt idx="15">
                  <c:v>10727</c:v>
                </c:pt>
                <c:pt idx="16">
                  <c:v>85749</c:v>
                </c:pt>
              </c:numCache>
            </c:numRef>
          </c:val>
          <c:extLst>
            <c:ext xmlns:c16="http://schemas.microsoft.com/office/drawing/2014/chart" uri="{C3380CC4-5D6E-409C-BE32-E72D297353CC}">
              <c16:uniqueId val="{00000001-0F00-4055-99E0-280C1A3B4013}"/>
            </c:ext>
          </c:extLst>
        </c:ser>
        <c:ser>
          <c:idx val="5"/>
          <c:order val="5"/>
          <c:tx>
            <c:strRef>
              <c:f>'BBQ Syrup'!$I$47</c:f>
              <c:strCache>
                <c:ptCount val="1"/>
                <c:pt idx="0">
                  <c:v>Outside Purchases</c:v>
                </c:pt>
              </c:strCache>
            </c:strRef>
          </c:tx>
          <c:spPr>
            <a:solidFill>
              <a:srgbClr val="F58231"/>
            </a:solidFill>
            <a:ln w="19050">
              <a:solidFill>
                <a:srgbClr val="F58231"/>
              </a:solidFill>
              <a:prstDash val="solid"/>
            </a:ln>
          </c:spPr>
          <c:invertIfNegative val="0"/>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Syrup'!$I$48:$I$112</c:f>
              <c:numCache>
                <c:formatCode>#,##0</c:formatCode>
                <c:ptCount val="65"/>
              </c:numCache>
            </c:numRef>
          </c:val>
          <c:extLst>
            <c:ext xmlns:c16="http://schemas.microsoft.com/office/drawing/2014/chart" uri="{C3380CC4-5D6E-409C-BE32-E72D297353CC}">
              <c16:uniqueId val="{00000002-0F00-4055-99E0-280C1A3B4013}"/>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'BBQ Syrup'!$D$47</c:f>
              <c:strCache>
                <c:ptCount val="1"/>
                <c:pt idx="0">
                  <c:v>Scheduled Production</c:v>
                </c:pt>
              </c:strCache>
            </c:strRef>
          </c:tx>
          <c:spPr>
            <a:ln w="38100">
              <a:solidFill>
                <a:srgbClr val="911EB4"/>
              </a:solidFill>
              <a:prstDash val="dash"/>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Syrup'!$D$48:$D$112</c:f>
              <c:numCache>
                <c:formatCode>#,##0</c:formatCode>
                <c:ptCount val="65"/>
                <c:pt idx="0">
                  <c:v>105500</c:v>
                </c:pt>
                <c:pt idx="1">
                  <c:v>118500</c:v>
                </c:pt>
                <c:pt idx="2">
                  <c:v>109276</c:v>
                </c:pt>
                <c:pt idx="3">
                  <c:v>68000</c:v>
                </c:pt>
                <c:pt idx="4">
                  <c:v>102404</c:v>
                </c:pt>
                <c:pt idx="5">
                  <c:v>91809</c:v>
                </c:pt>
                <c:pt idx="6">
                  <c:v>83200</c:v>
                </c:pt>
                <c:pt idx="7">
                  <c:v>83246</c:v>
                </c:pt>
                <c:pt idx="8">
                  <c:v>69400</c:v>
                </c:pt>
                <c:pt idx="9">
                  <c:v>75000</c:v>
                </c:pt>
                <c:pt idx="10">
                  <c:v>80000</c:v>
                </c:pt>
                <c:pt idx="11">
                  <c:v>90000</c:v>
                </c:pt>
                <c:pt idx="12">
                  <c:v>42560</c:v>
                </c:pt>
                <c:pt idx="13">
                  <c:v>85560</c:v>
                </c:pt>
                <c:pt idx="14">
                  <c:v>55583</c:v>
                </c:pt>
                <c:pt idx="15">
                  <c:v>77100</c:v>
                </c:pt>
                <c:pt idx="16">
                  <c:v>38968</c:v>
                </c:pt>
                <c:pt idx="17">
                  <c:v>60000</c:v>
                </c:pt>
                <c:pt idx="18">
                  <c:v>60000</c:v>
                </c:pt>
                <c:pt idx="19">
                  <c:v>60917.523015872939</c:v>
                </c:pt>
                <c:pt idx="20">
                  <c:v>60000</c:v>
                </c:pt>
                <c:pt idx="21">
                  <c:v>60000</c:v>
                </c:pt>
                <c:pt idx="22">
                  <c:v>50000</c:v>
                </c:pt>
                <c:pt idx="23">
                  <c:v>45000</c:v>
                </c:pt>
                <c:pt idx="24">
                  <c:v>45000</c:v>
                </c:pt>
              </c:numCache>
            </c:numRef>
          </c:val>
          <c:smooth val="1"/>
          <c:extLst>
            <c:ext xmlns:c16="http://schemas.microsoft.com/office/drawing/2014/chart" uri="{C3380CC4-5D6E-409C-BE32-E72D297353CC}">
              <c16:uniqueId val="{00000003-0F00-4055-99E0-280C1A3B4013}"/>
            </c:ext>
          </c:extLst>
        </c:ser>
        <c:ser>
          <c:idx val="3"/>
          <c:order val="2"/>
          <c:tx>
            <c:strRef>
              <c:f>'BBQ Syrup'!$F$47</c:f>
              <c:strCache>
                <c:ptCount val="1"/>
                <c:pt idx="0">
                  <c:v>Actual Production</c:v>
                </c:pt>
              </c:strCache>
            </c:strRef>
          </c:tx>
          <c:spPr>
            <a:ln w="38100">
              <a:solidFill>
                <a:srgbClr val="911EB4"/>
              </a:solidFill>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Syrup'!$F$48:$F$112</c:f>
              <c:numCache>
                <c:formatCode>#,##0</c:formatCode>
                <c:ptCount val="65"/>
                <c:pt idx="0">
                  <c:v>99846</c:v>
                </c:pt>
                <c:pt idx="1">
                  <c:v>75126</c:v>
                </c:pt>
                <c:pt idx="2">
                  <c:v>64584</c:v>
                </c:pt>
                <c:pt idx="3">
                  <c:v>91557</c:v>
                </c:pt>
                <c:pt idx="4">
                  <c:v>77220</c:v>
                </c:pt>
                <c:pt idx="5">
                  <c:v>98233</c:v>
                </c:pt>
                <c:pt idx="6">
                  <c:v>84447</c:v>
                </c:pt>
                <c:pt idx="7">
                  <c:v>82786</c:v>
                </c:pt>
                <c:pt idx="8">
                  <c:v>93089</c:v>
                </c:pt>
                <c:pt idx="9">
                  <c:v>63904</c:v>
                </c:pt>
                <c:pt idx="10">
                  <c:v>30286</c:v>
                </c:pt>
                <c:pt idx="11">
                  <c:v>22768</c:v>
                </c:pt>
                <c:pt idx="12">
                  <c:v>11345</c:v>
                </c:pt>
                <c:pt idx="13">
                  <c:v>75615</c:v>
                </c:pt>
                <c:pt idx="14">
                  <c:v>57403</c:v>
                </c:pt>
                <c:pt idx="15">
                  <c:v>63217</c:v>
                </c:pt>
                <c:pt idx="16">
                  <c:v>61331</c:v>
                </c:pt>
              </c:numCache>
            </c:numRef>
          </c:val>
          <c:smooth val="1"/>
          <c:extLst>
            <c:ext xmlns:c16="http://schemas.microsoft.com/office/drawing/2014/chart" uri="{C3380CC4-5D6E-409C-BE32-E72D297353CC}">
              <c16:uniqueId val="{00000004-0F00-4055-99E0-280C1A3B4013}"/>
            </c:ext>
          </c:extLst>
        </c:ser>
        <c:ser>
          <c:idx val="4"/>
          <c:order val="3"/>
          <c:tx>
            <c:strRef>
              <c:f>'BBQ Syrup'!$E$47</c:f>
              <c:strCache>
                <c:ptCount val="1"/>
                <c:pt idx="0">
                  <c:v>Beginning Inventory</c:v>
                </c:pt>
              </c:strCache>
            </c:strRef>
          </c:tx>
          <c:spPr>
            <a:ln w="38100">
              <a:solidFill>
                <a:schemeClr val="tx1"/>
              </a:solidFill>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Syrup'!$E$48:$E$112</c:f>
              <c:numCache>
                <c:formatCode>#,##0</c:formatCode>
                <c:ptCount val="65"/>
                <c:pt idx="0">
                  <c:v>184372</c:v>
                </c:pt>
                <c:pt idx="1">
                  <c:v>178121</c:v>
                </c:pt>
                <c:pt idx="2">
                  <c:v>183425</c:v>
                </c:pt>
                <c:pt idx="3">
                  <c:v>170026</c:v>
                </c:pt>
                <c:pt idx="4">
                  <c:v>191059</c:v>
                </c:pt>
                <c:pt idx="5">
                  <c:v>190546</c:v>
                </c:pt>
                <c:pt idx="6">
                  <c:v>196593</c:v>
                </c:pt>
                <c:pt idx="7">
                  <c:v>196364</c:v>
                </c:pt>
                <c:pt idx="8">
                  <c:v>222834</c:v>
                </c:pt>
                <c:pt idx="9">
                  <c:v>220258</c:v>
                </c:pt>
                <c:pt idx="10">
                  <c:v>219282</c:v>
                </c:pt>
                <c:pt idx="11">
                  <c:v>204663</c:v>
                </c:pt>
                <c:pt idx="12">
                  <c:v>174123</c:v>
                </c:pt>
                <c:pt idx="13">
                  <c:v>124477</c:v>
                </c:pt>
                <c:pt idx="14">
                  <c:v>119067</c:v>
                </c:pt>
                <c:pt idx="15">
                  <c:v>115952</c:v>
                </c:pt>
                <c:pt idx="16">
                  <c:v>92665</c:v>
                </c:pt>
                <c:pt idx="17">
                  <c:v>62105</c:v>
                </c:pt>
                <c:pt idx="18">
                  <c:v>63365</c:v>
                </c:pt>
                <c:pt idx="19">
                  <c:v>69665</c:v>
                </c:pt>
                <c:pt idx="20">
                  <c:v>74634.523015872939</c:v>
                </c:pt>
                <c:pt idx="21">
                  <c:v>76945.523015872925</c:v>
                </c:pt>
                <c:pt idx="22">
                  <c:v>79701.523015872925</c:v>
                </c:pt>
                <c:pt idx="23">
                  <c:v>82116.523015872925</c:v>
                </c:pt>
                <c:pt idx="24">
                  <c:v>87536.523015872925</c:v>
                </c:pt>
              </c:numCache>
            </c:numRef>
          </c:val>
          <c:smooth val="1"/>
          <c:extLst>
            <c:ext xmlns:c16="http://schemas.microsoft.com/office/drawing/2014/chart" uri="{C3380CC4-5D6E-409C-BE32-E72D297353CC}">
              <c16:uniqueId val="{00000005-0F00-4055-99E0-280C1A3B4013}"/>
            </c:ext>
          </c:extLst>
        </c:ser>
        <c:ser>
          <c:idx val="6"/>
          <c:order val="6"/>
          <c:tx>
            <c:strRef>
              <c:f>'BBQ Syrup'!$M$47</c:f>
              <c:strCache>
                <c:ptCount val="1"/>
                <c:pt idx="0">
                  <c:v>Standard Capacity</c:v>
                </c:pt>
              </c:strCache>
            </c:strRef>
          </c:tx>
          <c:spPr>
            <a:ln w="38100">
              <a:solidFill>
                <a:srgbClr val="3CB44B"/>
              </a:solidFill>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Syrup'!$M$48:$M$112</c:f>
              <c:numCache>
                <c:formatCode>#,##0</c:formatCode>
                <c:ptCount val="65"/>
                <c:pt idx="0">
                  <c:v>82287.688729800997</c:v>
                </c:pt>
                <c:pt idx="1">
                  <c:v>82287.688729800997</c:v>
                </c:pt>
                <c:pt idx="2">
                  <c:v>82287.688729800997</c:v>
                </c:pt>
                <c:pt idx="3">
                  <c:v>82287.688729800997</c:v>
                </c:pt>
                <c:pt idx="4">
                  <c:v>82287.688729800997</c:v>
                </c:pt>
                <c:pt idx="5">
                  <c:v>82287.688729800997</c:v>
                </c:pt>
                <c:pt idx="6">
                  <c:v>82287.688729800997</c:v>
                </c:pt>
                <c:pt idx="7">
                  <c:v>82287.688729800997</c:v>
                </c:pt>
                <c:pt idx="8">
                  <c:v>82287.688729800997</c:v>
                </c:pt>
                <c:pt idx="9">
                  <c:v>82287.688729800997</c:v>
                </c:pt>
                <c:pt idx="10">
                  <c:v>82287.688729800997</c:v>
                </c:pt>
                <c:pt idx="11">
                  <c:v>82287.688729800997</c:v>
                </c:pt>
                <c:pt idx="12">
                  <c:v>82287.688729800997</c:v>
                </c:pt>
                <c:pt idx="13">
                  <c:v>87691.347492293251</c:v>
                </c:pt>
                <c:pt idx="14">
                  <c:v>87691.347492293251</c:v>
                </c:pt>
                <c:pt idx="15">
                  <c:v>87691.347492293251</c:v>
                </c:pt>
                <c:pt idx="16">
                  <c:v>87691.347492293251</c:v>
                </c:pt>
                <c:pt idx="17">
                  <c:v>87691.347492293251</c:v>
                </c:pt>
                <c:pt idx="18">
                  <c:v>87691.347492293251</c:v>
                </c:pt>
                <c:pt idx="19">
                  <c:v>87691.347492293251</c:v>
                </c:pt>
                <c:pt idx="20">
                  <c:v>87691.347492293251</c:v>
                </c:pt>
                <c:pt idx="21">
                  <c:v>87691.347492293251</c:v>
                </c:pt>
                <c:pt idx="22">
                  <c:v>87691.347492293251</c:v>
                </c:pt>
                <c:pt idx="23">
                  <c:v>87691.347492293251</c:v>
                </c:pt>
                <c:pt idx="24">
                  <c:v>87691.347492293251</c:v>
                </c:pt>
                <c:pt idx="25">
                  <c:v>87691.347492293251</c:v>
                </c:pt>
                <c:pt idx="26">
                  <c:v>87691.347492293251</c:v>
                </c:pt>
                <c:pt idx="27">
                  <c:v>87691.347492293251</c:v>
                </c:pt>
                <c:pt idx="28">
                  <c:v>87691.347492293251</c:v>
                </c:pt>
                <c:pt idx="29">
                  <c:v>87691.347492293251</c:v>
                </c:pt>
                <c:pt idx="30">
                  <c:v>87691.347492293251</c:v>
                </c:pt>
                <c:pt idx="31">
                  <c:v>87691.347492293251</c:v>
                </c:pt>
                <c:pt idx="32">
                  <c:v>87691.347492293251</c:v>
                </c:pt>
                <c:pt idx="33">
                  <c:v>87691.347492293251</c:v>
                </c:pt>
                <c:pt idx="34">
                  <c:v>87691.347492293251</c:v>
                </c:pt>
                <c:pt idx="35">
                  <c:v>87691.347492293251</c:v>
                </c:pt>
                <c:pt idx="36">
                  <c:v>87691.347492293251</c:v>
                </c:pt>
                <c:pt idx="37">
                  <c:v>87691.347492293251</c:v>
                </c:pt>
                <c:pt idx="38">
                  <c:v>87691.347492293251</c:v>
                </c:pt>
                <c:pt idx="39">
                  <c:v>87691.347492293251</c:v>
                </c:pt>
                <c:pt idx="40">
                  <c:v>87691.347492293251</c:v>
                </c:pt>
                <c:pt idx="41">
                  <c:v>87691.347492293251</c:v>
                </c:pt>
                <c:pt idx="42">
                  <c:v>87691.347492293251</c:v>
                </c:pt>
                <c:pt idx="43">
                  <c:v>87691.347492293251</c:v>
                </c:pt>
                <c:pt idx="44">
                  <c:v>87691.347492293251</c:v>
                </c:pt>
                <c:pt idx="45">
                  <c:v>87691.347492293251</c:v>
                </c:pt>
                <c:pt idx="46">
                  <c:v>87691.347492293251</c:v>
                </c:pt>
                <c:pt idx="47">
                  <c:v>87691.347492293251</c:v>
                </c:pt>
                <c:pt idx="48">
                  <c:v>87691.347492293251</c:v>
                </c:pt>
                <c:pt idx="49">
                  <c:v>87691.347492293251</c:v>
                </c:pt>
                <c:pt idx="50">
                  <c:v>87691.347492293251</c:v>
                </c:pt>
                <c:pt idx="51">
                  <c:v>87691.347492293251</c:v>
                </c:pt>
                <c:pt idx="52">
                  <c:v>87691.347492293251</c:v>
                </c:pt>
                <c:pt idx="53">
                  <c:v>87691.347492293251</c:v>
                </c:pt>
                <c:pt idx="54">
                  <c:v>87691.347492293251</c:v>
                </c:pt>
                <c:pt idx="55">
                  <c:v>87691.347492293251</c:v>
                </c:pt>
                <c:pt idx="56">
                  <c:v>87691.347492293251</c:v>
                </c:pt>
                <c:pt idx="57">
                  <c:v>87691.347492293251</c:v>
                </c:pt>
                <c:pt idx="58">
                  <c:v>87691.347492293251</c:v>
                </c:pt>
                <c:pt idx="59">
                  <c:v>87691.347492293251</c:v>
                </c:pt>
                <c:pt idx="60">
                  <c:v>87691.347492293251</c:v>
                </c:pt>
                <c:pt idx="61">
                  <c:v>87691.347492293251</c:v>
                </c:pt>
                <c:pt idx="62">
                  <c:v>87691.347492293251</c:v>
                </c:pt>
                <c:pt idx="63">
                  <c:v>87691.347492293251</c:v>
                </c:pt>
                <c:pt idx="64">
                  <c:v>87691.347492293251</c:v>
                </c:pt>
              </c:numCache>
            </c:numRef>
          </c:val>
          <c:smooth val="0"/>
          <c:extLst>
            <c:ext xmlns:c16="http://schemas.microsoft.com/office/drawing/2014/chart" uri="{C3380CC4-5D6E-409C-BE32-E72D297353CC}">
              <c16:uniqueId val="{00000008-0F00-4055-99E0-280C1A3B4013}"/>
            </c:ext>
          </c:extLst>
        </c:ser>
        <c:ser>
          <c:idx val="7"/>
          <c:order val="7"/>
          <c:tx>
            <c:strRef>
              <c:f>'BBQ Syrup'!$N$47</c:f>
              <c:strCache>
                <c:ptCount val="1"/>
                <c:pt idx="0">
                  <c:v>Overtime Capacity</c:v>
                </c:pt>
              </c:strCache>
            </c:strRef>
          </c:tx>
          <c:spPr>
            <a:ln w="38100">
              <a:solidFill>
                <a:srgbClr val="FFE119"/>
              </a:solidFill>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Syrup'!$N$48:$N$112</c:f>
              <c:numCache>
                <c:formatCode>#,##0</c:formatCode>
                <c:ptCount val="65"/>
                <c:pt idx="0">
                  <c:v>148117.83971364179</c:v>
                </c:pt>
                <c:pt idx="1">
                  <c:v>148117.83971364179</c:v>
                </c:pt>
                <c:pt idx="2">
                  <c:v>148117.83971364179</c:v>
                </c:pt>
                <c:pt idx="3">
                  <c:v>148117.83971364179</c:v>
                </c:pt>
                <c:pt idx="4">
                  <c:v>148117.83971364179</c:v>
                </c:pt>
                <c:pt idx="5">
                  <c:v>148117.83971364179</c:v>
                </c:pt>
                <c:pt idx="6">
                  <c:v>148117.83971364179</c:v>
                </c:pt>
                <c:pt idx="7">
                  <c:v>148117.83971364179</c:v>
                </c:pt>
                <c:pt idx="8">
                  <c:v>148117.83971364179</c:v>
                </c:pt>
                <c:pt idx="9">
                  <c:v>148117.83971364179</c:v>
                </c:pt>
                <c:pt idx="10">
                  <c:v>148117.83971364179</c:v>
                </c:pt>
                <c:pt idx="11">
                  <c:v>148117.83971364179</c:v>
                </c:pt>
                <c:pt idx="12">
                  <c:v>148117.83971364179</c:v>
                </c:pt>
                <c:pt idx="13">
                  <c:v>157844.42548612785</c:v>
                </c:pt>
                <c:pt idx="14">
                  <c:v>157844.42548612785</c:v>
                </c:pt>
                <c:pt idx="15">
                  <c:v>157844.42548612785</c:v>
                </c:pt>
                <c:pt idx="16">
                  <c:v>157844.42548612785</c:v>
                </c:pt>
                <c:pt idx="17">
                  <c:v>157844.42548612785</c:v>
                </c:pt>
                <c:pt idx="18">
                  <c:v>157844.42548612785</c:v>
                </c:pt>
                <c:pt idx="19">
                  <c:v>157844.42548612785</c:v>
                </c:pt>
                <c:pt idx="20">
                  <c:v>157844.42548612785</c:v>
                </c:pt>
                <c:pt idx="21">
                  <c:v>157844.42548612785</c:v>
                </c:pt>
                <c:pt idx="22">
                  <c:v>157844.42548612785</c:v>
                </c:pt>
                <c:pt idx="23">
                  <c:v>157844.42548612785</c:v>
                </c:pt>
                <c:pt idx="24">
                  <c:v>157844.42548612785</c:v>
                </c:pt>
                <c:pt idx="25">
                  <c:v>157844.42548612785</c:v>
                </c:pt>
                <c:pt idx="26">
                  <c:v>157844.42548612785</c:v>
                </c:pt>
                <c:pt idx="27">
                  <c:v>157844.42548612785</c:v>
                </c:pt>
                <c:pt idx="28">
                  <c:v>157844.42548612785</c:v>
                </c:pt>
                <c:pt idx="29">
                  <c:v>157844.42548612785</c:v>
                </c:pt>
                <c:pt idx="30">
                  <c:v>157844.42548612785</c:v>
                </c:pt>
                <c:pt idx="31">
                  <c:v>157844.42548612785</c:v>
                </c:pt>
                <c:pt idx="32">
                  <c:v>157844.42548612785</c:v>
                </c:pt>
                <c:pt idx="33">
                  <c:v>157844.42548612785</c:v>
                </c:pt>
                <c:pt idx="34">
                  <c:v>157844.42548612785</c:v>
                </c:pt>
                <c:pt idx="35">
                  <c:v>157844.42548612785</c:v>
                </c:pt>
                <c:pt idx="36">
                  <c:v>157844.42548612785</c:v>
                </c:pt>
                <c:pt idx="37">
                  <c:v>157844.42548612785</c:v>
                </c:pt>
                <c:pt idx="38">
                  <c:v>157844.42548612785</c:v>
                </c:pt>
                <c:pt idx="39">
                  <c:v>157844.42548612785</c:v>
                </c:pt>
                <c:pt idx="40">
                  <c:v>157844.42548612785</c:v>
                </c:pt>
                <c:pt idx="41">
                  <c:v>157844.42548612785</c:v>
                </c:pt>
                <c:pt idx="42">
                  <c:v>157844.42548612785</c:v>
                </c:pt>
                <c:pt idx="43">
                  <c:v>157844.42548612785</c:v>
                </c:pt>
                <c:pt idx="44">
                  <c:v>157844.42548612785</c:v>
                </c:pt>
                <c:pt idx="45">
                  <c:v>157844.42548612785</c:v>
                </c:pt>
                <c:pt idx="46">
                  <c:v>157844.42548612785</c:v>
                </c:pt>
                <c:pt idx="47">
                  <c:v>157844.42548612785</c:v>
                </c:pt>
                <c:pt idx="48">
                  <c:v>157844.42548612785</c:v>
                </c:pt>
                <c:pt idx="49">
                  <c:v>157844.42548612785</c:v>
                </c:pt>
                <c:pt idx="50">
                  <c:v>157844.42548612785</c:v>
                </c:pt>
                <c:pt idx="51">
                  <c:v>157844.42548612785</c:v>
                </c:pt>
                <c:pt idx="52">
                  <c:v>157844.42548612785</c:v>
                </c:pt>
                <c:pt idx="53">
                  <c:v>157844.42548612785</c:v>
                </c:pt>
                <c:pt idx="54">
                  <c:v>157844.42548612785</c:v>
                </c:pt>
                <c:pt idx="55">
                  <c:v>157844.42548612785</c:v>
                </c:pt>
                <c:pt idx="56">
                  <c:v>157844.42548612785</c:v>
                </c:pt>
                <c:pt idx="57">
                  <c:v>157844.42548612785</c:v>
                </c:pt>
                <c:pt idx="58">
                  <c:v>157844.42548612785</c:v>
                </c:pt>
                <c:pt idx="59">
                  <c:v>157844.42548612785</c:v>
                </c:pt>
                <c:pt idx="60">
                  <c:v>157844.42548612785</c:v>
                </c:pt>
                <c:pt idx="61">
                  <c:v>157844.42548612785</c:v>
                </c:pt>
                <c:pt idx="62">
                  <c:v>157844.42548612785</c:v>
                </c:pt>
                <c:pt idx="63">
                  <c:v>157844.42548612785</c:v>
                </c:pt>
                <c:pt idx="64">
                  <c:v>157844.42548612785</c:v>
                </c:pt>
              </c:numCache>
            </c:numRef>
          </c:val>
          <c:smooth val="0"/>
          <c:extLst>
            <c:ext xmlns:c16="http://schemas.microsoft.com/office/drawing/2014/chart" uri="{C3380CC4-5D6E-409C-BE32-E72D297353CC}">
              <c16:uniqueId val="{00000007-0F00-4055-99E0-280C1A3B4013}"/>
            </c:ext>
          </c:extLst>
        </c:ser>
        <c:ser>
          <c:idx val="8"/>
          <c:order val="8"/>
          <c:tx>
            <c:strRef>
              <c:f>'BBQ Syrup'!$O$47</c:f>
              <c:strCache>
                <c:ptCount val="1"/>
                <c:pt idx="0">
                  <c:v>Max Capacity</c:v>
                </c:pt>
              </c:strCache>
            </c:strRef>
          </c:tx>
          <c:spPr>
            <a:ln w="38100">
              <a:solidFill>
                <a:srgbClr val="FF0000"/>
              </a:solidFill>
            </a:ln>
          </c:spPr>
          <c:marker>
            <c:symbol val="none"/>
          </c:marker>
          <c:cat>
            <c:multiLvlStrRef>
              <c:f>'BBQ Syrup'!$A$48:$B$112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'BBQ Syrup'!$O$48:$O$112</c:f>
              <c:numCache>
                <c:formatCode>#,##0</c:formatCode>
                <c:ptCount val="65"/>
                <c:pt idx="0">
                  <c:v>172804.14633258208</c:v>
                </c:pt>
                <c:pt idx="1">
                  <c:v>172804.14633258208</c:v>
                </c:pt>
                <c:pt idx="2">
                  <c:v>172804.14633258208</c:v>
                </c:pt>
                <c:pt idx="3">
                  <c:v>172804.14633258208</c:v>
                </c:pt>
                <c:pt idx="4">
                  <c:v>172804.14633258208</c:v>
                </c:pt>
                <c:pt idx="5">
                  <c:v>172804.14633258208</c:v>
                </c:pt>
                <c:pt idx="6">
                  <c:v>172804.14633258208</c:v>
                </c:pt>
                <c:pt idx="7">
                  <c:v>172804.14633258208</c:v>
                </c:pt>
                <c:pt idx="8">
                  <c:v>172804.14633258208</c:v>
                </c:pt>
                <c:pt idx="9">
                  <c:v>172804.14633258208</c:v>
                </c:pt>
                <c:pt idx="10">
                  <c:v>172804.14633258208</c:v>
                </c:pt>
                <c:pt idx="11">
                  <c:v>172804.14633258208</c:v>
                </c:pt>
                <c:pt idx="12">
                  <c:v>172804.14633258208</c:v>
                </c:pt>
                <c:pt idx="13">
                  <c:v>184151.8297338158</c:v>
                </c:pt>
                <c:pt idx="14">
                  <c:v>184151.8297338158</c:v>
                </c:pt>
                <c:pt idx="15">
                  <c:v>184151.8297338158</c:v>
                </c:pt>
                <c:pt idx="16">
                  <c:v>184151.8297338158</c:v>
                </c:pt>
                <c:pt idx="17">
                  <c:v>184151.8297338158</c:v>
                </c:pt>
                <c:pt idx="18">
                  <c:v>184151.8297338158</c:v>
                </c:pt>
                <c:pt idx="19">
                  <c:v>184151.8297338158</c:v>
                </c:pt>
                <c:pt idx="20">
                  <c:v>184151.8297338158</c:v>
                </c:pt>
                <c:pt idx="21">
                  <c:v>184151.8297338158</c:v>
                </c:pt>
                <c:pt idx="22">
                  <c:v>184151.8297338158</c:v>
                </c:pt>
                <c:pt idx="23">
                  <c:v>184151.8297338158</c:v>
                </c:pt>
                <c:pt idx="24">
                  <c:v>184151.8297338158</c:v>
                </c:pt>
                <c:pt idx="25">
                  <c:v>184151.8297338158</c:v>
                </c:pt>
                <c:pt idx="26">
                  <c:v>184151.8297338158</c:v>
                </c:pt>
                <c:pt idx="27">
                  <c:v>184151.8297338158</c:v>
                </c:pt>
                <c:pt idx="28">
                  <c:v>184151.8297338158</c:v>
                </c:pt>
                <c:pt idx="29">
                  <c:v>184151.8297338158</c:v>
                </c:pt>
                <c:pt idx="30">
                  <c:v>184151.8297338158</c:v>
                </c:pt>
                <c:pt idx="31">
                  <c:v>184151.8297338158</c:v>
                </c:pt>
                <c:pt idx="32">
                  <c:v>184151.8297338158</c:v>
                </c:pt>
                <c:pt idx="33">
                  <c:v>184151.8297338158</c:v>
                </c:pt>
                <c:pt idx="34">
                  <c:v>184151.8297338158</c:v>
                </c:pt>
                <c:pt idx="35">
                  <c:v>184151.8297338158</c:v>
                </c:pt>
                <c:pt idx="36">
                  <c:v>184151.8297338158</c:v>
                </c:pt>
                <c:pt idx="37">
                  <c:v>184151.8297338158</c:v>
                </c:pt>
                <c:pt idx="38">
                  <c:v>184151.8297338158</c:v>
                </c:pt>
                <c:pt idx="39">
                  <c:v>184151.8297338158</c:v>
                </c:pt>
                <c:pt idx="40">
                  <c:v>184151.8297338158</c:v>
                </c:pt>
                <c:pt idx="41">
                  <c:v>184151.8297338158</c:v>
                </c:pt>
                <c:pt idx="42">
                  <c:v>184151.8297338158</c:v>
                </c:pt>
                <c:pt idx="43">
                  <c:v>184151.8297338158</c:v>
                </c:pt>
                <c:pt idx="44">
                  <c:v>184151.8297338158</c:v>
                </c:pt>
                <c:pt idx="45">
                  <c:v>184151.8297338158</c:v>
                </c:pt>
                <c:pt idx="46">
                  <c:v>184151.8297338158</c:v>
                </c:pt>
                <c:pt idx="47">
                  <c:v>184151.8297338158</c:v>
                </c:pt>
                <c:pt idx="48">
                  <c:v>184151.8297338158</c:v>
                </c:pt>
                <c:pt idx="49">
                  <c:v>184151.8297338158</c:v>
                </c:pt>
                <c:pt idx="50">
                  <c:v>184151.8297338158</c:v>
                </c:pt>
                <c:pt idx="51">
                  <c:v>184151.8297338158</c:v>
                </c:pt>
                <c:pt idx="52">
                  <c:v>184151.8297338158</c:v>
                </c:pt>
                <c:pt idx="53">
                  <c:v>184151.8297338158</c:v>
                </c:pt>
                <c:pt idx="54">
                  <c:v>184151.8297338158</c:v>
                </c:pt>
                <c:pt idx="55">
                  <c:v>184151.8297338158</c:v>
                </c:pt>
                <c:pt idx="56">
                  <c:v>184151.8297338158</c:v>
                </c:pt>
                <c:pt idx="57">
                  <c:v>184151.8297338158</c:v>
                </c:pt>
                <c:pt idx="58">
                  <c:v>184151.8297338158</c:v>
                </c:pt>
                <c:pt idx="59">
                  <c:v>184151.8297338158</c:v>
                </c:pt>
                <c:pt idx="60">
                  <c:v>184151.8297338158</c:v>
                </c:pt>
                <c:pt idx="61">
                  <c:v>184151.8297338158</c:v>
                </c:pt>
                <c:pt idx="62">
                  <c:v>184151.8297338158</c:v>
                </c:pt>
                <c:pt idx="63">
                  <c:v>184151.8297338158</c:v>
                </c:pt>
                <c:pt idx="64">
                  <c:v>184151.8297338158</c:v>
                </c:pt>
              </c:numCache>
            </c:numRef>
          </c:val>
          <c:smooth val="0"/>
          <c:extLst>
            <c:ext xmlns:c16="http://schemas.microsoft.com/office/drawing/2014/chart" uri="{C3380CC4-5D6E-409C-BE32-E72D297353CC}">
              <c16:uniqueId val="{00000006-0F00-4055-99E0-280C1A3B4013}"/>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'BBQ Syrup'!$S$47</c:f>
              <c:strCache>
                <c:ptCount val="1"/>
                <c:pt idx="0">
                  <c:v>DOS</c:v>
                </c:pt>
              </c:strCache>
            </c:strRef>
          </c:tx>
          <c:spPr>
            <a:ln w="50800">
              <a:solidFill>
                <a:srgbClr val="FF3399"/>
              </a:solidFill>
              <a:prstDash val="sysDot"/>
            </a:ln>
          </c:spPr>
          <c:marker>
            <c:symbol val="none"/>
          </c:marker>
          <c:val>
            <c:numRef>
              <c:f>'BBQ Syrup'!$S$48:$S$112</c:f>
              <c:numCache>
                <c:formatCode>0</c:formatCode>
                <c:ptCount val="65"/>
                <c:pt idx="0">
                  <c:v>68.779940578493679</c:v>
                </c:pt>
                <c:pt idx="1">
                  <c:v>61.942818818619905</c:v>
                </c:pt>
                <c:pt idx="2">
                  <c:v>63.720053101078157</c:v>
                </c:pt>
                <c:pt idx="3">
                  <c:v>62.688174025255783</c:v>
                </c:pt>
                <c:pt idx="4">
                  <c:v>66.738840789440857</c:v>
                </c:pt>
                <c:pt idx="5">
                  <c:v>56.365622523902594</c:v>
                </c:pt>
                <c:pt idx="6">
                  <c:v>56.027644328637734</c:v>
                </c:pt>
                <c:pt idx="7">
                  <c:v>71.692793156954536</c:v>
                </c:pt>
                <c:pt idx="8">
                  <c:v>82.6663296073975</c:v>
                </c:pt>
                <c:pt idx="9">
                  <c:v>84.423897980977316</c:v>
                </c:pt>
                <c:pt idx="10">
                  <c:v>75.781697126529053</c:v>
                </c:pt>
                <c:pt idx="11">
                  <c:v>64.716504952499321</c:v>
                </c:pt>
                <c:pt idx="12">
                  <c:v>110.91040620222756</c:v>
                </c:pt>
                <c:pt idx="13">
                  <c:v>60.057138918564974</c:v>
                </c:pt>
                <c:pt idx="14">
                  <c:v>59.292096464394966</c:v>
                </c:pt>
                <c:pt idx="15">
                  <c:v>52.736274446104865</c:v>
                </c:pt>
                <c:pt idx="16">
                  <c:v>42.911105598279995</c:v>
                </c:pt>
                <c:pt idx="17">
                  <c:v>29.604017705141302</c:v>
                </c:pt>
                <c:pt idx="18">
                  <c:v>33.039478584729984</c:v>
                </c:pt>
                <c:pt idx="19">
                  <c:v>34.864874526345893</c:v>
                </c:pt>
                <c:pt idx="20">
                  <c:v>36.224698719763602</c:v>
                </c:pt>
                <c:pt idx="21">
                  <c:v>37.636689337650097</c:v>
                </c:pt>
                <c:pt idx="22">
                  <c:v>46.898027623083784</c:v>
                </c:pt>
                <c:pt idx="23">
                  <c:v>58.091527146145573</c:v>
                </c:pt>
                <c:pt idx="24">
                  <c:v>63.275057942080807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numCache>
            </c:numRef>
          </c:val>
          <c:smooth val="0"/>
          <c:extLst>
            <c:ext xmlns:c16="http://schemas.microsoft.com/office/drawing/2014/chart" uri="{C3380CC4-5D6E-409C-BE32-E72D297353CC}">
              <c16:uniqueId val="{00000000-41FB-4BD4-A66F-E6A2F153CD1E}"/>
            </c:ext>
          </c:extLst>
        </c:ser>
        <c:dLbls>
          <c:showLegendKey val="0"/>
          <c:showVal val="0"/>
          <c:showCatName val="0"/>
          <c:showSerName val="0"/>
          <c:showPercent val="0"/>
          <c:showBubbleSize val="0"/>
        </c:dLbls>
        <c:marker val="1"/>
        <c:smooth val="0"/>
        <c:axId val="1126898000"/>
        <c:axId val="1464148064"/>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'BBQ Syrup'!$C$43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464148064"/>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126898000"/>
        <c:crosses val="max"/>
        <c:crossBetween val="between"/>
      </c:valAx>
      <c:catAx>
        <c:axId val="1126898000"/>
        <c:scaling>
          <c:orientation val="minMax"/>
        </c:scaling>
        <c:delete val="1"/>
        <c:axPos val="b"/>
        <c:majorTickMark val="out"/>
        <c:minorTickMark val="none"/>
        <c:tickLblPos val="nextTo"/>
        <c:crossAx val="1464148064"/>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6942606410229573"/>
          <c:y val="8.3515505120308198E-2"/>
          <c:w val="0.12636584247493768"/>
          <c:h val="0.75658539106965994"/>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Can 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8.1276426649763422E-2"/>
          <c:y val="0.10620116390427581"/>
          <c:w val="0.74099823895635664"/>
          <c:h val="0.75604024058107622"/>
        </c:manualLayout>
      </c:layout>
      <c:barChart>
        <c:barDir val="col"/>
        <c:grouping val="clustered"/>
        <c:varyColors val="0"/>
        <c:ser>
          <c:idx val="2"/>
          <c:order val="0"/>
          <c:tx>
            <c:strRef>
              <c:f>Can!$C$47</c:f>
              <c:strCache>
                <c:ptCount val="1"/>
                <c:pt idx="0">
                  <c:v>Forecasted Demand</c:v>
                </c:pt>
              </c:strCache>
            </c:strRef>
          </c:tx>
          <c:spPr>
            <a:solidFill>
              <a:srgbClr val="000075"/>
            </a:solidFill>
            <a:ln w="19050">
              <a:solidFill>
                <a:srgbClr val="000075"/>
              </a:solidFill>
            </a:ln>
          </c:spPr>
          <c:invertIfNegative val="0"/>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Can!$C$48:$C$112</c:f>
              <c:numCache>
                <c:formatCode>#,##0</c:formatCode>
                <c:ptCount val="65"/>
                <c:pt idx="0">
                  <c:v>16881</c:v>
                </c:pt>
                <c:pt idx="1">
                  <c:v>26213</c:v>
                </c:pt>
                <c:pt idx="2">
                  <c:v>16371</c:v>
                </c:pt>
                <c:pt idx="3">
                  <c:v>15190</c:v>
                </c:pt>
                <c:pt idx="4">
                  <c:v>14280</c:v>
                </c:pt>
                <c:pt idx="5">
                  <c:v>16992</c:v>
                </c:pt>
                <c:pt idx="6">
                  <c:v>22896</c:v>
                </c:pt>
                <c:pt idx="7">
                  <c:v>19478</c:v>
                </c:pt>
                <c:pt idx="8">
                  <c:v>37538.35</c:v>
                </c:pt>
                <c:pt idx="9">
                  <c:v>40618.050000000003</c:v>
                </c:pt>
                <c:pt idx="10">
                  <c:v>40883.79</c:v>
                </c:pt>
                <c:pt idx="11">
                  <c:v>22700.674999999999</c:v>
                </c:pt>
                <c:pt idx="12">
                  <c:v>23992</c:v>
                </c:pt>
                <c:pt idx="13">
                  <c:v>17260</c:v>
                </c:pt>
                <c:pt idx="14">
                  <c:v>19706</c:v>
                </c:pt>
                <c:pt idx="15">
                  <c:v>21208</c:v>
                </c:pt>
                <c:pt idx="16">
                  <c:v>16224</c:v>
                </c:pt>
                <c:pt idx="17">
                  <c:v>15343</c:v>
                </c:pt>
                <c:pt idx="18">
                  <c:v>14710</c:v>
                </c:pt>
                <c:pt idx="19">
                  <c:v>16700</c:v>
                </c:pt>
                <c:pt idx="20">
                  <c:v>15803</c:v>
                </c:pt>
                <c:pt idx="21">
                  <c:v>19055</c:v>
                </c:pt>
                <c:pt idx="22">
                  <c:v>27755</c:v>
                </c:pt>
                <c:pt idx="23">
                  <c:v>15201</c:v>
                </c:pt>
                <c:pt idx="24">
                  <c:v>16650</c:v>
                </c:pt>
                <c:pt idx="25">
                  <c:v>16623</c:v>
                </c:pt>
                <c:pt idx="26">
                  <c:v>15102</c:v>
                </c:pt>
                <c:pt idx="27">
                  <c:v>12144</c:v>
                </c:pt>
                <c:pt idx="28">
                  <c:v>6232</c:v>
                </c:pt>
                <c:pt idx="29">
                  <c:v>7603</c:v>
                </c:pt>
                <c:pt idx="30">
                  <c:v>14882.71</c:v>
                </c:pt>
                <c:pt idx="31">
                  <c:v>14268.699999999999</c:v>
                </c:pt>
                <c:pt idx="32">
                  <c:v>16199</c:v>
                </c:pt>
                <c:pt idx="33">
                  <c:v>15328.91</c:v>
                </c:pt>
                <c:pt idx="34">
                  <c:v>18483.349999999999</c:v>
                </c:pt>
                <c:pt idx="35">
                  <c:v>26922.35</c:v>
                </c:pt>
                <c:pt idx="36">
                  <c:v>14744.97</c:v>
                </c:pt>
                <c:pt idx="37">
                  <c:v>16150.5</c:v>
                </c:pt>
                <c:pt idx="38">
                  <c:v>16124.31</c:v>
                </c:pt>
                <c:pt idx="39">
                  <c:v>14346.9</c:v>
                </c:pt>
                <c:pt idx="40">
                  <c:v>11536.8</c:v>
                </c:pt>
                <c:pt idx="41">
                  <c:v>5920.4</c:v>
                </c:pt>
                <c:pt idx="42">
                  <c:v>7222.8499999999995</c:v>
                </c:pt>
                <c:pt idx="43">
                  <c:v>14138.574499999999</c:v>
                </c:pt>
                <c:pt idx="44">
                  <c:v>13555.264999999998</c:v>
                </c:pt>
                <c:pt idx="45">
                  <c:v>15389.05</c:v>
                </c:pt>
                <c:pt idx="46">
                  <c:v>14562.4645</c:v>
                </c:pt>
                <c:pt idx="47">
                  <c:v>17559.182499999999</c:v>
                </c:pt>
                <c:pt idx="48">
                  <c:v>25576.232499999998</c:v>
                </c:pt>
                <c:pt idx="49">
                  <c:v>14007.721499999998</c:v>
                </c:pt>
                <c:pt idx="50">
                  <c:v>15342.974999999999</c:v>
                </c:pt>
                <c:pt idx="51">
                  <c:v>15318.094499999999</c:v>
                </c:pt>
                <c:pt idx="52">
                  <c:v>13629.554999999998</c:v>
                </c:pt>
                <c:pt idx="53">
                  <c:v>10959.96</c:v>
                </c:pt>
                <c:pt idx="54">
                  <c:v>5624.3799999999992</c:v>
                </c:pt>
                <c:pt idx="55">
                  <c:v>6861.7074999999995</c:v>
                </c:pt>
                <c:pt idx="56">
                  <c:v>13431.645774999999</c:v>
                </c:pt>
                <c:pt idx="57">
                  <c:v>12877.501749999998</c:v>
                </c:pt>
                <c:pt idx="58">
                  <c:v>14619.597499999998</c:v>
                </c:pt>
                <c:pt idx="59">
                  <c:v>13834.341274999999</c:v>
                </c:pt>
                <c:pt idx="60">
                  <c:v>16681.223374999998</c:v>
                </c:pt>
                <c:pt idx="61">
                  <c:v>24297.420874999996</c:v>
                </c:pt>
                <c:pt idx="62">
                  <c:v>13307.335424999997</c:v>
                </c:pt>
                <c:pt idx="63">
                  <c:v>14575.826249999998</c:v>
                </c:pt>
                <c:pt idx="64">
                  <c:v>14552.189774999999</c:v>
                </c:pt>
              </c:numCache>
            </c:numRef>
          </c:val>
          <c:extLst>
            <c:ext xmlns:c16="http://schemas.microsoft.com/office/drawing/2014/chart" uri="{C3380CC4-5D6E-409C-BE32-E72D297353CC}">
              <c16:uniqueId val="{00000000-308A-45B8-BD5C-EDABA5C196B2}"/>
            </c:ext>
          </c:extLst>
        </c:ser>
        <c:ser>
          <c:idx val="0"/>
          <c:order val="4"/>
          <c:tx>
            <c:strRef>
              <c:f>Can!$G$47</c:f>
              <c:strCache>
                <c:ptCount val="1"/>
                <c:pt idx="0">
                  <c:v>Actual Sales</c:v>
                </c:pt>
              </c:strCache>
            </c:strRef>
          </c:tx>
          <c:spPr>
            <a:solidFill>
              <a:srgbClr val="42D4F4"/>
            </a:solidFill>
            <a:ln w="19050">
              <a:solidFill>
                <a:srgbClr val="42D4F4"/>
              </a:solidFill>
            </a:ln>
          </c:spPr>
          <c:invertIfNegative val="0"/>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Can!$G$48:$G$112</c:f>
              <c:numCache>
                <c:formatCode>#,##0</c:formatCode>
                <c:ptCount val="65"/>
                <c:pt idx="0">
                  <c:v>22600</c:v>
                </c:pt>
                <c:pt idx="1">
                  <c:v>24256</c:v>
                </c:pt>
                <c:pt idx="2">
                  <c:v>51520</c:v>
                </c:pt>
                <c:pt idx="3">
                  <c:v>27389</c:v>
                </c:pt>
                <c:pt idx="4">
                  <c:v>25006</c:v>
                </c:pt>
                <c:pt idx="5">
                  <c:v>25780</c:v>
                </c:pt>
                <c:pt idx="6">
                  <c:v>17433</c:v>
                </c:pt>
                <c:pt idx="7">
                  <c:v>9845</c:v>
                </c:pt>
                <c:pt idx="8">
                  <c:v>17920</c:v>
                </c:pt>
                <c:pt idx="9">
                  <c:v>38608</c:v>
                </c:pt>
                <c:pt idx="10">
                  <c:v>13330</c:v>
                </c:pt>
                <c:pt idx="11">
                  <c:v>23067</c:v>
                </c:pt>
                <c:pt idx="12">
                  <c:v>25835</c:v>
                </c:pt>
                <c:pt idx="13">
                  <c:v>23040</c:v>
                </c:pt>
                <c:pt idx="14">
                  <c:v>12585</c:v>
                </c:pt>
                <c:pt idx="15">
                  <c:v>2894</c:v>
                </c:pt>
                <c:pt idx="16">
                  <c:v>2845</c:v>
                </c:pt>
              </c:numCache>
            </c:numRef>
          </c:val>
          <c:extLst>
            <c:ext xmlns:c16="http://schemas.microsoft.com/office/drawing/2014/chart" uri="{C3380CC4-5D6E-409C-BE32-E72D297353CC}">
              <c16:uniqueId val="{00000001-308A-45B8-BD5C-EDABA5C196B2}"/>
            </c:ext>
          </c:extLst>
        </c:ser>
        <c:ser>
          <c:idx val="5"/>
          <c:order val="5"/>
          <c:tx>
            <c:strRef>
              <c:f>Can!$I$47</c:f>
              <c:strCache>
                <c:ptCount val="1"/>
                <c:pt idx="0">
                  <c:v>Outside Purchases</c:v>
                </c:pt>
              </c:strCache>
            </c:strRef>
          </c:tx>
          <c:spPr>
            <a:solidFill>
              <a:srgbClr val="F58231"/>
            </a:solidFill>
            <a:ln w="19050">
              <a:solidFill>
                <a:srgbClr val="F58231"/>
              </a:solidFill>
              <a:prstDash val="solid"/>
            </a:ln>
          </c:spPr>
          <c:invertIfNegative val="0"/>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Can!$I$48:$I$112</c:f>
              <c:numCache>
                <c:formatCode>#,##0</c:formatCode>
                <c:ptCount val="65"/>
              </c:numCache>
            </c:numRef>
          </c:val>
          <c:extLst>
            <c:ext xmlns:c16="http://schemas.microsoft.com/office/drawing/2014/chart" uri="{C3380CC4-5D6E-409C-BE32-E72D297353CC}">
              <c16:uniqueId val="{00000002-308A-45B8-BD5C-EDABA5C196B2}"/>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Can!$D$47</c:f>
              <c:strCache>
                <c:ptCount val="1"/>
                <c:pt idx="0">
                  <c:v>Scheduled Production</c:v>
                </c:pt>
              </c:strCache>
            </c:strRef>
          </c:tx>
          <c:spPr>
            <a:ln w="38100">
              <a:solidFill>
                <a:srgbClr val="911EB4"/>
              </a:solidFill>
              <a:prstDash val="dash"/>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Can!$D$48:$D$112</c:f>
              <c:numCache>
                <c:formatCode>#,##0</c:formatCode>
                <c:ptCount val="65"/>
                <c:pt idx="0">
                  <c:v>37000</c:v>
                </c:pt>
                <c:pt idx="1">
                  <c:v>34000</c:v>
                </c:pt>
                <c:pt idx="2">
                  <c:v>40800</c:v>
                </c:pt>
                <c:pt idx="3">
                  <c:v>20000</c:v>
                </c:pt>
                <c:pt idx="4">
                  <c:v>35500</c:v>
                </c:pt>
                <c:pt idx="5">
                  <c:v>20000</c:v>
                </c:pt>
                <c:pt idx="6">
                  <c:v>27000</c:v>
                </c:pt>
                <c:pt idx="7">
                  <c:v>24500</c:v>
                </c:pt>
                <c:pt idx="8">
                  <c:v>30000</c:v>
                </c:pt>
                <c:pt idx="9">
                  <c:v>40000</c:v>
                </c:pt>
                <c:pt idx="10">
                  <c:v>40000</c:v>
                </c:pt>
                <c:pt idx="11">
                  <c:v>25000</c:v>
                </c:pt>
                <c:pt idx="12">
                  <c:v>30000</c:v>
                </c:pt>
                <c:pt idx="13">
                  <c:v>20000</c:v>
                </c:pt>
                <c:pt idx="14">
                  <c:v>5000</c:v>
                </c:pt>
                <c:pt idx="15">
                  <c:v>9300</c:v>
                </c:pt>
                <c:pt idx="17">
                  <c:v>13100</c:v>
                </c:pt>
                <c:pt idx="18">
                  <c:v>25263</c:v>
                </c:pt>
                <c:pt idx="19">
                  <c:v>20000</c:v>
                </c:pt>
                <c:pt idx="20">
                  <c:v>20000</c:v>
                </c:pt>
                <c:pt idx="21">
                  <c:v>20000</c:v>
                </c:pt>
                <c:pt idx="22">
                  <c:v>20000</c:v>
                </c:pt>
                <c:pt idx="23">
                  <c:v>20000</c:v>
                </c:pt>
                <c:pt idx="24">
                  <c:v>20000</c:v>
                </c:pt>
              </c:numCache>
            </c:numRef>
          </c:val>
          <c:smooth val="1"/>
          <c:extLst>
            <c:ext xmlns:c16="http://schemas.microsoft.com/office/drawing/2014/chart" uri="{C3380CC4-5D6E-409C-BE32-E72D297353CC}">
              <c16:uniqueId val="{00000003-308A-45B8-BD5C-EDABA5C196B2}"/>
            </c:ext>
          </c:extLst>
        </c:ser>
        <c:ser>
          <c:idx val="3"/>
          <c:order val="2"/>
          <c:tx>
            <c:strRef>
              <c:f>Can!$F$47</c:f>
              <c:strCache>
                <c:ptCount val="1"/>
                <c:pt idx="0">
                  <c:v>Actual Production</c:v>
                </c:pt>
              </c:strCache>
            </c:strRef>
          </c:tx>
          <c:spPr>
            <a:ln w="38100">
              <a:solidFill>
                <a:srgbClr val="911EB4"/>
              </a:solidFill>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Can!$F$48:$F$112</c:f>
              <c:numCache>
                <c:formatCode>#,##0</c:formatCode>
                <c:ptCount val="65"/>
                <c:pt idx="0">
                  <c:v>23815</c:v>
                </c:pt>
                <c:pt idx="1">
                  <c:v>37000</c:v>
                </c:pt>
                <c:pt idx="2">
                  <c:v>54855</c:v>
                </c:pt>
                <c:pt idx="3">
                  <c:v>10607</c:v>
                </c:pt>
                <c:pt idx="4">
                  <c:v>36452</c:v>
                </c:pt>
                <c:pt idx="5">
                  <c:v>22143</c:v>
                </c:pt>
                <c:pt idx="6">
                  <c:v>11045</c:v>
                </c:pt>
                <c:pt idx="7">
                  <c:v>9235</c:v>
                </c:pt>
                <c:pt idx="8">
                  <c:v>26125</c:v>
                </c:pt>
                <c:pt idx="9">
                  <c:v>29095</c:v>
                </c:pt>
                <c:pt idx="10">
                  <c:v>15663</c:v>
                </c:pt>
                <c:pt idx="11">
                  <c:v>19584</c:v>
                </c:pt>
                <c:pt idx="12">
                  <c:v>23821</c:v>
                </c:pt>
                <c:pt idx="13">
                  <c:v>25368</c:v>
                </c:pt>
                <c:pt idx="14">
                  <c:v>4989</c:v>
                </c:pt>
                <c:pt idx="15">
                  <c:v>4528</c:v>
                </c:pt>
              </c:numCache>
            </c:numRef>
          </c:val>
          <c:smooth val="1"/>
          <c:extLst>
            <c:ext xmlns:c16="http://schemas.microsoft.com/office/drawing/2014/chart" uri="{C3380CC4-5D6E-409C-BE32-E72D297353CC}">
              <c16:uniqueId val="{00000004-308A-45B8-BD5C-EDABA5C196B2}"/>
            </c:ext>
          </c:extLst>
        </c:ser>
        <c:ser>
          <c:idx val="4"/>
          <c:order val="3"/>
          <c:tx>
            <c:strRef>
              <c:f>Can!$E$47</c:f>
              <c:strCache>
                <c:ptCount val="1"/>
                <c:pt idx="0">
                  <c:v>Beginning Inventory</c:v>
                </c:pt>
              </c:strCache>
            </c:strRef>
          </c:tx>
          <c:spPr>
            <a:ln w="38100">
              <a:solidFill>
                <a:schemeClr val="tx1"/>
              </a:solidFill>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Can!$E$48:$E$112</c:f>
              <c:numCache>
                <c:formatCode>#,##0</c:formatCode>
                <c:ptCount val="65"/>
                <c:pt idx="0">
                  <c:v>54716</c:v>
                </c:pt>
                <c:pt idx="1">
                  <c:v>30013</c:v>
                </c:pt>
                <c:pt idx="2">
                  <c:v>48123</c:v>
                </c:pt>
                <c:pt idx="3">
                  <c:v>79600</c:v>
                </c:pt>
                <c:pt idx="4">
                  <c:v>97661</c:v>
                </c:pt>
                <c:pt idx="5">
                  <c:v>100127</c:v>
                </c:pt>
                <c:pt idx="6">
                  <c:v>111268</c:v>
                </c:pt>
                <c:pt idx="7">
                  <c:v>119364</c:v>
                </c:pt>
                <c:pt idx="8">
                  <c:v>98498</c:v>
                </c:pt>
                <c:pt idx="9">
                  <c:v>69623</c:v>
                </c:pt>
                <c:pt idx="10">
                  <c:v>82679</c:v>
                </c:pt>
                <c:pt idx="11">
                  <c:v>70081</c:v>
                </c:pt>
                <c:pt idx="12">
                  <c:v>71787</c:v>
                </c:pt>
                <c:pt idx="13">
                  <c:v>73452</c:v>
                </c:pt>
                <c:pt idx="14">
                  <c:v>76280</c:v>
                </c:pt>
                <c:pt idx="15">
                  <c:v>59371</c:v>
                </c:pt>
                <c:pt idx="16">
                  <c:v>54492</c:v>
                </c:pt>
                <c:pt idx="17">
                  <c:v>28063</c:v>
                </c:pt>
                <c:pt idx="18">
                  <c:v>25820</c:v>
                </c:pt>
                <c:pt idx="19">
                  <c:v>36373</c:v>
                </c:pt>
                <c:pt idx="20">
                  <c:v>39673</c:v>
                </c:pt>
                <c:pt idx="21">
                  <c:v>43870</c:v>
                </c:pt>
                <c:pt idx="22">
                  <c:v>44815</c:v>
                </c:pt>
                <c:pt idx="23">
                  <c:v>37060</c:v>
                </c:pt>
                <c:pt idx="24">
                  <c:v>41859</c:v>
                </c:pt>
              </c:numCache>
            </c:numRef>
          </c:val>
          <c:smooth val="1"/>
          <c:extLst>
            <c:ext xmlns:c16="http://schemas.microsoft.com/office/drawing/2014/chart" uri="{C3380CC4-5D6E-409C-BE32-E72D297353CC}">
              <c16:uniqueId val="{00000005-308A-45B8-BD5C-EDABA5C196B2}"/>
            </c:ext>
          </c:extLst>
        </c:ser>
        <c:ser>
          <c:idx val="6"/>
          <c:order val="6"/>
          <c:tx>
            <c:strRef>
              <c:f>Can!$M$47</c:f>
              <c:strCache>
                <c:ptCount val="1"/>
                <c:pt idx="0">
                  <c:v>Standard Capacity</c:v>
                </c:pt>
              </c:strCache>
            </c:strRef>
          </c:tx>
          <c:spPr>
            <a:ln w="38100">
              <a:solidFill>
                <a:srgbClr val="3CB44B"/>
              </a:solidFill>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Can!$M$48:$M$112</c:f>
              <c:numCache>
                <c:formatCode>#,##0</c:formatCode>
                <c:ptCount val="65"/>
                <c:pt idx="0">
                  <c:v>67555.967581205987</c:v>
                </c:pt>
                <c:pt idx="1">
                  <c:v>67555.967581205987</c:v>
                </c:pt>
                <c:pt idx="2">
                  <c:v>67555.967581205987</c:v>
                </c:pt>
                <c:pt idx="3">
                  <c:v>67555.967581205987</c:v>
                </c:pt>
                <c:pt idx="4">
                  <c:v>67555.967581205987</c:v>
                </c:pt>
                <c:pt idx="5">
                  <c:v>67555.967581205987</c:v>
                </c:pt>
                <c:pt idx="6">
                  <c:v>67555.967581205987</c:v>
                </c:pt>
                <c:pt idx="7">
                  <c:v>67555.967581205987</c:v>
                </c:pt>
                <c:pt idx="8">
                  <c:v>67555.967581205987</c:v>
                </c:pt>
                <c:pt idx="9">
                  <c:v>67555.967581205987</c:v>
                </c:pt>
                <c:pt idx="10">
                  <c:v>67555.967581205987</c:v>
                </c:pt>
                <c:pt idx="11">
                  <c:v>67555.967581205987</c:v>
                </c:pt>
                <c:pt idx="12">
                  <c:v>67555.967581205987</c:v>
                </c:pt>
                <c:pt idx="13">
                  <c:v>75381.465911428808</c:v>
                </c:pt>
                <c:pt idx="14">
                  <c:v>75381.465911428808</c:v>
                </c:pt>
                <c:pt idx="15">
                  <c:v>75381.465911428808</c:v>
                </c:pt>
                <c:pt idx="16">
                  <c:v>75381.465911428808</c:v>
                </c:pt>
                <c:pt idx="17">
                  <c:v>75381.465911428808</c:v>
                </c:pt>
                <c:pt idx="18">
                  <c:v>75381.465911428808</c:v>
                </c:pt>
                <c:pt idx="19">
                  <c:v>75381.465911428808</c:v>
                </c:pt>
                <c:pt idx="20">
                  <c:v>75381.465911428808</c:v>
                </c:pt>
                <c:pt idx="21">
                  <c:v>75381.465911428808</c:v>
                </c:pt>
                <c:pt idx="22">
                  <c:v>75381.465911428808</c:v>
                </c:pt>
                <c:pt idx="23">
                  <c:v>75381.465911428808</c:v>
                </c:pt>
                <c:pt idx="24">
                  <c:v>75381.465911428808</c:v>
                </c:pt>
                <c:pt idx="25">
                  <c:v>75381.465911428808</c:v>
                </c:pt>
                <c:pt idx="26">
                  <c:v>75381.465911428808</c:v>
                </c:pt>
                <c:pt idx="27">
                  <c:v>75381.465911428808</c:v>
                </c:pt>
                <c:pt idx="28">
                  <c:v>75381.465911428808</c:v>
                </c:pt>
                <c:pt idx="29">
                  <c:v>75381.465911428808</c:v>
                </c:pt>
                <c:pt idx="30">
                  <c:v>75381.465911428808</c:v>
                </c:pt>
                <c:pt idx="31">
                  <c:v>75381.465911428808</c:v>
                </c:pt>
                <c:pt idx="32">
                  <c:v>75381.465911428808</c:v>
                </c:pt>
                <c:pt idx="33">
                  <c:v>75381.465911428808</c:v>
                </c:pt>
                <c:pt idx="34">
                  <c:v>75381.465911428808</c:v>
                </c:pt>
                <c:pt idx="35">
                  <c:v>75381.465911428808</c:v>
                </c:pt>
                <c:pt idx="36">
                  <c:v>75381.465911428808</c:v>
                </c:pt>
                <c:pt idx="37">
                  <c:v>75381.465911428808</c:v>
                </c:pt>
                <c:pt idx="38">
                  <c:v>75381.465911428808</c:v>
                </c:pt>
                <c:pt idx="39">
                  <c:v>75381.465911428808</c:v>
                </c:pt>
                <c:pt idx="40">
                  <c:v>75381.465911428808</c:v>
                </c:pt>
                <c:pt idx="41">
                  <c:v>75381.465911428808</c:v>
                </c:pt>
                <c:pt idx="42">
                  <c:v>75381.465911428808</c:v>
                </c:pt>
                <c:pt idx="43">
                  <c:v>75381.465911428808</c:v>
                </c:pt>
                <c:pt idx="44">
                  <c:v>75381.465911428808</c:v>
                </c:pt>
                <c:pt idx="45">
                  <c:v>75381.465911428808</c:v>
                </c:pt>
                <c:pt idx="46">
                  <c:v>75381.465911428808</c:v>
                </c:pt>
                <c:pt idx="47">
                  <c:v>75381.465911428808</c:v>
                </c:pt>
                <c:pt idx="48">
                  <c:v>75381.465911428808</c:v>
                </c:pt>
                <c:pt idx="49">
                  <c:v>75381.465911428808</c:v>
                </c:pt>
                <c:pt idx="50">
                  <c:v>75381.465911428808</c:v>
                </c:pt>
                <c:pt idx="51">
                  <c:v>75381.465911428808</c:v>
                </c:pt>
                <c:pt idx="52">
                  <c:v>75381.465911428808</c:v>
                </c:pt>
                <c:pt idx="53">
                  <c:v>75381.465911428808</c:v>
                </c:pt>
                <c:pt idx="54">
                  <c:v>75381.465911428808</c:v>
                </c:pt>
                <c:pt idx="55">
                  <c:v>75381.465911428808</c:v>
                </c:pt>
                <c:pt idx="56">
                  <c:v>75381.465911428808</c:v>
                </c:pt>
                <c:pt idx="57">
                  <c:v>75381.465911428808</c:v>
                </c:pt>
                <c:pt idx="58">
                  <c:v>75381.465911428808</c:v>
                </c:pt>
                <c:pt idx="59">
                  <c:v>75381.465911428808</c:v>
                </c:pt>
                <c:pt idx="60">
                  <c:v>75381.465911428808</c:v>
                </c:pt>
                <c:pt idx="61">
                  <c:v>75381.465911428808</c:v>
                </c:pt>
                <c:pt idx="62">
                  <c:v>75381.465911428808</c:v>
                </c:pt>
                <c:pt idx="63">
                  <c:v>75381.465911428808</c:v>
                </c:pt>
                <c:pt idx="64">
                  <c:v>75381.465911428808</c:v>
                </c:pt>
              </c:numCache>
            </c:numRef>
          </c:val>
          <c:smooth val="0"/>
          <c:extLst>
            <c:ext xmlns:c16="http://schemas.microsoft.com/office/drawing/2014/chart" uri="{C3380CC4-5D6E-409C-BE32-E72D297353CC}">
              <c16:uniqueId val="{00000008-308A-45B8-BD5C-EDABA5C196B2}"/>
            </c:ext>
          </c:extLst>
        </c:ser>
        <c:ser>
          <c:idx val="7"/>
          <c:order val="7"/>
          <c:tx>
            <c:strRef>
              <c:f>Can!$N$47</c:f>
              <c:strCache>
                <c:ptCount val="1"/>
                <c:pt idx="0">
                  <c:v>Overtime Capacity</c:v>
                </c:pt>
              </c:strCache>
            </c:strRef>
          </c:tx>
          <c:spPr>
            <a:ln w="38100">
              <a:solidFill>
                <a:srgbClr val="FFE119"/>
              </a:solidFill>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Can!$N$48:$N$112</c:f>
              <c:numCache>
                <c:formatCode>#,##0</c:formatCode>
                <c:ptCount val="65"/>
                <c:pt idx="0">
                  <c:v>84444.959476507487</c:v>
                </c:pt>
                <c:pt idx="1">
                  <c:v>84444.959476507487</c:v>
                </c:pt>
                <c:pt idx="2">
                  <c:v>84444.959476507487</c:v>
                </c:pt>
                <c:pt idx="3">
                  <c:v>84444.959476507487</c:v>
                </c:pt>
                <c:pt idx="4">
                  <c:v>84444.959476507487</c:v>
                </c:pt>
                <c:pt idx="5">
                  <c:v>84444.959476507487</c:v>
                </c:pt>
                <c:pt idx="6">
                  <c:v>84444.959476507487</c:v>
                </c:pt>
                <c:pt idx="7">
                  <c:v>84444.959476507487</c:v>
                </c:pt>
                <c:pt idx="8">
                  <c:v>84444.959476507487</c:v>
                </c:pt>
                <c:pt idx="9">
                  <c:v>84444.959476507487</c:v>
                </c:pt>
                <c:pt idx="10">
                  <c:v>84444.959476507487</c:v>
                </c:pt>
                <c:pt idx="11">
                  <c:v>84444.959476507487</c:v>
                </c:pt>
                <c:pt idx="12">
                  <c:v>84444.959476507487</c:v>
                </c:pt>
                <c:pt idx="13">
                  <c:v>94226.832389286021</c:v>
                </c:pt>
                <c:pt idx="14">
                  <c:v>94226.832389286021</c:v>
                </c:pt>
                <c:pt idx="15">
                  <c:v>94226.832389286021</c:v>
                </c:pt>
                <c:pt idx="16">
                  <c:v>94226.832389286021</c:v>
                </c:pt>
                <c:pt idx="17">
                  <c:v>94226.832389286021</c:v>
                </c:pt>
                <c:pt idx="18">
                  <c:v>94226.832389286021</c:v>
                </c:pt>
                <c:pt idx="19">
                  <c:v>94226.832389286021</c:v>
                </c:pt>
                <c:pt idx="20">
                  <c:v>94226.832389286021</c:v>
                </c:pt>
                <c:pt idx="21">
                  <c:v>94226.832389286021</c:v>
                </c:pt>
                <c:pt idx="22">
                  <c:v>94226.832389286021</c:v>
                </c:pt>
                <c:pt idx="23">
                  <c:v>94226.832389286021</c:v>
                </c:pt>
                <c:pt idx="24">
                  <c:v>94226.832389286021</c:v>
                </c:pt>
                <c:pt idx="25">
                  <c:v>94226.832389286021</c:v>
                </c:pt>
                <c:pt idx="26">
                  <c:v>94226.832389286021</c:v>
                </c:pt>
                <c:pt idx="27">
                  <c:v>94226.832389286021</c:v>
                </c:pt>
                <c:pt idx="28">
                  <c:v>94226.832389286021</c:v>
                </c:pt>
                <c:pt idx="29">
                  <c:v>94226.832389286021</c:v>
                </c:pt>
                <c:pt idx="30">
                  <c:v>94226.832389286021</c:v>
                </c:pt>
                <c:pt idx="31">
                  <c:v>94226.832389286021</c:v>
                </c:pt>
                <c:pt idx="32">
                  <c:v>94226.832389286021</c:v>
                </c:pt>
                <c:pt idx="33">
                  <c:v>94226.832389286021</c:v>
                </c:pt>
                <c:pt idx="34">
                  <c:v>94226.832389286021</c:v>
                </c:pt>
                <c:pt idx="35">
                  <c:v>94226.832389286021</c:v>
                </c:pt>
                <c:pt idx="36">
                  <c:v>94226.832389286021</c:v>
                </c:pt>
                <c:pt idx="37">
                  <c:v>94226.832389286021</c:v>
                </c:pt>
                <c:pt idx="38">
                  <c:v>94226.832389286021</c:v>
                </c:pt>
                <c:pt idx="39">
                  <c:v>94226.832389286021</c:v>
                </c:pt>
                <c:pt idx="40">
                  <c:v>94226.832389286021</c:v>
                </c:pt>
                <c:pt idx="41">
                  <c:v>94226.832389286021</c:v>
                </c:pt>
                <c:pt idx="42">
                  <c:v>94226.832389286021</c:v>
                </c:pt>
                <c:pt idx="43">
                  <c:v>94226.832389286021</c:v>
                </c:pt>
                <c:pt idx="44">
                  <c:v>94226.832389286021</c:v>
                </c:pt>
                <c:pt idx="45">
                  <c:v>94226.832389286021</c:v>
                </c:pt>
                <c:pt idx="46">
                  <c:v>94226.832389286021</c:v>
                </c:pt>
                <c:pt idx="47">
                  <c:v>94226.832389286021</c:v>
                </c:pt>
                <c:pt idx="48">
                  <c:v>94226.832389286021</c:v>
                </c:pt>
                <c:pt idx="49">
                  <c:v>94226.832389286021</c:v>
                </c:pt>
                <c:pt idx="50">
                  <c:v>94226.832389286021</c:v>
                </c:pt>
                <c:pt idx="51">
                  <c:v>94226.832389286021</c:v>
                </c:pt>
                <c:pt idx="52">
                  <c:v>94226.832389286021</c:v>
                </c:pt>
                <c:pt idx="53">
                  <c:v>94226.832389286021</c:v>
                </c:pt>
                <c:pt idx="54">
                  <c:v>94226.832389286021</c:v>
                </c:pt>
                <c:pt idx="55">
                  <c:v>94226.832389286021</c:v>
                </c:pt>
                <c:pt idx="56">
                  <c:v>94226.832389286021</c:v>
                </c:pt>
                <c:pt idx="57">
                  <c:v>94226.832389286021</c:v>
                </c:pt>
                <c:pt idx="58">
                  <c:v>94226.832389286021</c:v>
                </c:pt>
                <c:pt idx="59">
                  <c:v>94226.832389286021</c:v>
                </c:pt>
                <c:pt idx="60">
                  <c:v>94226.832389286021</c:v>
                </c:pt>
                <c:pt idx="61">
                  <c:v>94226.832389286021</c:v>
                </c:pt>
                <c:pt idx="62">
                  <c:v>94226.832389286021</c:v>
                </c:pt>
                <c:pt idx="63">
                  <c:v>94226.832389286021</c:v>
                </c:pt>
                <c:pt idx="64">
                  <c:v>94226.832389286021</c:v>
                </c:pt>
              </c:numCache>
            </c:numRef>
          </c:val>
          <c:smooth val="0"/>
          <c:extLst>
            <c:ext xmlns:c16="http://schemas.microsoft.com/office/drawing/2014/chart" uri="{C3380CC4-5D6E-409C-BE32-E72D297353CC}">
              <c16:uniqueId val="{00000007-308A-45B8-BD5C-EDABA5C196B2}"/>
            </c:ext>
          </c:extLst>
        </c:ser>
        <c:ser>
          <c:idx val="8"/>
          <c:order val="8"/>
          <c:tx>
            <c:strRef>
              <c:f>Can!$O$47</c:f>
              <c:strCache>
                <c:ptCount val="1"/>
                <c:pt idx="0">
                  <c:v>Max Capacity</c:v>
                </c:pt>
              </c:strCache>
            </c:strRef>
          </c:tx>
          <c:spPr>
            <a:ln w="38100">
              <a:solidFill>
                <a:srgbClr val="FF0000"/>
              </a:solidFill>
            </a:ln>
          </c:spPr>
          <c:marker>
            <c:symbol val="none"/>
          </c:marker>
          <c:cat>
            <c:multiLvlStrRef>
              <c:f>Can!$A$48:$B$112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Can!$O$48:$O$112</c:f>
              <c:numCache>
                <c:formatCode>#,##0</c:formatCode>
                <c:ptCount val="65"/>
                <c:pt idx="0">
                  <c:v>283735.06384106516</c:v>
                </c:pt>
                <c:pt idx="1">
                  <c:v>283735.06384106516</c:v>
                </c:pt>
                <c:pt idx="2">
                  <c:v>283735.06384106516</c:v>
                </c:pt>
                <c:pt idx="3">
                  <c:v>283735.06384106516</c:v>
                </c:pt>
                <c:pt idx="4">
                  <c:v>283735.06384106516</c:v>
                </c:pt>
                <c:pt idx="5">
                  <c:v>283735.06384106516</c:v>
                </c:pt>
                <c:pt idx="6">
                  <c:v>283735.06384106516</c:v>
                </c:pt>
                <c:pt idx="7">
                  <c:v>283735.06384106516</c:v>
                </c:pt>
                <c:pt idx="8">
                  <c:v>283735.06384106516</c:v>
                </c:pt>
                <c:pt idx="9">
                  <c:v>283735.06384106516</c:v>
                </c:pt>
                <c:pt idx="10">
                  <c:v>283735.06384106516</c:v>
                </c:pt>
                <c:pt idx="11">
                  <c:v>283735.06384106516</c:v>
                </c:pt>
                <c:pt idx="12">
                  <c:v>283735.06384106516</c:v>
                </c:pt>
                <c:pt idx="13">
                  <c:v>316602.15682800103</c:v>
                </c:pt>
                <c:pt idx="14">
                  <c:v>316602.15682800103</c:v>
                </c:pt>
                <c:pt idx="15">
                  <c:v>316602.15682800103</c:v>
                </c:pt>
                <c:pt idx="16">
                  <c:v>316602.15682800103</c:v>
                </c:pt>
                <c:pt idx="17">
                  <c:v>316602.15682800103</c:v>
                </c:pt>
                <c:pt idx="18">
                  <c:v>316602.15682800103</c:v>
                </c:pt>
                <c:pt idx="19">
                  <c:v>316602.15682800103</c:v>
                </c:pt>
                <c:pt idx="20">
                  <c:v>316602.15682800103</c:v>
                </c:pt>
                <c:pt idx="21">
                  <c:v>316602.15682800103</c:v>
                </c:pt>
                <c:pt idx="22">
                  <c:v>316602.15682800103</c:v>
                </c:pt>
                <c:pt idx="23">
                  <c:v>316602.15682800103</c:v>
                </c:pt>
                <c:pt idx="24">
                  <c:v>316602.15682800103</c:v>
                </c:pt>
                <c:pt idx="25">
                  <c:v>316602.15682800103</c:v>
                </c:pt>
                <c:pt idx="26">
                  <c:v>316602.15682800103</c:v>
                </c:pt>
                <c:pt idx="27">
                  <c:v>316602.15682800103</c:v>
                </c:pt>
                <c:pt idx="28">
                  <c:v>316602.15682800103</c:v>
                </c:pt>
                <c:pt idx="29">
                  <c:v>316602.15682800103</c:v>
                </c:pt>
                <c:pt idx="30">
                  <c:v>316602.15682800103</c:v>
                </c:pt>
                <c:pt idx="31">
                  <c:v>316602.15682800103</c:v>
                </c:pt>
                <c:pt idx="32">
                  <c:v>316602.15682800103</c:v>
                </c:pt>
                <c:pt idx="33">
                  <c:v>316602.15682800103</c:v>
                </c:pt>
                <c:pt idx="34">
                  <c:v>316602.15682800103</c:v>
                </c:pt>
                <c:pt idx="35">
                  <c:v>316602.15682800103</c:v>
                </c:pt>
                <c:pt idx="36">
                  <c:v>316602.15682800103</c:v>
                </c:pt>
                <c:pt idx="37">
                  <c:v>316602.15682800103</c:v>
                </c:pt>
                <c:pt idx="38">
                  <c:v>316602.15682800103</c:v>
                </c:pt>
                <c:pt idx="39">
                  <c:v>316602.15682800103</c:v>
                </c:pt>
                <c:pt idx="40">
                  <c:v>316602.15682800103</c:v>
                </c:pt>
                <c:pt idx="41">
                  <c:v>316602.15682800103</c:v>
                </c:pt>
                <c:pt idx="42">
                  <c:v>316602.15682800103</c:v>
                </c:pt>
                <c:pt idx="43">
                  <c:v>316602.15682800103</c:v>
                </c:pt>
                <c:pt idx="44">
                  <c:v>316602.15682800103</c:v>
                </c:pt>
                <c:pt idx="45">
                  <c:v>316602.15682800103</c:v>
                </c:pt>
                <c:pt idx="46">
                  <c:v>316602.15682800103</c:v>
                </c:pt>
                <c:pt idx="47">
                  <c:v>316602.15682800103</c:v>
                </c:pt>
                <c:pt idx="48">
                  <c:v>316602.15682800103</c:v>
                </c:pt>
                <c:pt idx="49">
                  <c:v>316602.15682800103</c:v>
                </c:pt>
                <c:pt idx="50">
                  <c:v>316602.15682800103</c:v>
                </c:pt>
                <c:pt idx="51">
                  <c:v>316602.15682800103</c:v>
                </c:pt>
                <c:pt idx="52">
                  <c:v>316602.15682800103</c:v>
                </c:pt>
                <c:pt idx="53">
                  <c:v>316602.15682800103</c:v>
                </c:pt>
                <c:pt idx="54">
                  <c:v>316602.15682800103</c:v>
                </c:pt>
                <c:pt idx="55">
                  <c:v>316602.15682800103</c:v>
                </c:pt>
                <c:pt idx="56">
                  <c:v>316602.15682800103</c:v>
                </c:pt>
                <c:pt idx="57">
                  <c:v>316602.15682800103</c:v>
                </c:pt>
                <c:pt idx="58">
                  <c:v>316602.15682800103</c:v>
                </c:pt>
                <c:pt idx="59">
                  <c:v>316602.15682800103</c:v>
                </c:pt>
                <c:pt idx="60">
                  <c:v>316602.15682800103</c:v>
                </c:pt>
                <c:pt idx="61">
                  <c:v>316602.15682800103</c:v>
                </c:pt>
                <c:pt idx="62">
                  <c:v>316602.15682800103</c:v>
                </c:pt>
                <c:pt idx="63">
                  <c:v>316602.15682800103</c:v>
                </c:pt>
                <c:pt idx="64">
                  <c:v>316602.15682800103</c:v>
                </c:pt>
              </c:numCache>
            </c:numRef>
          </c:val>
          <c:smooth val="0"/>
          <c:extLst>
            <c:ext xmlns:c16="http://schemas.microsoft.com/office/drawing/2014/chart" uri="{C3380CC4-5D6E-409C-BE32-E72D297353CC}">
              <c16:uniqueId val="{00000006-308A-45B8-BD5C-EDABA5C196B2}"/>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Can!$S$47</c:f>
              <c:strCache>
                <c:ptCount val="1"/>
                <c:pt idx="0">
                  <c:v>DOS</c:v>
                </c:pt>
              </c:strCache>
            </c:strRef>
          </c:tx>
          <c:spPr>
            <a:ln w="50800">
              <a:solidFill>
                <a:srgbClr val="FF3399"/>
              </a:solidFill>
              <a:prstDash val="sysDot"/>
            </a:ln>
          </c:spPr>
          <c:marker>
            <c:symbol val="none"/>
          </c:marker>
          <c:val>
            <c:numRef>
              <c:f>Can!$S$48:$S$112</c:f>
              <c:numCache>
                <c:formatCode>0</c:formatCode>
                <c:ptCount val="65"/>
                <c:pt idx="0">
                  <c:v>90.755760914637762</c:v>
                </c:pt>
                <c:pt idx="1">
                  <c:v>32.059054667531377</c:v>
                </c:pt>
                <c:pt idx="2">
                  <c:v>82.306761957119292</c:v>
                </c:pt>
                <c:pt idx="3">
                  <c:v>146.72811059907835</c:v>
                </c:pt>
                <c:pt idx="4">
                  <c:v>191.49215686274511</c:v>
                </c:pt>
                <c:pt idx="5">
                  <c:v>164.99270244821091</c:v>
                </c:pt>
                <c:pt idx="6">
                  <c:v>136.07197763801537</c:v>
                </c:pt>
                <c:pt idx="7">
                  <c:v>171.58804805421502</c:v>
                </c:pt>
                <c:pt idx="8">
                  <c:v>73.470037974498084</c:v>
                </c:pt>
                <c:pt idx="9">
                  <c:v>47.994524601747244</c:v>
                </c:pt>
                <c:pt idx="10">
                  <c:v>56.624202403935641</c:v>
                </c:pt>
                <c:pt idx="11">
                  <c:v>86.440953848288657</c:v>
                </c:pt>
                <c:pt idx="12">
                  <c:v>104.72428309436479</c:v>
                </c:pt>
                <c:pt idx="13">
                  <c:v>119.15735805330243</c:v>
                </c:pt>
                <c:pt idx="14">
                  <c:v>108.38526337156195</c:v>
                </c:pt>
                <c:pt idx="15">
                  <c:v>78.384949075820444</c:v>
                </c:pt>
                <c:pt idx="16">
                  <c:v>94.044378698224847</c:v>
                </c:pt>
                <c:pt idx="17">
                  <c:v>51.213191683503879</c:v>
                </c:pt>
                <c:pt idx="18">
                  <c:v>49.147518694765459</c:v>
                </c:pt>
                <c:pt idx="19">
                  <c:v>60.984670658682631</c:v>
                </c:pt>
                <c:pt idx="20">
                  <c:v>70.293235461621222</c:v>
                </c:pt>
                <c:pt idx="21">
                  <c:v>64.463920230910517</c:v>
                </c:pt>
                <c:pt idx="22">
                  <c:v>45.210592686002521</c:v>
                </c:pt>
                <c:pt idx="23">
                  <c:v>68.263930004604958</c:v>
                </c:pt>
                <c:pt idx="24">
                  <c:v>70.393513513513511</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numCache>
            </c:numRef>
          </c:val>
          <c:smooth val="0"/>
          <c:extLst>
            <c:ext xmlns:c16="http://schemas.microsoft.com/office/drawing/2014/chart" uri="{C3380CC4-5D6E-409C-BE32-E72D297353CC}">
              <c16:uniqueId val="{00000000-3B2B-45B8-8914-6467971FD94B}"/>
            </c:ext>
          </c:extLst>
        </c:ser>
        <c:dLbls>
          <c:showLegendKey val="0"/>
          <c:showVal val="0"/>
          <c:showCatName val="0"/>
          <c:showSerName val="0"/>
          <c:showPercent val="0"/>
          <c:showBubbleSize val="0"/>
        </c:dLbls>
        <c:marker val="1"/>
        <c:smooth val="0"/>
        <c:axId val="1460389584"/>
        <c:axId val="1343250208"/>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Can!$C$43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343250208"/>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460389584"/>
        <c:crosses val="max"/>
        <c:crossBetween val="between"/>
      </c:valAx>
      <c:catAx>
        <c:axId val="1460389584"/>
        <c:scaling>
          <c:orientation val="minMax"/>
        </c:scaling>
        <c:delete val="1"/>
        <c:axPos val="b"/>
        <c:majorTickMark val="out"/>
        <c:minorTickMark val="none"/>
        <c:tickLblPos val="nextTo"/>
        <c:crossAx val="1343250208"/>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6919671725488079"/>
          <c:y val="9.6472714361893155E-2"/>
          <c:w val="0.12658779800835496"/>
          <c:h val="0.7803402746792325"/>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mn-lt"/>
                <a:ea typeface="Arial"/>
                <a:cs typeface="Arial"/>
              </a:defRPr>
            </a:pPr>
            <a:r>
              <a:rPr lang="en-US" sz="2400">
                <a:latin typeface="+mn-lt"/>
              </a:rPr>
              <a:t>State Avenue Bakery Filling Line Capacity</a:t>
            </a:r>
          </a:p>
        </c:rich>
      </c:tx>
      <c:layout>
        <c:manualLayout>
          <c:xMode val="edge"/>
          <c:yMode val="edge"/>
          <c:x val="0.3035386783614038"/>
          <c:y val="2.3677391700222376E-2"/>
        </c:manualLayout>
      </c:layout>
      <c:overlay val="0"/>
      <c:spPr>
        <a:noFill/>
        <a:ln w="25400">
          <a:noFill/>
        </a:ln>
      </c:spPr>
    </c:title>
    <c:autoTitleDeleted val="0"/>
    <c:plotArea>
      <c:layout>
        <c:manualLayout>
          <c:layoutTarget val="inner"/>
          <c:xMode val="edge"/>
          <c:yMode val="edge"/>
          <c:x val="7.8466107832769388E-2"/>
          <c:y val="0.10188214977578904"/>
          <c:w val="0.74335784510604319"/>
          <c:h val="0.75604024058107622"/>
        </c:manualLayout>
      </c:layout>
      <c:barChart>
        <c:barDir val="col"/>
        <c:grouping val="clustered"/>
        <c:varyColors val="0"/>
        <c:ser>
          <c:idx val="2"/>
          <c:order val="0"/>
          <c:tx>
            <c:strRef>
              <c:f>Bakery!$C$47</c:f>
              <c:strCache>
                <c:ptCount val="1"/>
                <c:pt idx="0">
                  <c:v>Forecasted Demand</c:v>
                </c:pt>
              </c:strCache>
            </c:strRef>
          </c:tx>
          <c:spPr>
            <a:solidFill>
              <a:srgbClr val="000075"/>
            </a:solidFill>
            <a:ln w="19050">
              <a:solidFill>
                <a:srgbClr val="000075"/>
              </a:solidFill>
            </a:ln>
          </c:spPr>
          <c:invertIfNegative val="0"/>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Bakery!$C$48:$C$112</c:f>
              <c:numCache>
                <c:formatCode>#,##0</c:formatCode>
                <c:ptCount val="65"/>
                <c:pt idx="0">
                  <c:v>7268</c:v>
                </c:pt>
                <c:pt idx="1">
                  <c:v>7260</c:v>
                </c:pt>
                <c:pt idx="2">
                  <c:v>7804</c:v>
                </c:pt>
                <c:pt idx="3">
                  <c:v>7991</c:v>
                </c:pt>
                <c:pt idx="4">
                  <c:v>7550</c:v>
                </c:pt>
                <c:pt idx="5">
                  <c:v>8833</c:v>
                </c:pt>
                <c:pt idx="6">
                  <c:v>8253</c:v>
                </c:pt>
                <c:pt idx="7">
                  <c:v>2398</c:v>
                </c:pt>
                <c:pt idx="8">
                  <c:v>7000</c:v>
                </c:pt>
                <c:pt idx="9">
                  <c:v>5383</c:v>
                </c:pt>
                <c:pt idx="10">
                  <c:v>4563</c:v>
                </c:pt>
                <c:pt idx="11">
                  <c:v>20231</c:v>
                </c:pt>
                <c:pt idx="12">
                  <c:v>2910</c:v>
                </c:pt>
                <c:pt idx="13">
                  <c:v>3206</c:v>
                </c:pt>
                <c:pt idx="14">
                  <c:v>3789</c:v>
                </c:pt>
                <c:pt idx="15">
                  <c:v>2660</c:v>
                </c:pt>
                <c:pt idx="16">
                  <c:v>4251</c:v>
                </c:pt>
                <c:pt idx="17">
                  <c:v>10076</c:v>
                </c:pt>
                <c:pt idx="18">
                  <c:v>5887</c:v>
                </c:pt>
                <c:pt idx="19">
                  <c:v>4900</c:v>
                </c:pt>
                <c:pt idx="20">
                  <c:v>2361</c:v>
                </c:pt>
                <c:pt idx="21">
                  <c:v>1879</c:v>
                </c:pt>
                <c:pt idx="22">
                  <c:v>1821</c:v>
                </c:pt>
                <c:pt idx="23">
                  <c:v>4588</c:v>
                </c:pt>
                <c:pt idx="24">
                  <c:v>2095</c:v>
                </c:pt>
                <c:pt idx="25">
                  <c:v>1658</c:v>
                </c:pt>
                <c:pt idx="26">
                  <c:v>2790</c:v>
                </c:pt>
                <c:pt idx="27">
                  <c:v>3111</c:v>
                </c:pt>
                <c:pt idx="28">
                  <c:v>5129</c:v>
                </c:pt>
                <c:pt idx="29">
                  <c:v>6055</c:v>
                </c:pt>
                <c:pt idx="30">
                  <c:v>10101.189999999999</c:v>
                </c:pt>
                <c:pt idx="31">
                  <c:v>5901.7174999999997</c:v>
                </c:pt>
                <c:pt idx="32">
                  <c:v>4912.25</c:v>
                </c:pt>
                <c:pt idx="33">
                  <c:v>2366.9024999999997</c:v>
                </c:pt>
                <c:pt idx="34">
                  <c:v>1883.6975</c:v>
                </c:pt>
                <c:pt idx="35">
                  <c:v>1825.5525</c:v>
                </c:pt>
                <c:pt idx="36">
                  <c:v>4599.4699999999993</c:v>
                </c:pt>
                <c:pt idx="37">
                  <c:v>2100.2374999999997</c:v>
                </c:pt>
                <c:pt idx="38">
                  <c:v>1662.145</c:v>
                </c:pt>
                <c:pt idx="39">
                  <c:v>2796.9749999999999</c:v>
                </c:pt>
                <c:pt idx="40">
                  <c:v>3118.7774999999997</c:v>
                </c:pt>
                <c:pt idx="41">
                  <c:v>5141.8224999999993</c:v>
                </c:pt>
                <c:pt idx="42">
                  <c:v>6070.1374999999998</c:v>
                </c:pt>
                <c:pt idx="43">
                  <c:v>10126.442974999998</c:v>
                </c:pt>
                <c:pt idx="44">
                  <c:v>5916.4717937499991</c:v>
                </c:pt>
                <c:pt idx="45">
                  <c:v>4924.5306249999994</c:v>
                </c:pt>
                <c:pt idx="46">
                  <c:v>2372.8197562499995</c:v>
                </c:pt>
                <c:pt idx="47">
                  <c:v>1888.4067437499998</c:v>
                </c:pt>
                <c:pt idx="48">
                  <c:v>1830.1163812499999</c:v>
                </c:pt>
                <c:pt idx="49">
                  <c:v>4610.9686749999992</c:v>
                </c:pt>
                <c:pt idx="50">
                  <c:v>2105.4880937499997</c:v>
                </c:pt>
                <c:pt idx="51">
                  <c:v>1666.3003624999999</c:v>
                </c:pt>
                <c:pt idx="52">
                  <c:v>2803.9674375</c:v>
                </c:pt>
                <c:pt idx="53">
                  <c:v>3126.5744437499993</c:v>
                </c:pt>
                <c:pt idx="54">
                  <c:v>5154.6770562499987</c:v>
                </c:pt>
                <c:pt idx="55">
                  <c:v>6085.312843749999</c:v>
                </c:pt>
                <c:pt idx="56">
                  <c:v>10151.759082437498</c:v>
                </c:pt>
                <c:pt idx="57">
                  <c:v>5931.2629732343739</c:v>
                </c:pt>
                <c:pt idx="58">
                  <c:v>4936.8419515624992</c:v>
                </c:pt>
                <c:pt idx="59">
                  <c:v>2378.7518056406243</c:v>
                </c:pt>
                <c:pt idx="60">
                  <c:v>1893.1277606093747</c:v>
                </c:pt>
                <c:pt idx="61">
                  <c:v>1834.6916722031249</c:v>
                </c:pt>
                <c:pt idx="62">
                  <c:v>4622.4960966874987</c:v>
                </c:pt>
                <c:pt idx="63">
                  <c:v>2110.7518139843746</c:v>
                </c:pt>
                <c:pt idx="64">
                  <c:v>1670.4661134062499</c:v>
                </c:pt>
              </c:numCache>
            </c:numRef>
          </c:val>
          <c:extLst>
            <c:ext xmlns:c16="http://schemas.microsoft.com/office/drawing/2014/chart" uri="{C3380CC4-5D6E-409C-BE32-E72D297353CC}">
              <c16:uniqueId val="{00000000-5B88-488D-8F2F-87F92F15BFA0}"/>
            </c:ext>
          </c:extLst>
        </c:ser>
        <c:ser>
          <c:idx val="0"/>
          <c:order val="4"/>
          <c:tx>
            <c:strRef>
              <c:f>Bakery!$G$47</c:f>
              <c:strCache>
                <c:ptCount val="1"/>
                <c:pt idx="0">
                  <c:v>Actual Sales</c:v>
                </c:pt>
              </c:strCache>
            </c:strRef>
          </c:tx>
          <c:spPr>
            <a:solidFill>
              <a:srgbClr val="42D4F4"/>
            </a:solidFill>
            <a:ln w="19050">
              <a:solidFill>
                <a:srgbClr val="42D4F4"/>
              </a:solidFill>
            </a:ln>
          </c:spPr>
          <c:invertIfNegative val="0"/>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Bakery!$G$48:$G$112</c:f>
              <c:numCache>
                <c:formatCode>#,##0</c:formatCode>
                <c:ptCount val="65"/>
                <c:pt idx="0">
                  <c:v>7259</c:v>
                </c:pt>
                <c:pt idx="1">
                  <c:v>4204</c:v>
                </c:pt>
                <c:pt idx="2">
                  <c:v>7084</c:v>
                </c:pt>
                <c:pt idx="3">
                  <c:v>8195</c:v>
                </c:pt>
                <c:pt idx="4">
                  <c:v>9494</c:v>
                </c:pt>
                <c:pt idx="5">
                  <c:v>8044</c:v>
                </c:pt>
                <c:pt idx="6">
                  <c:v>7253</c:v>
                </c:pt>
                <c:pt idx="7">
                  <c:v>3541</c:v>
                </c:pt>
                <c:pt idx="8">
                  <c:v>1008</c:v>
                </c:pt>
                <c:pt idx="9">
                  <c:v>452</c:v>
                </c:pt>
                <c:pt idx="10">
                  <c:v>7999</c:v>
                </c:pt>
                <c:pt idx="11">
                  <c:v>2321</c:v>
                </c:pt>
                <c:pt idx="12">
                  <c:v>192</c:v>
                </c:pt>
                <c:pt idx="13">
                  <c:v>4031</c:v>
                </c:pt>
                <c:pt idx="14">
                  <c:v>3289</c:v>
                </c:pt>
                <c:pt idx="15">
                  <c:v>8389</c:v>
                </c:pt>
                <c:pt idx="16">
                  <c:v>10809</c:v>
                </c:pt>
              </c:numCache>
            </c:numRef>
          </c:val>
          <c:extLst>
            <c:ext xmlns:c16="http://schemas.microsoft.com/office/drawing/2014/chart" uri="{C3380CC4-5D6E-409C-BE32-E72D297353CC}">
              <c16:uniqueId val="{00000001-5B88-488D-8F2F-87F92F15BFA0}"/>
            </c:ext>
          </c:extLst>
        </c:ser>
        <c:ser>
          <c:idx val="5"/>
          <c:order val="5"/>
          <c:tx>
            <c:strRef>
              <c:f>Bakery!$I$47</c:f>
              <c:strCache>
                <c:ptCount val="1"/>
                <c:pt idx="0">
                  <c:v>Outside Purchases</c:v>
                </c:pt>
              </c:strCache>
            </c:strRef>
          </c:tx>
          <c:spPr>
            <a:solidFill>
              <a:srgbClr val="F58231"/>
            </a:solidFill>
            <a:ln w="19050">
              <a:solidFill>
                <a:srgbClr val="F58231"/>
              </a:solidFill>
              <a:prstDash val="solid"/>
            </a:ln>
          </c:spPr>
          <c:invertIfNegative val="0"/>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Bakery!$I$48:$I$112</c:f>
              <c:numCache>
                <c:formatCode>#,##0</c:formatCode>
                <c:ptCount val="65"/>
              </c:numCache>
            </c:numRef>
          </c:val>
          <c:extLst>
            <c:ext xmlns:c16="http://schemas.microsoft.com/office/drawing/2014/chart" uri="{C3380CC4-5D6E-409C-BE32-E72D297353CC}">
              <c16:uniqueId val="{00000002-5B88-488D-8F2F-87F92F15BFA0}"/>
            </c:ext>
          </c:extLst>
        </c:ser>
        <c:dLbls>
          <c:showLegendKey val="0"/>
          <c:showVal val="0"/>
          <c:showCatName val="0"/>
          <c:showSerName val="0"/>
          <c:showPercent val="0"/>
          <c:showBubbleSize val="0"/>
        </c:dLbls>
        <c:gapWidth val="0"/>
        <c:overlap val="1"/>
        <c:axId val="507247232"/>
        <c:axId val="507311232"/>
      </c:barChart>
      <c:lineChart>
        <c:grouping val="standard"/>
        <c:varyColors val="0"/>
        <c:ser>
          <c:idx val="1"/>
          <c:order val="1"/>
          <c:tx>
            <c:strRef>
              <c:f>Bakery!$D$47</c:f>
              <c:strCache>
                <c:ptCount val="1"/>
                <c:pt idx="0">
                  <c:v>Scheduled Production</c:v>
                </c:pt>
              </c:strCache>
            </c:strRef>
          </c:tx>
          <c:spPr>
            <a:ln w="38100">
              <a:solidFill>
                <a:srgbClr val="911EB4"/>
              </a:solidFill>
              <a:prstDash val="dash"/>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Bakery!$D$48:$D$112</c:f>
              <c:numCache>
                <c:formatCode>#,##0</c:formatCode>
                <c:ptCount val="65"/>
                <c:pt idx="0">
                  <c:v>2100</c:v>
                </c:pt>
                <c:pt idx="1">
                  <c:v>9480</c:v>
                </c:pt>
                <c:pt idx="2">
                  <c:v>8560</c:v>
                </c:pt>
                <c:pt idx="3">
                  <c:v>7600</c:v>
                </c:pt>
                <c:pt idx="4">
                  <c:v>6690</c:v>
                </c:pt>
                <c:pt idx="5">
                  <c:v>6510</c:v>
                </c:pt>
                <c:pt idx="6">
                  <c:v>8000</c:v>
                </c:pt>
                <c:pt idx="7">
                  <c:v>2654</c:v>
                </c:pt>
                <c:pt idx="8">
                  <c:v>7000</c:v>
                </c:pt>
                <c:pt idx="9">
                  <c:v>5383</c:v>
                </c:pt>
                <c:pt idx="10">
                  <c:v>5000</c:v>
                </c:pt>
                <c:pt idx="11">
                  <c:v>1479</c:v>
                </c:pt>
                <c:pt idx="12">
                  <c:v>2103</c:v>
                </c:pt>
                <c:pt idx="13">
                  <c:v>2018</c:v>
                </c:pt>
                <c:pt idx="14">
                  <c:v>2790</c:v>
                </c:pt>
                <c:pt idx="15">
                  <c:v>11307</c:v>
                </c:pt>
                <c:pt idx="16">
                  <c:v>4000</c:v>
                </c:pt>
                <c:pt idx="17">
                  <c:v>10100</c:v>
                </c:pt>
                <c:pt idx="18">
                  <c:v>6000</c:v>
                </c:pt>
                <c:pt idx="19">
                  <c:v>5000</c:v>
                </c:pt>
                <c:pt idx="20">
                  <c:v>2500</c:v>
                </c:pt>
                <c:pt idx="21">
                  <c:v>1900</c:v>
                </c:pt>
                <c:pt idx="22">
                  <c:v>2000</c:v>
                </c:pt>
                <c:pt idx="23">
                  <c:v>5000</c:v>
                </c:pt>
                <c:pt idx="24">
                  <c:v>2321</c:v>
                </c:pt>
              </c:numCache>
            </c:numRef>
          </c:val>
          <c:smooth val="1"/>
          <c:extLst>
            <c:ext xmlns:c16="http://schemas.microsoft.com/office/drawing/2014/chart" uri="{C3380CC4-5D6E-409C-BE32-E72D297353CC}">
              <c16:uniqueId val="{00000003-5B88-488D-8F2F-87F92F15BFA0}"/>
            </c:ext>
          </c:extLst>
        </c:ser>
        <c:ser>
          <c:idx val="3"/>
          <c:order val="2"/>
          <c:tx>
            <c:strRef>
              <c:f>Bakery!$F$47</c:f>
              <c:strCache>
                <c:ptCount val="1"/>
                <c:pt idx="0">
                  <c:v>Actual Production</c:v>
                </c:pt>
              </c:strCache>
            </c:strRef>
          </c:tx>
          <c:spPr>
            <a:ln w="38100">
              <a:solidFill>
                <a:srgbClr val="911EB4"/>
              </a:solidFill>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Bakery!$F$48:$F$112</c:f>
              <c:numCache>
                <c:formatCode>#,##0</c:formatCode>
                <c:ptCount val="65"/>
                <c:pt idx="0">
                  <c:v>4193</c:v>
                </c:pt>
                <c:pt idx="1">
                  <c:v>9620</c:v>
                </c:pt>
                <c:pt idx="2">
                  <c:v>6390</c:v>
                </c:pt>
                <c:pt idx="3">
                  <c:v>8284</c:v>
                </c:pt>
                <c:pt idx="4">
                  <c:v>9013</c:v>
                </c:pt>
                <c:pt idx="5">
                  <c:v>22143</c:v>
                </c:pt>
                <c:pt idx="6">
                  <c:v>8665</c:v>
                </c:pt>
                <c:pt idx="7">
                  <c:v>5785</c:v>
                </c:pt>
                <c:pt idx="8">
                  <c:v>2785</c:v>
                </c:pt>
                <c:pt idx="9">
                  <c:v>2292</c:v>
                </c:pt>
                <c:pt idx="10">
                  <c:v>887</c:v>
                </c:pt>
                <c:pt idx="11">
                  <c:v>638</c:v>
                </c:pt>
                <c:pt idx="12">
                  <c:v>1849</c:v>
                </c:pt>
                <c:pt idx="13">
                  <c:v>2764</c:v>
                </c:pt>
                <c:pt idx="14">
                  <c:v>5975</c:v>
                </c:pt>
                <c:pt idx="15">
                  <c:v>9520</c:v>
                </c:pt>
                <c:pt idx="16">
                  <c:v>10589</c:v>
                </c:pt>
              </c:numCache>
            </c:numRef>
          </c:val>
          <c:smooth val="1"/>
          <c:extLst>
            <c:ext xmlns:c16="http://schemas.microsoft.com/office/drawing/2014/chart" uri="{C3380CC4-5D6E-409C-BE32-E72D297353CC}">
              <c16:uniqueId val="{00000004-5B88-488D-8F2F-87F92F15BFA0}"/>
            </c:ext>
          </c:extLst>
        </c:ser>
        <c:ser>
          <c:idx val="4"/>
          <c:order val="3"/>
          <c:tx>
            <c:strRef>
              <c:f>Bakery!$E$47</c:f>
              <c:strCache>
                <c:ptCount val="1"/>
                <c:pt idx="0">
                  <c:v>Beginning Inventory</c:v>
                </c:pt>
              </c:strCache>
            </c:strRef>
          </c:tx>
          <c:spPr>
            <a:ln w="38100">
              <a:solidFill>
                <a:schemeClr val="tx1"/>
              </a:solidFill>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Bakery!$E$48:$E$112</c:f>
              <c:numCache>
                <c:formatCode>#,##0</c:formatCode>
                <c:ptCount val="65"/>
                <c:pt idx="0">
                  <c:v>12716</c:v>
                </c:pt>
                <c:pt idx="1">
                  <c:v>7794</c:v>
                </c:pt>
                <c:pt idx="2">
                  <c:v>5454</c:v>
                </c:pt>
                <c:pt idx="3">
                  <c:v>4721</c:v>
                </c:pt>
                <c:pt idx="4">
                  <c:v>6083</c:v>
                </c:pt>
                <c:pt idx="5">
                  <c:v>5773</c:v>
                </c:pt>
                <c:pt idx="6">
                  <c:v>6313</c:v>
                </c:pt>
                <c:pt idx="7">
                  <c:v>7715</c:v>
                </c:pt>
                <c:pt idx="8">
                  <c:v>7342</c:v>
                </c:pt>
                <c:pt idx="9">
                  <c:v>6110</c:v>
                </c:pt>
                <c:pt idx="10">
                  <c:v>2879</c:v>
                </c:pt>
                <c:pt idx="11">
                  <c:v>2879</c:v>
                </c:pt>
                <c:pt idx="12">
                  <c:v>2879</c:v>
                </c:pt>
                <c:pt idx="13">
                  <c:v>2879</c:v>
                </c:pt>
                <c:pt idx="14">
                  <c:v>2879</c:v>
                </c:pt>
                <c:pt idx="15">
                  <c:v>2879</c:v>
                </c:pt>
                <c:pt idx="16">
                  <c:v>2879</c:v>
                </c:pt>
                <c:pt idx="17">
                  <c:v>2659</c:v>
                </c:pt>
                <c:pt idx="18">
                  <c:v>2683</c:v>
                </c:pt>
                <c:pt idx="19">
                  <c:v>2796</c:v>
                </c:pt>
                <c:pt idx="20">
                  <c:v>2896</c:v>
                </c:pt>
                <c:pt idx="21">
                  <c:v>3035</c:v>
                </c:pt>
                <c:pt idx="22">
                  <c:v>3056</c:v>
                </c:pt>
                <c:pt idx="23">
                  <c:v>3235</c:v>
                </c:pt>
                <c:pt idx="24">
                  <c:v>3647</c:v>
                </c:pt>
              </c:numCache>
            </c:numRef>
          </c:val>
          <c:smooth val="1"/>
          <c:extLst>
            <c:ext xmlns:c16="http://schemas.microsoft.com/office/drawing/2014/chart" uri="{C3380CC4-5D6E-409C-BE32-E72D297353CC}">
              <c16:uniqueId val="{00000005-5B88-488D-8F2F-87F92F15BFA0}"/>
            </c:ext>
          </c:extLst>
        </c:ser>
        <c:ser>
          <c:idx val="6"/>
          <c:order val="6"/>
          <c:tx>
            <c:strRef>
              <c:f>Bakery!$M$47</c:f>
              <c:strCache>
                <c:ptCount val="1"/>
                <c:pt idx="0">
                  <c:v>Standard Capacity</c:v>
                </c:pt>
              </c:strCache>
            </c:strRef>
          </c:tx>
          <c:spPr>
            <a:ln w="38100">
              <a:solidFill>
                <a:srgbClr val="3CB44B"/>
              </a:solidFill>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Bakery!$M$48:$M$112</c:f>
              <c:numCache>
                <c:formatCode>#,##0</c:formatCode>
                <c:ptCount val="65"/>
                <c:pt idx="0">
                  <c:v>10366.4877013522</c:v>
                </c:pt>
                <c:pt idx="1">
                  <c:v>10366.4877013522</c:v>
                </c:pt>
                <c:pt idx="2">
                  <c:v>10366.4877013522</c:v>
                </c:pt>
                <c:pt idx="3">
                  <c:v>10366.4877013522</c:v>
                </c:pt>
                <c:pt idx="4">
                  <c:v>10366.4877013522</c:v>
                </c:pt>
                <c:pt idx="5">
                  <c:v>10366.4877013522</c:v>
                </c:pt>
                <c:pt idx="6">
                  <c:v>10366.4877013522</c:v>
                </c:pt>
                <c:pt idx="7">
                  <c:v>10366.4877013522</c:v>
                </c:pt>
                <c:pt idx="8">
                  <c:v>10366.4877013522</c:v>
                </c:pt>
                <c:pt idx="9">
                  <c:v>10366.4877013522</c:v>
                </c:pt>
                <c:pt idx="10">
                  <c:v>10366.4877013522</c:v>
                </c:pt>
                <c:pt idx="11">
                  <c:v>10366.4877013522</c:v>
                </c:pt>
                <c:pt idx="12">
                  <c:v>10366.4877013522</c:v>
                </c:pt>
                <c:pt idx="13">
                  <c:v>14239.024247598871</c:v>
                </c:pt>
                <c:pt idx="14">
                  <c:v>14239.024247598871</c:v>
                </c:pt>
                <c:pt idx="15">
                  <c:v>14239.024247598871</c:v>
                </c:pt>
                <c:pt idx="16">
                  <c:v>14239.024247598871</c:v>
                </c:pt>
                <c:pt idx="17">
                  <c:v>14239.024247598871</c:v>
                </c:pt>
                <c:pt idx="18">
                  <c:v>14239.024247598871</c:v>
                </c:pt>
                <c:pt idx="19">
                  <c:v>14239.024247598871</c:v>
                </c:pt>
                <c:pt idx="20">
                  <c:v>14239.024247598871</c:v>
                </c:pt>
                <c:pt idx="21">
                  <c:v>14239.024247598871</c:v>
                </c:pt>
                <c:pt idx="22">
                  <c:v>14239.024247598871</c:v>
                </c:pt>
                <c:pt idx="23">
                  <c:v>14239.024247598871</c:v>
                </c:pt>
                <c:pt idx="24">
                  <c:v>14239.024247598871</c:v>
                </c:pt>
                <c:pt idx="25">
                  <c:v>14239.024247598871</c:v>
                </c:pt>
                <c:pt idx="26">
                  <c:v>14239.024247598871</c:v>
                </c:pt>
                <c:pt idx="27">
                  <c:v>14239.024247598871</c:v>
                </c:pt>
                <c:pt idx="28">
                  <c:v>14239.024247598871</c:v>
                </c:pt>
                <c:pt idx="29">
                  <c:v>14239.024247598871</c:v>
                </c:pt>
                <c:pt idx="30">
                  <c:v>14239.024247598871</c:v>
                </c:pt>
                <c:pt idx="31">
                  <c:v>14239.024247598871</c:v>
                </c:pt>
                <c:pt idx="32">
                  <c:v>14239.024247598871</c:v>
                </c:pt>
                <c:pt idx="33">
                  <c:v>14239.024247598871</c:v>
                </c:pt>
                <c:pt idx="34">
                  <c:v>14239.024247598871</c:v>
                </c:pt>
                <c:pt idx="35">
                  <c:v>14239.024247598871</c:v>
                </c:pt>
                <c:pt idx="36">
                  <c:v>14239.024247598871</c:v>
                </c:pt>
                <c:pt idx="37">
                  <c:v>14239.024247598871</c:v>
                </c:pt>
                <c:pt idx="38">
                  <c:v>14239.024247598871</c:v>
                </c:pt>
                <c:pt idx="39">
                  <c:v>14239.024247598871</c:v>
                </c:pt>
                <c:pt idx="40">
                  <c:v>14239.024247598871</c:v>
                </c:pt>
                <c:pt idx="41">
                  <c:v>14239.024247598871</c:v>
                </c:pt>
                <c:pt idx="42">
                  <c:v>14239.024247598871</c:v>
                </c:pt>
                <c:pt idx="43">
                  <c:v>14239.024247598871</c:v>
                </c:pt>
                <c:pt idx="44">
                  <c:v>14239.024247598871</c:v>
                </c:pt>
                <c:pt idx="45">
                  <c:v>14239.024247598871</c:v>
                </c:pt>
                <c:pt idx="46">
                  <c:v>14239.024247598871</c:v>
                </c:pt>
                <c:pt idx="47">
                  <c:v>14239.024247598871</c:v>
                </c:pt>
                <c:pt idx="48">
                  <c:v>14239.024247598871</c:v>
                </c:pt>
                <c:pt idx="49">
                  <c:v>14239.024247598871</c:v>
                </c:pt>
                <c:pt idx="50">
                  <c:v>14239.024247598871</c:v>
                </c:pt>
                <c:pt idx="51">
                  <c:v>14239.024247598871</c:v>
                </c:pt>
                <c:pt idx="52">
                  <c:v>14239.024247598871</c:v>
                </c:pt>
                <c:pt idx="53">
                  <c:v>14239.024247598871</c:v>
                </c:pt>
                <c:pt idx="54">
                  <c:v>14239.024247598871</c:v>
                </c:pt>
                <c:pt idx="55">
                  <c:v>14239.024247598871</c:v>
                </c:pt>
                <c:pt idx="56">
                  <c:v>14239.024247598871</c:v>
                </c:pt>
                <c:pt idx="57">
                  <c:v>14239.024247598871</c:v>
                </c:pt>
                <c:pt idx="58">
                  <c:v>14239.024247598871</c:v>
                </c:pt>
                <c:pt idx="59">
                  <c:v>14239.024247598871</c:v>
                </c:pt>
                <c:pt idx="60">
                  <c:v>14239.024247598871</c:v>
                </c:pt>
                <c:pt idx="61">
                  <c:v>14239.024247598871</c:v>
                </c:pt>
                <c:pt idx="62">
                  <c:v>14239.024247598871</c:v>
                </c:pt>
                <c:pt idx="63">
                  <c:v>14239.024247598871</c:v>
                </c:pt>
                <c:pt idx="64">
                  <c:v>14239.024247598871</c:v>
                </c:pt>
              </c:numCache>
            </c:numRef>
          </c:val>
          <c:smooth val="0"/>
          <c:extLst>
            <c:ext xmlns:c16="http://schemas.microsoft.com/office/drawing/2014/chart" uri="{C3380CC4-5D6E-409C-BE32-E72D297353CC}">
              <c16:uniqueId val="{00000008-5B88-488D-8F2F-87F92F15BFA0}"/>
            </c:ext>
          </c:extLst>
        </c:ser>
        <c:ser>
          <c:idx val="7"/>
          <c:order val="7"/>
          <c:tx>
            <c:strRef>
              <c:f>Bakery!$N$47</c:f>
              <c:strCache>
                <c:ptCount val="1"/>
                <c:pt idx="0">
                  <c:v>Overtime Capacity</c:v>
                </c:pt>
              </c:strCache>
            </c:strRef>
          </c:tx>
          <c:spPr>
            <a:ln w="38100">
              <a:solidFill>
                <a:srgbClr val="FFE119"/>
              </a:solidFill>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Bakery!$N$48:$N$112</c:f>
              <c:numCache>
                <c:formatCode>#,##0</c:formatCode>
                <c:ptCount val="65"/>
                <c:pt idx="0">
                  <c:v>12958.109626690251</c:v>
                </c:pt>
                <c:pt idx="1">
                  <c:v>12958.109626690251</c:v>
                </c:pt>
                <c:pt idx="2">
                  <c:v>12958.109626690251</c:v>
                </c:pt>
                <c:pt idx="3">
                  <c:v>12958.109626690251</c:v>
                </c:pt>
                <c:pt idx="4">
                  <c:v>12958.109626690251</c:v>
                </c:pt>
                <c:pt idx="5">
                  <c:v>12958.109626690251</c:v>
                </c:pt>
                <c:pt idx="6">
                  <c:v>12958.109626690251</c:v>
                </c:pt>
                <c:pt idx="7">
                  <c:v>12958.109626690251</c:v>
                </c:pt>
                <c:pt idx="8">
                  <c:v>12958.109626690251</c:v>
                </c:pt>
                <c:pt idx="9">
                  <c:v>12958.109626690251</c:v>
                </c:pt>
                <c:pt idx="10">
                  <c:v>12958.109626690251</c:v>
                </c:pt>
                <c:pt idx="11">
                  <c:v>12958.109626690251</c:v>
                </c:pt>
                <c:pt idx="12">
                  <c:v>12958.109626690251</c:v>
                </c:pt>
                <c:pt idx="13">
                  <c:v>17798.780309498587</c:v>
                </c:pt>
                <c:pt idx="14">
                  <c:v>17798.780309498587</c:v>
                </c:pt>
                <c:pt idx="15">
                  <c:v>17798.780309498587</c:v>
                </c:pt>
                <c:pt idx="16">
                  <c:v>17798.780309498587</c:v>
                </c:pt>
                <c:pt idx="17">
                  <c:v>17798.780309498587</c:v>
                </c:pt>
                <c:pt idx="18">
                  <c:v>17798.780309498587</c:v>
                </c:pt>
                <c:pt idx="19">
                  <c:v>17798.780309498587</c:v>
                </c:pt>
                <c:pt idx="20">
                  <c:v>17798.780309498587</c:v>
                </c:pt>
                <c:pt idx="21">
                  <c:v>17798.780309498587</c:v>
                </c:pt>
                <c:pt idx="22">
                  <c:v>17798.780309498587</c:v>
                </c:pt>
                <c:pt idx="23">
                  <c:v>17798.780309498587</c:v>
                </c:pt>
                <c:pt idx="24">
                  <c:v>17798.780309498587</c:v>
                </c:pt>
                <c:pt idx="25">
                  <c:v>17798.780309498587</c:v>
                </c:pt>
                <c:pt idx="26">
                  <c:v>17798.780309498587</c:v>
                </c:pt>
                <c:pt idx="27">
                  <c:v>17798.780309498587</c:v>
                </c:pt>
                <c:pt idx="28">
                  <c:v>17798.780309498587</c:v>
                </c:pt>
                <c:pt idx="29">
                  <c:v>17798.780309498587</c:v>
                </c:pt>
                <c:pt idx="30">
                  <c:v>17798.780309498587</c:v>
                </c:pt>
                <c:pt idx="31">
                  <c:v>17798.780309498587</c:v>
                </c:pt>
                <c:pt idx="32">
                  <c:v>17798.780309498587</c:v>
                </c:pt>
                <c:pt idx="33">
                  <c:v>17798.780309498587</c:v>
                </c:pt>
                <c:pt idx="34">
                  <c:v>17798.780309498587</c:v>
                </c:pt>
                <c:pt idx="35">
                  <c:v>17798.780309498587</c:v>
                </c:pt>
                <c:pt idx="36">
                  <c:v>17798.780309498587</c:v>
                </c:pt>
                <c:pt idx="37">
                  <c:v>17798.780309498587</c:v>
                </c:pt>
                <c:pt idx="38">
                  <c:v>17798.780309498587</c:v>
                </c:pt>
                <c:pt idx="39">
                  <c:v>17798.780309498587</c:v>
                </c:pt>
                <c:pt idx="40">
                  <c:v>17798.780309498587</c:v>
                </c:pt>
                <c:pt idx="41">
                  <c:v>17798.780309498587</c:v>
                </c:pt>
                <c:pt idx="42">
                  <c:v>17798.780309498587</c:v>
                </c:pt>
                <c:pt idx="43">
                  <c:v>17798.780309498587</c:v>
                </c:pt>
                <c:pt idx="44">
                  <c:v>17798.780309498587</c:v>
                </c:pt>
                <c:pt idx="45">
                  <c:v>17798.780309498587</c:v>
                </c:pt>
                <c:pt idx="46">
                  <c:v>17798.780309498587</c:v>
                </c:pt>
                <c:pt idx="47">
                  <c:v>17798.780309498587</c:v>
                </c:pt>
                <c:pt idx="48">
                  <c:v>17798.780309498587</c:v>
                </c:pt>
                <c:pt idx="49">
                  <c:v>17798.780309498587</c:v>
                </c:pt>
                <c:pt idx="50">
                  <c:v>17798.780309498587</c:v>
                </c:pt>
                <c:pt idx="51">
                  <c:v>17798.780309498587</c:v>
                </c:pt>
                <c:pt idx="52">
                  <c:v>17798.780309498587</c:v>
                </c:pt>
                <c:pt idx="53">
                  <c:v>17798.780309498587</c:v>
                </c:pt>
                <c:pt idx="54">
                  <c:v>17798.780309498587</c:v>
                </c:pt>
                <c:pt idx="55">
                  <c:v>17798.780309498587</c:v>
                </c:pt>
                <c:pt idx="56">
                  <c:v>17798.780309498587</c:v>
                </c:pt>
                <c:pt idx="57">
                  <c:v>17798.780309498587</c:v>
                </c:pt>
                <c:pt idx="58">
                  <c:v>17798.780309498587</c:v>
                </c:pt>
                <c:pt idx="59">
                  <c:v>17798.780309498587</c:v>
                </c:pt>
                <c:pt idx="60">
                  <c:v>17798.780309498587</c:v>
                </c:pt>
                <c:pt idx="61">
                  <c:v>17798.780309498587</c:v>
                </c:pt>
                <c:pt idx="62">
                  <c:v>17798.780309498587</c:v>
                </c:pt>
                <c:pt idx="63">
                  <c:v>17798.780309498587</c:v>
                </c:pt>
                <c:pt idx="64">
                  <c:v>17798.780309498587</c:v>
                </c:pt>
              </c:numCache>
            </c:numRef>
          </c:val>
          <c:smooth val="0"/>
          <c:extLst>
            <c:ext xmlns:c16="http://schemas.microsoft.com/office/drawing/2014/chart" uri="{C3380CC4-5D6E-409C-BE32-E72D297353CC}">
              <c16:uniqueId val="{00000007-5B88-488D-8F2F-87F92F15BFA0}"/>
            </c:ext>
          </c:extLst>
        </c:ser>
        <c:ser>
          <c:idx val="8"/>
          <c:order val="8"/>
          <c:tx>
            <c:strRef>
              <c:f>Bakery!$O$47</c:f>
              <c:strCache>
                <c:ptCount val="1"/>
                <c:pt idx="0">
                  <c:v>Max Capacity</c:v>
                </c:pt>
              </c:strCache>
            </c:strRef>
          </c:tx>
          <c:spPr>
            <a:ln w="38100">
              <a:solidFill>
                <a:srgbClr val="FF0000"/>
              </a:solidFill>
            </a:ln>
          </c:spPr>
          <c:marker>
            <c:symbol val="none"/>
          </c:marker>
          <c:cat>
            <c:multiLvlStrRef>
              <c:f>Bakery!$A$48:$B$112</c:f>
              <c:multiLvlStrCache>
                <c:ptCount val="65"/>
                <c:lvl>
                  <c:pt idx="0">
                    <c:v>1</c:v>
                  </c:pt>
                  <c:pt idx="1">
                    <c:v>2</c:v>
                  </c:pt>
                  <c:pt idx="2">
                    <c:v>3</c:v>
                  </c:pt>
                  <c:pt idx="3">
                    <c:v>4</c:v>
                  </c:pt>
                  <c:pt idx="4">
                    <c:v>5</c:v>
                  </c:pt>
                  <c:pt idx="5">
                    <c:v>6</c:v>
                  </c:pt>
                  <c:pt idx="6">
                    <c:v>7</c:v>
                  </c:pt>
                  <c:pt idx="7">
                    <c:v>8</c:v>
                  </c:pt>
                  <c:pt idx="8">
                    <c:v>9</c:v>
                  </c:pt>
                  <c:pt idx="9">
                    <c:v>10</c:v>
                  </c:pt>
                  <c:pt idx="10">
                    <c:v>11</c:v>
                  </c:pt>
                  <c:pt idx="11">
                    <c:v>12</c:v>
                  </c:pt>
                  <c:pt idx="12">
                    <c:v>13</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c:v>
                  </c:pt>
                  <c:pt idx="27">
                    <c:v>2</c:v>
                  </c:pt>
                  <c:pt idx="28">
                    <c:v>3</c:v>
                  </c:pt>
                  <c:pt idx="29">
                    <c:v>4</c:v>
                  </c:pt>
                  <c:pt idx="30">
                    <c:v>5</c:v>
                  </c:pt>
                  <c:pt idx="31">
                    <c:v>6</c:v>
                  </c:pt>
                  <c:pt idx="32">
                    <c:v>7</c:v>
                  </c:pt>
                  <c:pt idx="33">
                    <c:v>8</c:v>
                  </c:pt>
                  <c:pt idx="34">
                    <c:v>9</c:v>
                  </c:pt>
                  <c:pt idx="35">
                    <c:v>10</c:v>
                  </c:pt>
                  <c:pt idx="36">
                    <c:v>11</c:v>
                  </c:pt>
                  <c:pt idx="37">
                    <c:v>12</c:v>
                  </c:pt>
                  <c:pt idx="38">
                    <c:v>13</c:v>
                  </c:pt>
                  <c:pt idx="39">
                    <c:v>1</c:v>
                  </c:pt>
                  <c:pt idx="40">
                    <c:v>2</c:v>
                  </c:pt>
                  <c:pt idx="41">
                    <c:v>3</c:v>
                  </c:pt>
                  <c:pt idx="42">
                    <c:v>4</c:v>
                  </c:pt>
                  <c:pt idx="43">
                    <c:v>5</c:v>
                  </c:pt>
                  <c:pt idx="44">
                    <c:v>6</c:v>
                  </c:pt>
                  <c:pt idx="45">
                    <c:v>7</c:v>
                  </c:pt>
                  <c:pt idx="46">
                    <c:v>8</c:v>
                  </c:pt>
                  <c:pt idx="47">
                    <c:v>9</c:v>
                  </c:pt>
                  <c:pt idx="48">
                    <c:v>10</c:v>
                  </c:pt>
                  <c:pt idx="49">
                    <c:v>11</c:v>
                  </c:pt>
                  <c:pt idx="50">
                    <c:v>12</c:v>
                  </c:pt>
                  <c:pt idx="51">
                    <c:v>13</c:v>
                  </c:pt>
                  <c:pt idx="52">
                    <c:v>1</c:v>
                  </c:pt>
                  <c:pt idx="53">
                    <c:v>2</c:v>
                  </c:pt>
                  <c:pt idx="54">
                    <c:v>3</c:v>
                  </c:pt>
                  <c:pt idx="55">
                    <c:v>4</c:v>
                  </c:pt>
                  <c:pt idx="56">
                    <c:v>5</c:v>
                  </c:pt>
                  <c:pt idx="57">
                    <c:v>6</c:v>
                  </c:pt>
                  <c:pt idx="58">
                    <c:v>7</c:v>
                  </c:pt>
                  <c:pt idx="59">
                    <c:v>8</c:v>
                  </c:pt>
                  <c:pt idx="60">
                    <c:v>9</c:v>
                  </c:pt>
                  <c:pt idx="61">
                    <c:v>10</c:v>
                  </c:pt>
                  <c:pt idx="62">
                    <c:v>11</c:v>
                  </c:pt>
                  <c:pt idx="63">
                    <c:v>12</c:v>
                  </c:pt>
                  <c:pt idx="64">
                    <c:v>13</c:v>
                  </c:pt>
                </c:lvl>
                <c:lvl>
                  <c:pt idx="0">
                    <c:v>2024</c:v>
                  </c:pt>
                  <c:pt idx="13">
                    <c:v>2025</c:v>
                  </c:pt>
                  <c:pt idx="26">
                    <c:v>2026</c:v>
                  </c:pt>
                  <c:pt idx="39">
                    <c:v>2027</c:v>
                  </c:pt>
                  <c:pt idx="52">
                    <c:v>2028</c:v>
                  </c:pt>
                </c:lvl>
              </c:multiLvlStrCache>
            </c:multiLvlStrRef>
          </c:cat>
          <c:val>
            <c:numRef>
              <c:f>Bakery!$O$48:$O$112</c:f>
              <c:numCache>
                <c:formatCode>#,##0</c:formatCode>
                <c:ptCount val="65"/>
                <c:pt idx="0">
                  <c:v>43539.24834567924</c:v>
                </c:pt>
                <c:pt idx="1">
                  <c:v>43539.24834567924</c:v>
                </c:pt>
                <c:pt idx="2">
                  <c:v>43539.24834567924</c:v>
                </c:pt>
                <c:pt idx="3">
                  <c:v>43539.24834567924</c:v>
                </c:pt>
                <c:pt idx="4">
                  <c:v>43539.24834567924</c:v>
                </c:pt>
                <c:pt idx="5">
                  <c:v>43539.24834567924</c:v>
                </c:pt>
                <c:pt idx="6">
                  <c:v>43539.24834567924</c:v>
                </c:pt>
                <c:pt idx="7">
                  <c:v>43539.24834567924</c:v>
                </c:pt>
                <c:pt idx="8">
                  <c:v>43539.24834567924</c:v>
                </c:pt>
                <c:pt idx="9">
                  <c:v>43539.24834567924</c:v>
                </c:pt>
                <c:pt idx="10">
                  <c:v>43539.24834567924</c:v>
                </c:pt>
                <c:pt idx="11">
                  <c:v>43539.24834567924</c:v>
                </c:pt>
                <c:pt idx="12">
                  <c:v>43539.24834567924</c:v>
                </c:pt>
                <c:pt idx="13">
                  <c:v>59803.901839915256</c:v>
                </c:pt>
                <c:pt idx="14">
                  <c:v>59803.901839915256</c:v>
                </c:pt>
                <c:pt idx="15">
                  <c:v>59803.901839915256</c:v>
                </c:pt>
                <c:pt idx="16">
                  <c:v>59803.901839915256</c:v>
                </c:pt>
                <c:pt idx="17">
                  <c:v>59803.901839915256</c:v>
                </c:pt>
                <c:pt idx="18">
                  <c:v>59803.901839915256</c:v>
                </c:pt>
                <c:pt idx="19">
                  <c:v>59803.901839915256</c:v>
                </c:pt>
                <c:pt idx="20">
                  <c:v>59803.901839915256</c:v>
                </c:pt>
                <c:pt idx="21">
                  <c:v>59803.901839915256</c:v>
                </c:pt>
                <c:pt idx="22">
                  <c:v>59803.901839915256</c:v>
                </c:pt>
                <c:pt idx="23">
                  <c:v>59803.901839915256</c:v>
                </c:pt>
                <c:pt idx="24">
                  <c:v>59803.901839915256</c:v>
                </c:pt>
                <c:pt idx="25">
                  <c:v>59803.901839915256</c:v>
                </c:pt>
                <c:pt idx="26">
                  <c:v>59803.901839915256</c:v>
                </c:pt>
                <c:pt idx="27">
                  <c:v>59803.901839915256</c:v>
                </c:pt>
                <c:pt idx="28">
                  <c:v>59803.901839915256</c:v>
                </c:pt>
                <c:pt idx="29">
                  <c:v>59803.901839915256</c:v>
                </c:pt>
                <c:pt idx="30">
                  <c:v>59803.901839915256</c:v>
                </c:pt>
                <c:pt idx="31">
                  <c:v>59803.901839915256</c:v>
                </c:pt>
                <c:pt idx="32">
                  <c:v>59803.901839915256</c:v>
                </c:pt>
                <c:pt idx="33">
                  <c:v>59803.901839915256</c:v>
                </c:pt>
                <c:pt idx="34">
                  <c:v>59803.901839915256</c:v>
                </c:pt>
                <c:pt idx="35">
                  <c:v>59803.901839915256</c:v>
                </c:pt>
                <c:pt idx="36">
                  <c:v>59803.901839915256</c:v>
                </c:pt>
                <c:pt idx="37">
                  <c:v>59803.901839915256</c:v>
                </c:pt>
                <c:pt idx="38">
                  <c:v>59803.901839915256</c:v>
                </c:pt>
                <c:pt idx="39">
                  <c:v>59803.901839915256</c:v>
                </c:pt>
                <c:pt idx="40">
                  <c:v>59803.901839915256</c:v>
                </c:pt>
                <c:pt idx="41">
                  <c:v>59803.901839915256</c:v>
                </c:pt>
                <c:pt idx="42">
                  <c:v>59803.901839915256</c:v>
                </c:pt>
                <c:pt idx="43">
                  <c:v>59803.901839915256</c:v>
                </c:pt>
                <c:pt idx="44">
                  <c:v>59803.901839915256</c:v>
                </c:pt>
                <c:pt idx="45">
                  <c:v>59803.901839915256</c:v>
                </c:pt>
                <c:pt idx="46">
                  <c:v>59803.901839915256</c:v>
                </c:pt>
                <c:pt idx="47">
                  <c:v>59803.901839915256</c:v>
                </c:pt>
                <c:pt idx="48">
                  <c:v>59803.901839915256</c:v>
                </c:pt>
                <c:pt idx="49">
                  <c:v>59803.901839915256</c:v>
                </c:pt>
                <c:pt idx="50">
                  <c:v>59803.901839915256</c:v>
                </c:pt>
                <c:pt idx="51">
                  <c:v>59803.901839915256</c:v>
                </c:pt>
                <c:pt idx="52">
                  <c:v>59803.901839915256</c:v>
                </c:pt>
                <c:pt idx="53">
                  <c:v>59803.901839915256</c:v>
                </c:pt>
                <c:pt idx="54">
                  <c:v>59803.901839915256</c:v>
                </c:pt>
                <c:pt idx="55">
                  <c:v>59803.901839915256</c:v>
                </c:pt>
                <c:pt idx="56">
                  <c:v>59803.901839915256</c:v>
                </c:pt>
                <c:pt idx="57">
                  <c:v>59803.901839915256</c:v>
                </c:pt>
                <c:pt idx="58">
                  <c:v>59803.901839915256</c:v>
                </c:pt>
                <c:pt idx="59">
                  <c:v>59803.901839915256</c:v>
                </c:pt>
                <c:pt idx="60">
                  <c:v>59803.901839915256</c:v>
                </c:pt>
                <c:pt idx="61">
                  <c:v>59803.901839915256</c:v>
                </c:pt>
                <c:pt idx="62">
                  <c:v>59803.901839915256</c:v>
                </c:pt>
                <c:pt idx="63">
                  <c:v>59803.901839915256</c:v>
                </c:pt>
                <c:pt idx="64">
                  <c:v>59803.901839915256</c:v>
                </c:pt>
              </c:numCache>
            </c:numRef>
          </c:val>
          <c:smooth val="0"/>
          <c:extLst>
            <c:ext xmlns:c16="http://schemas.microsoft.com/office/drawing/2014/chart" uri="{C3380CC4-5D6E-409C-BE32-E72D297353CC}">
              <c16:uniqueId val="{00000006-5B88-488D-8F2F-87F92F15BFA0}"/>
            </c:ext>
          </c:extLst>
        </c:ser>
        <c:dLbls>
          <c:showLegendKey val="0"/>
          <c:showVal val="0"/>
          <c:showCatName val="0"/>
          <c:showSerName val="0"/>
          <c:showPercent val="0"/>
          <c:showBubbleSize val="0"/>
        </c:dLbls>
        <c:marker val="1"/>
        <c:smooth val="0"/>
        <c:axId val="507247232"/>
        <c:axId val="507311232"/>
      </c:lineChart>
      <c:lineChart>
        <c:grouping val="standard"/>
        <c:varyColors val="0"/>
        <c:ser>
          <c:idx val="9"/>
          <c:order val="9"/>
          <c:tx>
            <c:strRef>
              <c:f>Bakery!$S$47</c:f>
              <c:strCache>
                <c:ptCount val="1"/>
                <c:pt idx="0">
                  <c:v>DOS</c:v>
                </c:pt>
              </c:strCache>
            </c:strRef>
          </c:tx>
          <c:spPr>
            <a:ln w="50800">
              <a:solidFill>
                <a:srgbClr val="FF3399"/>
              </a:solidFill>
              <a:prstDash val="sysDot"/>
            </a:ln>
          </c:spPr>
          <c:marker>
            <c:symbol val="none"/>
          </c:marker>
          <c:val>
            <c:numRef>
              <c:f>Bakery!$S$48:$S$112</c:f>
              <c:numCache>
                <c:formatCode>0</c:formatCode>
                <c:ptCount val="65"/>
                <c:pt idx="0">
                  <c:v>48.988442487616958</c:v>
                </c:pt>
                <c:pt idx="1">
                  <c:v>30.059504132231407</c:v>
                </c:pt>
                <c:pt idx="2">
                  <c:v>19.568426447975398</c:v>
                </c:pt>
                <c:pt idx="3">
                  <c:v>16.542109873607806</c:v>
                </c:pt>
                <c:pt idx="4">
                  <c:v>22.559470198675495</c:v>
                </c:pt>
                <c:pt idx="5">
                  <c:v>18.30001132118193</c:v>
                </c:pt>
                <c:pt idx="6">
                  <c:v>21.418150975402884</c:v>
                </c:pt>
                <c:pt idx="7">
                  <c:v>90.083402835696418</c:v>
                </c:pt>
                <c:pt idx="8">
                  <c:v>29.367999999999999</c:v>
                </c:pt>
                <c:pt idx="9">
                  <c:v>31.781534460338101</c:v>
                </c:pt>
                <c:pt idx="10">
                  <c:v>17.666447512601358</c:v>
                </c:pt>
                <c:pt idx="11">
                  <c:v>3.9845781226830108</c:v>
                </c:pt>
                <c:pt idx="12">
                  <c:v>34.627147766323027</c:v>
                </c:pt>
                <c:pt idx="13">
                  <c:v>25.144104803493448</c:v>
                </c:pt>
                <c:pt idx="14">
                  <c:v>21.275270519926099</c:v>
                </c:pt>
                <c:pt idx="15">
                  <c:v>30.305263157894736</c:v>
                </c:pt>
                <c:pt idx="16">
                  <c:v>18.963067513526227</c:v>
                </c:pt>
                <c:pt idx="17">
                  <c:v>7.3890432711393412</c:v>
                </c:pt>
                <c:pt idx="18">
                  <c:v>12.760998810939357</c:v>
                </c:pt>
                <c:pt idx="19">
                  <c:v>15.977142857142857</c:v>
                </c:pt>
                <c:pt idx="20">
                  <c:v>34.344769165607794</c:v>
                </c:pt>
                <c:pt idx="21">
                  <c:v>45.226184140500266</c:v>
                </c:pt>
                <c:pt idx="22">
                  <c:v>46.989566172432724</c:v>
                </c:pt>
                <c:pt idx="23">
                  <c:v>19.742807323452485</c:v>
                </c:pt>
                <c:pt idx="24">
                  <c:v>48.742720763723149</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numCache>
            </c:numRef>
          </c:val>
          <c:smooth val="0"/>
          <c:extLst>
            <c:ext xmlns:c16="http://schemas.microsoft.com/office/drawing/2014/chart" uri="{C3380CC4-5D6E-409C-BE32-E72D297353CC}">
              <c16:uniqueId val="{00000000-E314-4EF4-99A5-0013B2056F0C}"/>
            </c:ext>
          </c:extLst>
        </c:ser>
        <c:dLbls>
          <c:showLegendKey val="0"/>
          <c:showVal val="0"/>
          <c:showCatName val="0"/>
          <c:showSerName val="0"/>
          <c:showPercent val="0"/>
          <c:showBubbleSize val="0"/>
        </c:dLbls>
        <c:marker val="1"/>
        <c:smooth val="0"/>
        <c:axId val="1460395152"/>
        <c:axId val="1464153824"/>
      </c:lineChart>
      <c:catAx>
        <c:axId val="507247232"/>
        <c:scaling>
          <c:orientation val="minMax"/>
        </c:scaling>
        <c:delete val="0"/>
        <c:axPos val="b"/>
        <c:title>
          <c:tx>
            <c:rich>
              <a:bodyPr/>
              <a:lstStyle/>
              <a:p>
                <a:pPr>
                  <a:defRPr sz="1800" b="1" i="0" u="none" strike="noStrike" baseline="0">
                    <a:solidFill>
                      <a:srgbClr val="000000"/>
                    </a:solidFill>
                    <a:latin typeface="+mn-lt"/>
                    <a:ea typeface="Arial"/>
                    <a:cs typeface="Arial"/>
                  </a:defRPr>
                </a:pPr>
                <a:r>
                  <a:rPr lang="en-US" sz="1800">
                    <a:latin typeface="+mn-lt"/>
                  </a:rPr>
                  <a:t>Period</a:t>
                </a:r>
              </a:p>
            </c:rich>
          </c:tx>
          <c:layout>
            <c:manualLayout>
              <c:xMode val="edge"/>
              <c:yMode val="edge"/>
              <c:x val="0.45143462982246446"/>
              <c:y val="0.94335622575430633"/>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mn-lt"/>
                <a:ea typeface="Arial"/>
                <a:cs typeface="Arial"/>
              </a:defRPr>
            </a:pPr>
            <a:endParaRPr lang="en-US"/>
          </a:p>
        </c:txPr>
        <c:crossAx val="507311232"/>
        <c:crosses val="autoZero"/>
        <c:auto val="0"/>
        <c:lblAlgn val="ctr"/>
        <c:lblOffset val="100"/>
        <c:noMultiLvlLbl val="0"/>
      </c:catAx>
      <c:valAx>
        <c:axId val="507311232"/>
        <c:scaling>
          <c:orientation val="minMax"/>
        </c:scaling>
        <c:delete val="0"/>
        <c:axPos val="l"/>
        <c:majorGridlines>
          <c:spPr>
            <a:ln w="3175">
              <a:solidFill>
                <a:srgbClr val="000000"/>
              </a:solidFill>
              <a:prstDash val="solid"/>
            </a:ln>
          </c:spPr>
        </c:majorGridlines>
        <c:title>
          <c:tx>
            <c:strRef>
              <c:f>Bakery!$C$43</c:f>
              <c:strCache>
                <c:ptCount val="1"/>
                <c:pt idx="0">
                  <c:v>Cases</c:v>
                </c:pt>
              </c:strCache>
            </c:strRef>
          </c:tx>
          <c:layout>
            <c:manualLayout>
              <c:xMode val="edge"/>
              <c:yMode val="edge"/>
              <c:x val="1.175388313059678E-2"/>
              <c:y val="0.40970307692887026"/>
            </c:manualLayout>
          </c:layout>
          <c:overlay val="0"/>
          <c:spPr>
            <a:noFill/>
            <a:ln w="25400">
              <a:noFill/>
            </a:ln>
          </c:spPr>
          <c:txPr>
            <a:bodyPr/>
            <a:lstStyle/>
            <a:p>
              <a:pPr>
                <a:defRPr sz="1800" b="1" i="0" u="none" strike="noStrike" baseline="0">
                  <a:solidFill>
                    <a:srgbClr val="000000"/>
                  </a:solidFill>
                  <a:latin typeface="+mn-lt"/>
                  <a:ea typeface="Arial"/>
                  <a:cs typeface="Arial"/>
                </a:defRPr>
              </a:pPr>
              <a:endParaRPr lang="en-US"/>
            </a:p>
          </c:tx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mn-lt"/>
                <a:ea typeface="Arial"/>
                <a:cs typeface="Arial"/>
              </a:defRPr>
            </a:pPr>
            <a:endParaRPr lang="en-US"/>
          </a:p>
        </c:txPr>
        <c:crossAx val="507247232"/>
        <c:crosses val="autoZero"/>
        <c:crossBetween val="between"/>
      </c:valAx>
      <c:valAx>
        <c:axId val="1464153824"/>
        <c:scaling>
          <c:orientation val="minMax"/>
        </c:scaling>
        <c:delete val="0"/>
        <c:axPos val="r"/>
        <c:title>
          <c:tx>
            <c:rich>
              <a:bodyPr/>
              <a:lstStyle/>
              <a:p>
                <a:pPr>
                  <a:defRPr/>
                </a:pPr>
                <a:r>
                  <a:rPr lang="en-US" sz="1800" b="1">
                    <a:latin typeface="+mn-lt"/>
                  </a:rPr>
                  <a:t>DOS</a:t>
                </a:r>
              </a:p>
            </c:rich>
          </c:tx>
          <c:overlay val="0"/>
        </c:title>
        <c:numFmt formatCode="0" sourceLinked="1"/>
        <c:majorTickMark val="out"/>
        <c:minorTickMark val="none"/>
        <c:tickLblPos val="nextTo"/>
        <c:txPr>
          <a:bodyPr/>
          <a:lstStyle/>
          <a:p>
            <a:pPr>
              <a:defRPr sz="1400">
                <a:latin typeface="+mn-lt"/>
              </a:defRPr>
            </a:pPr>
            <a:endParaRPr lang="en-US"/>
          </a:p>
        </c:txPr>
        <c:crossAx val="1460395152"/>
        <c:crosses val="max"/>
        <c:crossBetween val="between"/>
      </c:valAx>
      <c:catAx>
        <c:axId val="1460395152"/>
        <c:scaling>
          <c:orientation val="minMax"/>
        </c:scaling>
        <c:delete val="1"/>
        <c:axPos val="b"/>
        <c:majorTickMark val="out"/>
        <c:minorTickMark val="none"/>
        <c:tickLblPos val="nextTo"/>
        <c:crossAx val="1464153824"/>
        <c:crosses val="autoZero"/>
        <c:auto val="1"/>
        <c:lblAlgn val="ctr"/>
        <c:lblOffset val="100"/>
        <c:noMultiLvlLbl val="0"/>
      </c:catAx>
      <c:spPr>
        <a:noFill/>
        <a:ln w="12700">
          <a:solidFill>
            <a:srgbClr val="808080"/>
          </a:solidFill>
          <a:prstDash val="solid"/>
        </a:ln>
      </c:spPr>
    </c:plotArea>
    <c:legend>
      <c:legendPos val="r"/>
      <c:layout>
        <c:manualLayout>
          <c:xMode val="edge"/>
          <c:yMode val="edge"/>
          <c:x val="0.8671863330657994"/>
          <c:y val="0.10337957680042587"/>
          <c:w val="0.12658780501135969"/>
          <c:h val="0.76655536391718637"/>
        </c:manualLayout>
      </c:layout>
      <c:overlay val="0"/>
      <c:txPr>
        <a:bodyPr/>
        <a:lstStyle/>
        <a:p>
          <a:pPr>
            <a:defRPr sz="1600">
              <a:latin typeface="+mn-lt"/>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925" b="0" i="0" u="none" strike="noStrike" baseline="0">
          <a:solidFill>
            <a:srgbClr val="000000"/>
          </a:solidFill>
          <a:latin typeface="Arial"/>
          <a:ea typeface="Arial"/>
          <a:cs typeface="Arial"/>
        </a:defRPr>
      </a:pPr>
      <a:endParaRPr lang="en-US"/>
    </a:p>
  </c:txPr>
  <c:printSettings>
    <c:headerFooter alignWithMargins="0"/>
    <c:pageMargins b="1" l="0.75000000000000777" r="0.75000000000000777" t="1" header="0.5" footer="0.5"/>
    <c:pageSetup paperSize="5" orientation="landscape"/>
  </c:printSettings>
  <c:userShapes r:id="rId1"/>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18.png"/><Relationship Id="rId1" Type="http://schemas.openxmlformats.org/officeDocument/2006/relationships/image" Target="../media/image14.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6.xml"/></Relationships>
</file>

<file path=xl/drawings/_rels/drawing1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chart" Target="../charts/chart7.xml"/></Relationships>
</file>

<file path=xl/drawings/_rels/drawing18.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chart" Target="../charts/chart8.xml"/></Relationships>
</file>

<file path=xl/drawings/_rels/drawing20.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9.xml"/></Relationships>
</file>

<file path=xl/drawings/_rels/drawing22.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10.xml"/></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590550</xdr:colOff>
      <xdr:row>132</xdr:row>
      <xdr:rowOff>70152</xdr:rowOff>
    </xdr:from>
    <xdr:to>
      <xdr:col>13</xdr:col>
      <xdr:colOff>328756</xdr:colOff>
      <xdr:row>145</xdr:row>
      <xdr:rowOff>413</xdr:rowOff>
    </xdr:to>
    <xdr:pic>
      <xdr:nvPicPr>
        <xdr:cNvPr id="4" name="Picture 3">
          <a:extLst>
            <a:ext uri="{FF2B5EF4-FFF2-40B4-BE49-F238E27FC236}">
              <a16:creationId xmlns:a16="http://schemas.microsoft.com/office/drawing/2014/main" id="{5EFC3A22-8C53-461C-A5F6-8D11AF300938}"/>
            </a:ext>
          </a:extLst>
        </xdr:cNvPr>
        <xdr:cNvPicPr>
          <a:picLocks noChangeAspect="1"/>
        </xdr:cNvPicPr>
      </xdr:nvPicPr>
      <xdr:blipFill>
        <a:blip xmlns:r="http://schemas.openxmlformats.org/officeDocument/2006/relationships" r:embed="rId1"/>
        <a:stretch>
          <a:fillRect/>
        </a:stretch>
      </xdr:blipFill>
      <xdr:spPr>
        <a:xfrm>
          <a:off x="590550" y="26581402"/>
          <a:ext cx="9761681" cy="2324210"/>
        </a:xfrm>
        <a:prstGeom prst="rect">
          <a:avLst/>
        </a:prstGeom>
      </xdr:spPr>
    </xdr:pic>
    <xdr:clientData/>
  </xdr:twoCellAnchor>
  <xdr:twoCellAnchor editAs="oneCell">
    <xdr:from>
      <xdr:col>10</xdr:col>
      <xdr:colOff>322863</xdr:colOff>
      <xdr:row>21</xdr:row>
      <xdr:rowOff>160339</xdr:rowOff>
    </xdr:from>
    <xdr:to>
      <xdr:col>14</xdr:col>
      <xdr:colOff>475298</xdr:colOff>
      <xdr:row>28</xdr:row>
      <xdr:rowOff>103463</xdr:rowOff>
    </xdr:to>
    <xdr:pic>
      <xdr:nvPicPr>
        <xdr:cNvPr id="9" name="Picture 8">
          <a:extLst>
            <a:ext uri="{FF2B5EF4-FFF2-40B4-BE49-F238E27FC236}">
              <a16:creationId xmlns:a16="http://schemas.microsoft.com/office/drawing/2014/main" id="{567C0628-D2E8-421A-9E00-B59AF175BBF9}"/>
            </a:ext>
          </a:extLst>
        </xdr:cNvPr>
        <xdr:cNvPicPr>
          <a:picLocks noChangeAspect="1"/>
        </xdr:cNvPicPr>
      </xdr:nvPicPr>
      <xdr:blipFill>
        <a:blip xmlns:r="http://schemas.openxmlformats.org/officeDocument/2006/relationships" r:embed="rId2"/>
        <a:stretch>
          <a:fillRect/>
        </a:stretch>
      </xdr:blipFill>
      <xdr:spPr>
        <a:xfrm>
          <a:off x="8538176" y="4144964"/>
          <a:ext cx="2867060" cy="1221061"/>
        </a:xfrm>
        <a:prstGeom prst="rect">
          <a:avLst/>
        </a:prstGeom>
      </xdr:spPr>
    </xdr:pic>
    <xdr:clientData/>
  </xdr:twoCellAnchor>
  <xdr:twoCellAnchor editAs="oneCell">
    <xdr:from>
      <xdr:col>0</xdr:col>
      <xdr:colOff>1492250</xdr:colOff>
      <xdr:row>37</xdr:row>
      <xdr:rowOff>221454</xdr:rowOff>
    </xdr:from>
    <xdr:to>
      <xdr:col>13</xdr:col>
      <xdr:colOff>690563</xdr:colOff>
      <xdr:row>51</xdr:row>
      <xdr:rowOff>110072</xdr:rowOff>
    </xdr:to>
    <xdr:pic>
      <xdr:nvPicPr>
        <xdr:cNvPr id="14" name="Picture 13">
          <a:extLst>
            <a:ext uri="{FF2B5EF4-FFF2-40B4-BE49-F238E27FC236}">
              <a16:creationId xmlns:a16="http://schemas.microsoft.com/office/drawing/2014/main" id="{84CB8982-C71D-5F4D-2B4E-6CF3DF37CD69}"/>
            </a:ext>
          </a:extLst>
        </xdr:cNvPr>
        <xdr:cNvPicPr>
          <a:picLocks noChangeAspect="1"/>
        </xdr:cNvPicPr>
      </xdr:nvPicPr>
      <xdr:blipFill>
        <a:blip xmlns:r="http://schemas.openxmlformats.org/officeDocument/2006/relationships" r:embed="rId3"/>
        <a:stretch>
          <a:fillRect/>
        </a:stretch>
      </xdr:blipFill>
      <xdr:spPr>
        <a:xfrm>
          <a:off x="1492250" y="7127079"/>
          <a:ext cx="9247188" cy="2650868"/>
        </a:xfrm>
        <a:prstGeom prst="rect">
          <a:avLst/>
        </a:prstGeom>
      </xdr:spPr>
    </xdr:pic>
    <xdr:clientData/>
  </xdr:twoCellAnchor>
  <xdr:twoCellAnchor editAs="oneCell">
    <xdr:from>
      <xdr:col>0</xdr:col>
      <xdr:colOff>1841499</xdr:colOff>
      <xdr:row>4</xdr:row>
      <xdr:rowOff>185101</xdr:rowOff>
    </xdr:from>
    <xdr:to>
      <xdr:col>16</xdr:col>
      <xdr:colOff>388937</xdr:colOff>
      <xdr:row>17</xdr:row>
      <xdr:rowOff>58126</xdr:rowOff>
    </xdr:to>
    <xdr:pic>
      <xdr:nvPicPr>
        <xdr:cNvPr id="15" name="Picture 14">
          <a:extLst>
            <a:ext uri="{FF2B5EF4-FFF2-40B4-BE49-F238E27FC236}">
              <a16:creationId xmlns:a16="http://schemas.microsoft.com/office/drawing/2014/main" id="{3E03B938-FE7C-F59B-8037-E96334A4C68F}"/>
            </a:ext>
          </a:extLst>
        </xdr:cNvPr>
        <xdr:cNvPicPr>
          <a:picLocks noChangeAspect="1"/>
        </xdr:cNvPicPr>
      </xdr:nvPicPr>
      <xdr:blipFill>
        <a:blip xmlns:r="http://schemas.openxmlformats.org/officeDocument/2006/relationships" r:embed="rId4"/>
        <a:stretch>
          <a:fillRect/>
        </a:stretch>
      </xdr:blipFill>
      <xdr:spPr>
        <a:xfrm>
          <a:off x="1841499" y="915351"/>
          <a:ext cx="10699751" cy="2452713"/>
        </a:xfrm>
        <a:prstGeom prst="rect">
          <a:avLst/>
        </a:prstGeom>
      </xdr:spPr>
    </xdr:pic>
    <xdr:clientData/>
  </xdr:twoCellAnchor>
  <xdr:twoCellAnchor editAs="oneCell">
    <xdr:from>
      <xdr:col>0</xdr:col>
      <xdr:colOff>1928813</xdr:colOff>
      <xdr:row>67</xdr:row>
      <xdr:rowOff>103188</xdr:rowOff>
    </xdr:from>
    <xdr:to>
      <xdr:col>14</xdr:col>
      <xdr:colOff>115572</xdr:colOff>
      <xdr:row>81</xdr:row>
      <xdr:rowOff>92452</xdr:rowOff>
    </xdr:to>
    <xdr:pic>
      <xdr:nvPicPr>
        <xdr:cNvPr id="16" name="Picture 15">
          <a:extLst>
            <a:ext uri="{FF2B5EF4-FFF2-40B4-BE49-F238E27FC236}">
              <a16:creationId xmlns:a16="http://schemas.microsoft.com/office/drawing/2014/main" id="{F0ADCB43-00C4-76C7-364B-11A84351C599}"/>
            </a:ext>
          </a:extLst>
        </xdr:cNvPr>
        <xdr:cNvPicPr>
          <a:picLocks noChangeAspect="1"/>
        </xdr:cNvPicPr>
      </xdr:nvPicPr>
      <xdr:blipFill>
        <a:blip xmlns:r="http://schemas.openxmlformats.org/officeDocument/2006/relationships" r:embed="rId5"/>
        <a:stretch>
          <a:fillRect/>
        </a:stretch>
      </xdr:blipFill>
      <xdr:spPr>
        <a:xfrm>
          <a:off x="1928813" y="12652376"/>
          <a:ext cx="9116697" cy="2695951"/>
        </a:xfrm>
        <a:prstGeom prst="rect">
          <a:avLst/>
        </a:prstGeom>
      </xdr:spPr>
    </xdr:pic>
    <xdr:clientData/>
  </xdr:twoCellAnchor>
  <xdr:twoCellAnchor editAs="oneCell">
    <xdr:from>
      <xdr:col>0</xdr:col>
      <xdr:colOff>396875</xdr:colOff>
      <xdr:row>99</xdr:row>
      <xdr:rowOff>111125</xdr:rowOff>
    </xdr:from>
    <xdr:to>
      <xdr:col>12</xdr:col>
      <xdr:colOff>595313</xdr:colOff>
      <xdr:row>116</xdr:row>
      <xdr:rowOff>155093</xdr:rowOff>
    </xdr:to>
    <xdr:pic>
      <xdr:nvPicPr>
        <xdr:cNvPr id="17" name="Picture 16">
          <a:extLst>
            <a:ext uri="{FF2B5EF4-FFF2-40B4-BE49-F238E27FC236}">
              <a16:creationId xmlns:a16="http://schemas.microsoft.com/office/drawing/2014/main" id="{3FD83919-EEA7-061C-E429-1A8F31272686}"/>
            </a:ext>
          </a:extLst>
        </xdr:cNvPr>
        <xdr:cNvPicPr>
          <a:picLocks noChangeAspect="1"/>
        </xdr:cNvPicPr>
      </xdr:nvPicPr>
      <xdr:blipFill>
        <a:blip xmlns:r="http://schemas.openxmlformats.org/officeDocument/2006/relationships" r:embed="rId6"/>
        <a:stretch>
          <a:fillRect/>
        </a:stretch>
      </xdr:blipFill>
      <xdr:spPr>
        <a:xfrm>
          <a:off x="396875" y="18803938"/>
          <a:ext cx="9636126" cy="3147530"/>
        </a:xfrm>
        <a:prstGeom prst="rect">
          <a:avLst/>
        </a:prstGeom>
      </xdr:spPr>
    </xdr:pic>
    <xdr:clientData/>
  </xdr:twoCellAnchor>
  <xdr:twoCellAnchor editAs="oneCell">
    <xdr:from>
      <xdr:col>0</xdr:col>
      <xdr:colOff>1714500</xdr:colOff>
      <xdr:row>161</xdr:row>
      <xdr:rowOff>39688</xdr:rowOff>
    </xdr:from>
    <xdr:to>
      <xdr:col>13</xdr:col>
      <xdr:colOff>810901</xdr:colOff>
      <xdr:row>176</xdr:row>
      <xdr:rowOff>82939</xdr:rowOff>
    </xdr:to>
    <xdr:pic>
      <xdr:nvPicPr>
        <xdr:cNvPr id="18" name="Picture 17">
          <a:extLst>
            <a:ext uri="{FF2B5EF4-FFF2-40B4-BE49-F238E27FC236}">
              <a16:creationId xmlns:a16="http://schemas.microsoft.com/office/drawing/2014/main" id="{53D0719B-B7E3-4135-3334-110F350F1571}"/>
            </a:ext>
          </a:extLst>
        </xdr:cNvPr>
        <xdr:cNvPicPr>
          <a:picLocks noChangeAspect="1"/>
        </xdr:cNvPicPr>
      </xdr:nvPicPr>
      <xdr:blipFill>
        <a:blip xmlns:r="http://schemas.openxmlformats.org/officeDocument/2006/relationships" r:embed="rId7"/>
        <a:stretch>
          <a:fillRect/>
        </a:stretch>
      </xdr:blipFill>
      <xdr:spPr>
        <a:xfrm>
          <a:off x="1714500" y="30353001"/>
          <a:ext cx="9145276" cy="2781688"/>
        </a:xfrm>
        <a:prstGeom prst="rect">
          <a:avLst/>
        </a:prstGeom>
      </xdr:spPr>
    </xdr:pic>
    <xdr:clientData/>
  </xdr:twoCellAnchor>
  <xdr:twoCellAnchor editAs="oneCell">
    <xdr:from>
      <xdr:col>7</xdr:col>
      <xdr:colOff>420688</xdr:colOff>
      <xdr:row>147</xdr:row>
      <xdr:rowOff>47625</xdr:rowOff>
    </xdr:from>
    <xdr:to>
      <xdr:col>12</xdr:col>
      <xdr:colOff>493322</xdr:colOff>
      <xdr:row>158</xdr:row>
      <xdr:rowOff>135477</xdr:rowOff>
    </xdr:to>
    <xdr:pic>
      <xdr:nvPicPr>
        <xdr:cNvPr id="19" name="Picture 18">
          <a:extLst>
            <a:ext uri="{FF2B5EF4-FFF2-40B4-BE49-F238E27FC236}">
              <a16:creationId xmlns:a16="http://schemas.microsoft.com/office/drawing/2014/main" id="{F380AA56-854E-4FFD-B02B-B0D45679FB37}"/>
            </a:ext>
          </a:extLst>
        </xdr:cNvPr>
        <xdr:cNvPicPr>
          <a:picLocks noChangeAspect="1"/>
        </xdr:cNvPicPr>
      </xdr:nvPicPr>
      <xdr:blipFill>
        <a:blip xmlns:r="http://schemas.openxmlformats.org/officeDocument/2006/relationships" r:embed="rId8"/>
        <a:stretch>
          <a:fillRect/>
        </a:stretch>
      </xdr:blipFill>
      <xdr:spPr>
        <a:xfrm>
          <a:off x="6802438" y="27654250"/>
          <a:ext cx="3128572" cy="2096040"/>
        </a:xfrm>
        <a:prstGeom prst="rect">
          <a:avLst/>
        </a:prstGeom>
      </xdr:spPr>
    </xdr:pic>
    <xdr:clientData/>
  </xdr:twoCellAnchor>
  <xdr:twoCellAnchor editAs="oneCell">
    <xdr:from>
      <xdr:col>0</xdr:col>
      <xdr:colOff>1238249</xdr:colOff>
      <xdr:row>190</xdr:row>
      <xdr:rowOff>21345</xdr:rowOff>
    </xdr:from>
    <xdr:to>
      <xdr:col>13</xdr:col>
      <xdr:colOff>158750</xdr:colOff>
      <xdr:row>204</xdr:row>
      <xdr:rowOff>176226</xdr:rowOff>
    </xdr:to>
    <xdr:pic>
      <xdr:nvPicPr>
        <xdr:cNvPr id="20" name="Picture 19">
          <a:extLst>
            <a:ext uri="{FF2B5EF4-FFF2-40B4-BE49-F238E27FC236}">
              <a16:creationId xmlns:a16="http://schemas.microsoft.com/office/drawing/2014/main" id="{4A196CF2-0FD6-214B-4C7A-FAFB9D2C0080}"/>
            </a:ext>
          </a:extLst>
        </xdr:cNvPr>
        <xdr:cNvPicPr>
          <a:picLocks noChangeAspect="1"/>
        </xdr:cNvPicPr>
      </xdr:nvPicPr>
      <xdr:blipFill>
        <a:blip xmlns:r="http://schemas.openxmlformats.org/officeDocument/2006/relationships" r:embed="rId9"/>
        <a:stretch>
          <a:fillRect/>
        </a:stretch>
      </xdr:blipFill>
      <xdr:spPr>
        <a:xfrm>
          <a:off x="1238249" y="35628970"/>
          <a:ext cx="8969376" cy="2861569"/>
        </a:xfrm>
        <a:prstGeom prst="rect">
          <a:avLst/>
        </a:prstGeom>
      </xdr:spPr>
    </xdr:pic>
    <xdr:clientData/>
  </xdr:twoCellAnchor>
  <xdr:twoCellAnchor editAs="oneCell">
    <xdr:from>
      <xdr:col>0</xdr:col>
      <xdr:colOff>1658937</xdr:colOff>
      <xdr:row>218</xdr:row>
      <xdr:rowOff>158045</xdr:rowOff>
    </xdr:from>
    <xdr:to>
      <xdr:col>13</xdr:col>
      <xdr:colOff>103188</xdr:colOff>
      <xdr:row>232</xdr:row>
      <xdr:rowOff>88084</xdr:rowOff>
    </xdr:to>
    <xdr:pic>
      <xdr:nvPicPr>
        <xdr:cNvPr id="21" name="Picture 20">
          <a:extLst>
            <a:ext uri="{FF2B5EF4-FFF2-40B4-BE49-F238E27FC236}">
              <a16:creationId xmlns:a16="http://schemas.microsoft.com/office/drawing/2014/main" id="{681639B5-152C-19C6-AF25-FD7CFA8D80F8}"/>
            </a:ext>
          </a:extLst>
        </xdr:cNvPr>
        <xdr:cNvPicPr>
          <a:picLocks noChangeAspect="1"/>
        </xdr:cNvPicPr>
      </xdr:nvPicPr>
      <xdr:blipFill>
        <a:blip xmlns:r="http://schemas.openxmlformats.org/officeDocument/2006/relationships" r:embed="rId10"/>
        <a:stretch>
          <a:fillRect/>
        </a:stretch>
      </xdr:blipFill>
      <xdr:spPr>
        <a:xfrm>
          <a:off x="1658937" y="41028233"/>
          <a:ext cx="8493126" cy="2636726"/>
        </a:xfrm>
        <a:prstGeom prst="rect">
          <a:avLst/>
        </a:prstGeom>
      </xdr:spPr>
    </xdr:pic>
    <xdr:clientData/>
  </xdr:twoCellAnchor>
  <xdr:twoCellAnchor editAs="oneCell">
    <xdr:from>
      <xdr:col>0</xdr:col>
      <xdr:colOff>1547814</xdr:colOff>
      <xdr:row>248</xdr:row>
      <xdr:rowOff>277814</xdr:rowOff>
    </xdr:from>
    <xdr:to>
      <xdr:col>13</xdr:col>
      <xdr:colOff>472741</xdr:colOff>
      <xdr:row>263</xdr:row>
      <xdr:rowOff>151200</xdr:rowOff>
    </xdr:to>
    <xdr:pic>
      <xdr:nvPicPr>
        <xdr:cNvPr id="22" name="Picture 21">
          <a:extLst>
            <a:ext uri="{FF2B5EF4-FFF2-40B4-BE49-F238E27FC236}">
              <a16:creationId xmlns:a16="http://schemas.microsoft.com/office/drawing/2014/main" id="{6500C904-46B7-994D-9D48-6094105B0810}"/>
            </a:ext>
          </a:extLst>
        </xdr:cNvPr>
        <xdr:cNvPicPr>
          <a:picLocks noChangeAspect="1"/>
        </xdr:cNvPicPr>
      </xdr:nvPicPr>
      <xdr:blipFill>
        <a:blip xmlns:r="http://schemas.openxmlformats.org/officeDocument/2006/relationships" r:embed="rId11"/>
        <a:stretch>
          <a:fillRect/>
        </a:stretch>
      </xdr:blipFill>
      <xdr:spPr>
        <a:xfrm>
          <a:off x="1547814" y="46775689"/>
          <a:ext cx="8973802" cy="27626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322863</xdr:colOff>
      <xdr:row>21</xdr:row>
      <xdr:rowOff>160339</xdr:rowOff>
    </xdr:from>
    <xdr:to>
      <xdr:col>14</xdr:col>
      <xdr:colOff>475298</xdr:colOff>
      <xdr:row>28</xdr:row>
      <xdr:rowOff>103463</xdr:rowOff>
    </xdr:to>
    <xdr:pic>
      <xdr:nvPicPr>
        <xdr:cNvPr id="3" name="Picture 2">
          <a:extLst>
            <a:ext uri="{FF2B5EF4-FFF2-40B4-BE49-F238E27FC236}">
              <a16:creationId xmlns:a16="http://schemas.microsoft.com/office/drawing/2014/main" id="{697636A8-1C07-4EAC-9806-E1CA85EF5702}"/>
            </a:ext>
          </a:extLst>
        </xdr:cNvPr>
        <xdr:cNvPicPr>
          <a:picLocks noChangeAspect="1"/>
        </xdr:cNvPicPr>
      </xdr:nvPicPr>
      <xdr:blipFill>
        <a:blip xmlns:r="http://schemas.openxmlformats.org/officeDocument/2006/relationships" r:embed="rId1"/>
        <a:stretch>
          <a:fillRect/>
        </a:stretch>
      </xdr:blipFill>
      <xdr:spPr>
        <a:xfrm>
          <a:off x="8527063" y="4224339"/>
          <a:ext cx="2857535" cy="1232174"/>
        </a:xfrm>
        <a:prstGeom prst="rect">
          <a:avLst/>
        </a:prstGeom>
      </xdr:spPr>
    </xdr:pic>
    <xdr:clientData/>
  </xdr:twoCellAnchor>
  <xdr:twoCellAnchor editAs="oneCell">
    <xdr:from>
      <xdr:col>0</xdr:col>
      <xdr:colOff>2087562</xdr:colOff>
      <xdr:row>3</xdr:row>
      <xdr:rowOff>119062</xdr:rowOff>
    </xdr:from>
    <xdr:to>
      <xdr:col>14</xdr:col>
      <xdr:colOff>587102</xdr:colOff>
      <xdr:row>17</xdr:row>
      <xdr:rowOff>148021</xdr:rowOff>
    </xdr:to>
    <xdr:pic>
      <xdr:nvPicPr>
        <xdr:cNvPr id="13" name="Picture 12">
          <a:extLst>
            <a:ext uri="{FF2B5EF4-FFF2-40B4-BE49-F238E27FC236}">
              <a16:creationId xmlns:a16="http://schemas.microsoft.com/office/drawing/2014/main" id="{23276CF3-FD4D-2ADC-733B-5ADF43F9FE60}"/>
            </a:ext>
          </a:extLst>
        </xdr:cNvPr>
        <xdr:cNvPicPr>
          <a:picLocks noChangeAspect="1"/>
        </xdr:cNvPicPr>
      </xdr:nvPicPr>
      <xdr:blipFill>
        <a:blip xmlns:r="http://schemas.openxmlformats.org/officeDocument/2006/relationships" r:embed="rId2"/>
        <a:stretch>
          <a:fillRect/>
        </a:stretch>
      </xdr:blipFill>
      <xdr:spPr>
        <a:xfrm>
          <a:off x="2087562" y="666750"/>
          <a:ext cx="9421540" cy="2753109"/>
        </a:xfrm>
        <a:prstGeom prst="rect">
          <a:avLst/>
        </a:prstGeom>
      </xdr:spPr>
    </xdr:pic>
    <xdr:clientData/>
  </xdr:twoCellAnchor>
  <xdr:twoCellAnchor editAs="oneCell">
    <xdr:from>
      <xdr:col>0</xdr:col>
      <xdr:colOff>1563687</xdr:colOff>
      <xdr:row>36</xdr:row>
      <xdr:rowOff>55563</xdr:rowOff>
    </xdr:from>
    <xdr:to>
      <xdr:col>15</xdr:col>
      <xdr:colOff>84138</xdr:colOff>
      <xdr:row>52</xdr:row>
      <xdr:rowOff>26333</xdr:rowOff>
    </xdr:to>
    <xdr:pic>
      <xdr:nvPicPr>
        <xdr:cNvPr id="17" name="Picture 4">
          <a:extLst>
            <a:ext uri="{FF2B5EF4-FFF2-40B4-BE49-F238E27FC236}">
              <a16:creationId xmlns:a16="http://schemas.microsoft.com/office/drawing/2014/main" id="{B55CE3ED-54BE-4DA9-8D74-37F45C21ED3E}"/>
            </a:ext>
          </a:extLst>
        </xdr:cNvPr>
        <xdr:cNvPicPr>
          <a:picLocks noChangeAspect="1"/>
        </xdr:cNvPicPr>
      </xdr:nvPicPr>
      <xdr:blipFill>
        <a:blip xmlns:r="http://schemas.openxmlformats.org/officeDocument/2006/relationships" r:embed="rId3"/>
        <a:stretch>
          <a:fillRect/>
        </a:stretch>
      </xdr:blipFill>
      <xdr:spPr>
        <a:xfrm>
          <a:off x="1563687" y="6834188"/>
          <a:ext cx="9874251" cy="3018770"/>
        </a:xfrm>
        <a:prstGeom prst="rect">
          <a:avLst/>
        </a:prstGeom>
      </xdr:spPr>
    </xdr:pic>
    <xdr:clientData/>
  </xdr:twoCellAnchor>
  <xdr:twoCellAnchor editAs="oneCell">
    <xdr:from>
      <xdr:col>6</xdr:col>
      <xdr:colOff>0</xdr:colOff>
      <xdr:row>55</xdr:row>
      <xdr:rowOff>0</xdr:rowOff>
    </xdr:from>
    <xdr:to>
      <xdr:col>11</xdr:col>
      <xdr:colOff>540617</xdr:colOff>
      <xdr:row>57</xdr:row>
      <xdr:rowOff>155427</xdr:rowOff>
    </xdr:to>
    <xdr:pic>
      <xdr:nvPicPr>
        <xdr:cNvPr id="18" name="Picture 13">
          <a:extLst>
            <a:ext uri="{FF2B5EF4-FFF2-40B4-BE49-F238E27FC236}">
              <a16:creationId xmlns:a16="http://schemas.microsoft.com/office/drawing/2014/main" id="{3121EC05-5E99-472D-A232-A31D4B4AA65F}"/>
            </a:ext>
          </a:extLst>
        </xdr:cNvPr>
        <xdr:cNvPicPr>
          <a:picLocks noChangeAspect="1"/>
        </xdr:cNvPicPr>
      </xdr:nvPicPr>
      <xdr:blipFill>
        <a:blip xmlns:r="http://schemas.openxmlformats.org/officeDocument/2006/relationships" r:embed="rId4"/>
        <a:stretch>
          <a:fillRect/>
        </a:stretch>
      </xdr:blipFill>
      <xdr:spPr>
        <a:xfrm>
          <a:off x="5770563" y="10453688"/>
          <a:ext cx="3588617" cy="517377"/>
        </a:xfrm>
        <a:prstGeom prst="rect">
          <a:avLst/>
        </a:prstGeom>
      </xdr:spPr>
    </xdr:pic>
    <xdr:clientData/>
  </xdr:twoCellAnchor>
  <xdr:twoCellAnchor editAs="oneCell">
    <xdr:from>
      <xdr:col>0</xdr:col>
      <xdr:colOff>2667000</xdr:colOff>
      <xdr:row>67</xdr:row>
      <xdr:rowOff>23812</xdr:rowOff>
    </xdr:from>
    <xdr:to>
      <xdr:col>15</xdr:col>
      <xdr:colOff>7938</xdr:colOff>
      <xdr:row>81</xdr:row>
      <xdr:rowOff>41409</xdr:rowOff>
    </xdr:to>
    <xdr:pic>
      <xdr:nvPicPr>
        <xdr:cNvPr id="21" name="Picture 14">
          <a:extLst>
            <a:ext uri="{FF2B5EF4-FFF2-40B4-BE49-F238E27FC236}">
              <a16:creationId xmlns:a16="http://schemas.microsoft.com/office/drawing/2014/main" id="{CB290447-0155-4A22-A0B6-993D735B27DC}"/>
            </a:ext>
          </a:extLst>
        </xdr:cNvPr>
        <xdr:cNvPicPr>
          <a:picLocks noChangeAspect="1"/>
        </xdr:cNvPicPr>
      </xdr:nvPicPr>
      <xdr:blipFill>
        <a:blip xmlns:r="http://schemas.openxmlformats.org/officeDocument/2006/relationships" r:embed="rId5"/>
        <a:stretch>
          <a:fillRect/>
        </a:stretch>
      </xdr:blipFill>
      <xdr:spPr>
        <a:xfrm>
          <a:off x="2667000" y="12684125"/>
          <a:ext cx="8770938" cy="2694122"/>
        </a:xfrm>
        <a:prstGeom prst="rect">
          <a:avLst/>
        </a:prstGeom>
      </xdr:spPr>
    </xdr:pic>
    <xdr:clientData/>
  </xdr:twoCellAnchor>
  <xdr:twoCellAnchor editAs="oneCell">
    <xdr:from>
      <xdr:col>0</xdr:col>
      <xdr:colOff>2714624</xdr:colOff>
      <xdr:row>98</xdr:row>
      <xdr:rowOff>0</xdr:rowOff>
    </xdr:from>
    <xdr:to>
      <xdr:col>15</xdr:col>
      <xdr:colOff>23812</xdr:colOff>
      <xdr:row>112</xdr:row>
      <xdr:rowOff>169584</xdr:rowOff>
    </xdr:to>
    <xdr:pic>
      <xdr:nvPicPr>
        <xdr:cNvPr id="23" name="Picture 15">
          <a:extLst>
            <a:ext uri="{FF2B5EF4-FFF2-40B4-BE49-F238E27FC236}">
              <a16:creationId xmlns:a16="http://schemas.microsoft.com/office/drawing/2014/main" id="{83708E7A-6BAC-4863-9248-44DF60011CF1}"/>
            </a:ext>
          </a:extLst>
        </xdr:cNvPr>
        <xdr:cNvPicPr>
          <a:picLocks noChangeAspect="1"/>
        </xdr:cNvPicPr>
      </xdr:nvPicPr>
      <xdr:blipFill>
        <a:blip xmlns:r="http://schemas.openxmlformats.org/officeDocument/2006/relationships" r:embed="rId6"/>
        <a:stretch>
          <a:fillRect/>
        </a:stretch>
      </xdr:blipFill>
      <xdr:spPr>
        <a:xfrm>
          <a:off x="2714624" y="18716625"/>
          <a:ext cx="8786813" cy="2703234"/>
        </a:xfrm>
        <a:prstGeom prst="rect">
          <a:avLst/>
        </a:prstGeom>
      </xdr:spPr>
    </xdr:pic>
    <xdr:clientData/>
  </xdr:twoCellAnchor>
  <xdr:twoCellAnchor editAs="oneCell">
    <xdr:from>
      <xdr:col>1</xdr:col>
      <xdr:colOff>0</xdr:colOff>
      <xdr:row>131</xdr:row>
      <xdr:rowOff>0</xdr:rowOff>
    </xdr:from>
    <xdr:to>
      <xdr:col>14</xdr:col>
      <xdr:colOff>601663</xdr:colOff>
      <xdr:row>144</xdr:row>
      <xdr:rowOff>18387</xdr:rowOff>
    </xdr:to>
    <xdr:pic>
      <xdr:nvPicPr>
        <xdr:cNvPr id="25" name="Picture 16">
          <a:extLst>
            <a:ext uri="{FF2B5EF4-FFF2-40B4-BE49-F238E27FC236}">
              <a16:creationId xmlns:a16="http://schemas.microsoft.com/office/drawing/2014/main" id="{516F0458-CF28-47EF-AFE0-3946DA32A825}"/>
            </a:ext>
          </a:extLst>
        </xdr:cNvPr>
        <xdr:cNvPicPr>
          <a:picLocks noChangeAspect="1"/>
        </xdr:cNvPicPr>
      </xdr:nvPicPr>
      <xdr:blipFill>
        <a:blip xmlns:r="http://schemas.openxmlformats.org/officeDocument/2006/relationships" r:embed="rId7"/>
        <a:stretch>
          <a:fillRect/>
        </a:stretch>
      </xdr:blipFill>
      <xdr:spPr>
        <a:xfrm>
          <a:off x="2714625" y="24741188"/>
          <a:ext cx="8755063" cy="2513937"/>
        </a:xfrm>
        <a:prstGeom prst="rect">
          <a:avLst/>
        </a:prstGeom>
      </xdr:spPr>
    </xdr:pic>
    <xdr:clientData/>
  </xdr:twoCellAnchor>
  <xdr:twoCellAnchor editAs="oneCell">
    <xdr:from>
      <xdr:col>6</xdr:col>
      <xdr:colOff>571500</xdr:colOff>
      <xdr:row>145</xdr:row>
      <xdr:rowOff>99382</xdr:rowOff>
    </xdr:from>
    <xdr:to>
      <xdr:col>19</xdr:col>
      <xdr:colOff>517413</xdr:colOff>
      <xdr:row>155</xdr:row>
      <xdr:rowOff>23812</xdr:rowOff>
    </xdr:to>
    <xdr:pic>
      <xdr:nvPicPr>
        <xdr:cNvPr id="32" name="Picture 17">
          <a:extLst>
            <a:ext uri="{FF2B5EF4-FFF2-40B4-BE49-F238E27FC236}">
              <a16:creationId xmlns:a16="http://schemas.microsoft.com/office/drawing/2014/main" id="{FAF42746-D31C-A1E0-DC9D-4E6B76A6CBF0}"/>
            </a:ext>
          </a:extLst>
        </xdr:cNvPr>
        <xdr:cNvPicPr>
          <a:picLocks noChangeAspect="1"/>
        </xdr:cNvPicPr>
      </xdr:nvPicPr>
      <xdr:blipFill>
        <a:blip xmlns:r="http://schemas.openxmlformats.org/officeDocument/2006/relationships" r:embed="rId8"/>
        <a:stretch>
          <a:fillRect/>
        </a:stretch>
      </xdr:blipFill>
      <xdr:spPr>
        <a:xfrm>
          <a:off x="6342063" y="27547257"/>
          <a:ext cx="8889888" cy="1734180"/>
        </a:xfrm>
        <a:prstGeom prst="rect">
          <a:avLst/>
        </a:prstGeom>
      </xdr:spPr>
    </xdr:pic>
    <xdr:clientData/>
  </xdr:twoCellAnchor>
  <xdr:twoCellAnchor editAs="oneCell">
    <xdr:from>
      <xdr:col>0</xdr:col>
      <xdr:colOff>2587624</xdr:colOff>
      <xdr:row>160</xdr:row>
      <xdr:rowOff>87311</xdr:rowOff>
    </xdr:from>
    <xdr:to>
      <xdr:col>15</xdr:col>
      <xdr:colOff>33630</xdr:colOff>
      <xdr:row>173</xdr:row>
      <xdr:rowOff>92074</xdr:rowOff>
    </xdr:to>
    <xdr:pic>
      <xdr:nvPicPr>
        <xdr:cNvPr id="36" name="Picture 18">
          <a:extLst>
            <a:ext uri="{FF2B5EF4-FFF2-40B4-BE49-F238E27FC236}">
              <a16:creationId xmlns:a16="http://schemas.microsoft.com/office/drawing/2014/main" id="{C9CA1584-13C2-4E42-8E36-983639F3ABF8}"/>
            </a:ext>
          </a:extLst>
        </xdr:cNvPr>
        <xdr:cNvPicPr>
          <a:picLocks noChangeAspect="1"/>
        </xdr:cNvPicPr>
      </xdr:nvPicPr>
      <xdr:blipFill>
        <a:blip xmlns:r="http://schemas.openxmlformats.org/officeDocument/2006/relationships" r:embed="rId9"/>
        <a:stretch>
          <a:fillRect/>
        </a:stretch>
      </xdr:blipFill>
      <xdr:spPr>
        <a:xfrm>
          <a:off x="2587624" y="30273624"/>
          <a:ext cx="8799806" cy="2500313"/>
        </a:xfrm>
        <a:prstGeom prst="rect">
          <a:avLst/>
        </a:prstGeom>
      </xdr:spPr>
    </xdr:pic>
    <xdr:clientData/>
  </xdr:twoCellAnchor>
  <xdr:twoCellAnchor editAs="oneCell">
    <xdr:from>
      <xdr:col>4</xdr:col>
      <xdr:colOff>134937</xdr:colOff>
      <xdr:row>185</xdr:row>
      <xdr:rowOff>29987</xdr:rowOff>
    </xdr:from>
    <xdr:to>
      <xdr:col>17</xdr:col>
      <xdr:colOff>308376</xdr:colOff>
      <xdr:row>188</xdr:row>
      <xdr:rowOff>115</xdr:rowOff>
    </xdr:to>
    <xdr:pic>
      <xdr:nvPicPr>
        <xdr:cNvPr id="41" name="Picture 19">
          <a:extLst>
            <a:ext uri="{FF2B5EF4-FFF2-40B4-BE49-F238E27FC236}">
              <a16:creationId xmlns:a16="http://schemas.microsoft.com/office/drawing/2014/main" id="{E340444B-637D-688D-91FE-C1D22EB04B66}"/>
            </a:ext>
          </a:extLst>
        </xdr:cNvPr>
        <xdr:cNvPicPr>
          <a:picLocks noChangeAspect="1"/>
        </xdr:cNvPicPr>
      </xdr:nvPicPr>
      <xdr:blipFill>
        <a:blip xmlns:r="http://schemas.openxmlformats.org/officeDocument/2006/relationships" r:embed="rId10"/>
        <a:stretch>
          <a:fillRect/>
        </a:stretch>
      </xdr:blipFill>
      <xdr:spPr>
        <a:xfrm>
          <a:off x="4683125" y="34931175"/>
          <a:ext cx="8822139" cy="513053"/>
        </a:xfrm>
        <a:prstGeom prst="rect">
          <a:avLst/>
        </a:prstGeom>
      </xdr:spPr>
    </xdr:pic>
    <xdr:clientData/>
  </xdr:twoCellAnchor>
  <xdr:twoCellAnchor editAs="oneCell">
    <xdr:from>
      <xdr:col>1</xdr:col>
      <xdr:colOff>0</xdr:colOff>
      <xdr:row>190</xdr:row>
      <xdr:rowOff>0</xdr:rowOff>
    </xdr:from>
    <xdr:to>
      <xdr:col>14</xdr:col>
      <xdr:colOff>585788</xdr:colOff>
      <xdr:row>203</xdr:row>
      <xdr:rowOff>126319</xdr:rowOff>
    </xdr:to>
    <xdr:pic>
      <xdr:nvPicPr>
        <xdr:cNvPr id="43" name="Picture 20">
          <a:extLst>
            <a:ext uri="{FF2B5EF4-FFF2-40B4-BE49-F238E27FC236}">
              <a16:creationId xmlns:a16="http://schemas.microsoft.com/office/drawing/2014/main" id="{70C24635-C8D3-4A45-AF7A-B0C29701AF47}"/>
            </a:ext>
          </a:extLst>
        </xdr:cNvPr>
        <xdr:cNvPicPr>
          <a:picLocks noChangeAspect="1"/>
        </xdr:cNvPicPr>
      </xdr:nvPicPr>
      <xdr:blipFill>
        <a:blip xmlns:r="http://schemas.openxmlformats.org/officeDocument/2006/relationships" r:embed="rId11"/>
        <a:stretch>
          <a:fillRect/>
        </a:stretch>
      </xdr:blipFill>
      <xdr:spPr>
        <a:xfrm>
          <a:off x="2714625" y="35814000"/>
          <a:ext cx="8739188" cy="2621869"/>
        </a:xfrm>
        <a:prstGeom prst="rect">
          <a:avLst/>
        </a:prstGeom>
      </xdr:spPr>
    </xdr:pic>
    <xdr:clientData/>
  </xdr:twoCellAnchor>
  <xdr:twoCellAnchor editAs="oneCell">
    <xdr:from>
      <xdr:col>1</xdr:col>
      <xdr:colOff>0</xdr:colOff>
      <xdr:row>218</xdr:row>
      <xdr:rowOff>0</xdr:rowOff>
    </xdr:from>
    <xdr:to>
      <xdr:col>15</xdr:col>
      <xdr:colOff>7938</xdr:colOff>
      <xdr:row>231</xdr:row>
      <xdr:rowOff>164819</xdr:rowOff>
    </xdr:to>
    <xdr:pic>
      <xdr:nvPicPr>
        <xdr:cNvPr id="45" name="Picture 21">
          <a:extLst>
            <a:ext uri="{FF2B5EF4-FFF2-40B4-BE49-F238E27FC236}">
              <a16:creationId xmlns:a16="http://schemas.microsoft.com/office/drawing/2014/main" id="{D5C1F6CE-11CB-487D-9DF0-A94FA4C1E985}"/>
            </a:ext>
          </a:extLst>
        </xdr:cNvPr>
        <xdr:cNvPicPr>
          <a:picLocks noChangeAspect="1"/>
        </xdr:cNvPicPr>
      </xdr:nvPicPr>
      <xdr:blipFill>
        <a:blip xmlns:r="http://schemas.openxmlformats.org/officeDocument/2006/relationships" r:embed="rId12"/>
        <a:stretch>
          <a:fillRect/>
        </a:stretch>
      </xdr:blipFill>
      <xdr:spPr>
        <a:xfrm>
          <a:off x="2714625" y="41076563"/>
          <a:ext cx="8770938" cy="2660369"/>
        </a:xfrm>
        <a:prstGeom prst="rect">
          <a:avLst/>
        </a:prstGeom>
      </xdr:spPr>
    </xdr:pic>
    <xdr:clientData/>
  </xdr:twoCellAnchor>
  <xdr:twoCellAnchor editAs="oneCell">
    <xdr:from>
      <xdr:col>1</xdr:col>
      <xdr:colOff>0</xdr:colOff>
      <xdr:row>247</xdr:row>
      <xdr:rowOff>182561</xdr:rowOff>
    </xdr:from>
    <xdr:to>
      <xdr:col>15</xdr:col>
      <xdr:colOff>4824</xdr:colOff>
      <xdr:row>262</xdr:row>
      <xdr:rowOff>15874</xdr:rowOff>
    </xdr:to>
    <xdr:pic>
      <xdr:nvPicPr>
        <xdr:cNvPr id="47" name="Picture 22">
          <a:extLst>
            <a:ext uri="{FF2B5EF4-FFF2-40B4-BE49-F238E27FC236}">
              <a16:creationId xmlns:a16="http://schemas.microsoft.com/office/drawing/2014/main" id="{CF329CEE-43BC-4F82-B664-77E43A40206A}"/>
            </a:ext>
          </a:extLst>
        </xdr:cNvPr>
        <xdr:cNvPicPr>
          <a:picLocks noChangeAspect="1"/>
        </xdr:cNvPicPr>
      </xdr:nvPicPr>
      <xdr:blipFill>
        <a:blip xmlns:r="http://schemas.openxmlformats.org/officeDocument/2006/relationships" r:embed="rId13"/>
        <a:stretch>
          <a:fillRect/>
        </a:stretch>
      </xdr:blipFill>
      <xdr:spPr>
        <a:xfrm>
          <a:off x="2714625" y="46704249"/>
          <a:ext cx="8767824" cy="2690813"/>
        </a:xfrm>
        <a:prstGeom prst="rect">
          <a:avLst/>
        </a:prstGeom>
      </xdr:spPr>
    </xdr:pic>
    <xdr:clientData/>
  </xdr:twoCellAnchor>
  <xdr:twoCellAnchor editAs="oneCell">
    <xdr:from>
      <xdr:col>6</xdr:col>
      <xdr:colOff>365124</xdr:colOff>
      <xdr:row>117</xdr:row>
      <xdr:rowOff>105593</xdr:rowOff>
    </xdr:from>
    <xdr:to>
      <xdr:col>18</xdr:col>
      <xdr:colOff>713032</xdr:colOff>
      <xdr:row>120</xdr:row>
      <xdr:rowOff>62020</xdr:rowOff>
    </xdr:to>
    <xdr:pic>
      <xdr:nvPicPr>
        <xdr:cNvPr id="52" name="Picture 23">
          <a:extLst>
            <a:ext uri="{FF2B5EF4-FFF2-40B4-BE49-F238E27FC236}">
              <a16:creationId xmlns:a16="http://schemas.microsoft.com/office/drawing/2014/main" id="{58F574FE-F302-59F5-B75B-3E64918FFAA9}"/>
            </a:ext>
          </a:extLst>
        </xdr:cNvPr>
        <xdr:cNvPicPr>
          <a:picLocks noChangeAspect="1"/>
        </xdr:cNvPicPr>
      </xdr:nvPicPr>
      <xdr:blipFill>
        <a:blip xmlns:r="http://schemas.openxmlformats.org/officeDocument/2006/relationships" r:embed="rId14"/>
        <a:stretch>
          <a:fillRect/>
        </a:stretch>
      </xdr:blipFill>
      <xdr:spPr>
        <a:xfrm>
          <a:off x="6135687" y="22290906"/>
          <a:ext cx="8501308" cy="4993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388938</xdr:colOff>
      <xdr:row>50</xdr:row>
      <xdr:rowOff>174626</xdr:rowOff>
    </xdr:from>
    <xdr:to>
      <xdr:col>11</xdr:col>
      <xdr:colOff>318367</xdr:colOff>
      <xdr:row>53</xdr:row>
      <xdr:rowOff>147491</xdr:rowOff>
    </xdr:to>
    <xdr:pic>
      <xdr:nvPicPr>
        <xdr:cNvPr id="5" name="Picture 13">
          <a:extLst>
            <a:ext uri="{FF2B5EF4-FFF2-40B4-BE49-F238E27FC236}">
              <a16:creationId xmlns:a16="http://schemas.microsoft.com/office/drawing/2014/main" id="{C82F750F-81A1-4157-9BF7-A99249167B11}"/>
            </a:ext>
          </a:extLst>
        </xdr:cNvPr>
        <xdr:cNvPicPr>
          <a:picLocks noChangeAspect="1"/>
        </xdr:cNvPicPr>
      </xdr:nvPicPr>
      <xdr:blipFill>
        <a:blip xmlns:r="http://schemas.openxmlformats.org/officeDocument/2006/relationships" r:embed="rId1"/>
        <a:stretch>
          <a:fillRect/>
        </a:stretch>
      </xdr:blipFill>
      <xdr:spPr>
        <a:xfrm>
          <a:off x="5548313" y="9604376"/>
          <a:ext cx="3596554" cy="520552"/>
        </a:xfrm>
        <a:prstGeom prst="rect">
          <a:avLst/>
        </a:prstGeom>
      </xdr:spPr>
    </xdr:pic>
    <xdr:clientData/>
  </xdr:twoCellAnchor>
  <xdr:twoCellAnchor editAs="oneCell">
    <xdr:from>
      <xdr:col>6</xdr:col>
      <xdr:colOff>571500</xdr:colOff>
      <xdr:row>146</xdr:row>
      <xdr:rowOff>99382</xdr:rowOff>
    </xdr:from>
    <xdr:to>
      <xdr:col>19</xdr:col>
      <xdr:colOff>517413</xdr:colOff>
      <xdr:row>156</xdr:row>
      <xdr:rowOff>23812</xdr:rowOff>
    </xdr:to>
    <xdr:pic>
      <xdr:nvPicPr>
        <xdr:cNvPr id="9" name="Picture 17">
          <a:extLst>
            <a:ext uri="{FF2B5EF4-FFF2-40B4-BE49-F238E27FC236}">
              <a16:creationId xmlns:a16="http://schemas.microsoft.com/office/drawing/2014/main" id="{5122E5BD-142C-43C8-861B-47582C518CB2}"/>
            </a:ext>
          </a:extLst>
        </xdr:cNvPr>
        <xdr:cNvPicPr>
          <a:picLocks noChangeAspect="1"/>
        </xdr:cNvPicPr>
      </xdr:nvPicPr>
      <xdr:blipFill>
        <a:blip xmlns:r="http://schemas.openxmlformats.org/officeDocument/2006/relationships" r:embed="rId2"/>
        <a:stretch>
          <a:fillRect/>
        </a:stretch>
      </xdr:blipFill>
      <xdr:spPr>
        <a:xfrm>
          <a:off x="6337300" y="27645682"/>
          <a:ext cx="9058163" cy="1765930"/>
        </a:xfrm>
        <a:prstGeom prst="rect">
          <a:avLst/>
        </a:prstGeom>
      </xdr:spPr>
    </xdr:pic>
    <xdr:clientData/>
  </xdr:twoCellAnchor>
  <xdr:twoCellAnchor editAs="oneCell">
    <xdr:from>
      <xdr:col>6</xdr:col>
      <xdr:colOff>365124</xdr:colOff>
      <xdr:row>118</xdr:row>
      <xdr:rowOff>105593</xdr:rowOff>
    </xdr:from>
    <xdr:to>
      <xdr:col>18</xdr:col>
      <xdr:colOff>713032</xdr:colOff>
      <xdr:row>121</xdr:row>
      <xdr:rowOff>62020</xdr:rowOff>
    </xdr:to>
    <xdr:pic>
      <xdr:nvPicPr>
        <xdr:cNvPr id="15" name="Picture 23">
          <a:extLst>
            <a:ext uri="{FF2B5EF4-FFF2-40B4-BE49-F238E27FC236}">
              <a16:creationId xmlns:a16="http://schemas.microsoft.com/office/drawing/2014/main" id="{5A490528-5697-40F2-AC29-714981B9CB96}"/>
            </a:ext>
          </a:extLst>
        </xdr:cNvPr>
        <xdr:cNvPicPr>
          <a:picLocks noChangeAspect="1"/>
        </xdr:cNvPicPr>
      </xdr:nvPicPr>
      <xdr:blipFill>
        <a:blip xmlns:r="http://schemas.openxmlformats.org/officeDocument/2006/relationships" r:embed="rId3"/>
        <a:stretch>
          <a:fillRect/>
        </a:stretch>
      </xdr:blipFill>
      <xdr:spPr>
        <a:xfrm>
          <a:off x="6130924" y="22349643"/>
          <a:ext cx="8628308" cy="508877"/>
        </a:xfrm>
        <a:prstGeom prst="rect">
          <a:avLst/>
        </a:prstGeom>
      </xdr:spPr>
    </xdr:pic>
    <xdr:clientData/>
  </xdr:twoCellAnchor>
  <xdr:twoCellAnchor editAs="oneCell">
    <xdr:from>
      <xdr:col>0</xdr:col>
      <xdr:colOff>2032000</xdr:colOff>
      <xdr:row>4</xdr:row>
      <xdr:rowOff>39688</xdr:rowOff>
    </xdr:from>
    <xdr:to>
      <xdr:col>15</xdr:col>
      <xdr:colOff>196615</xdr:colOff>
      <xdr:row>18</xdr:row>
      <xdr:rowOff>86109</xdr:rowOff>
    </xdr:to>
    <xdr:pic>
      <xdr:nvPicPr>
        <xdr:cNvPr id="16" name="Picture 15">
          <a:extLst>
            <a:ext uri="{FF2B5EF4-FFF2-40B4-BE49-F238E27FC236}">
              <a16:creationId xmlns:a16="http://schemas.microsoft.com/office/drawing/2014/main" id="{77606A3C-067D-7428-2404-3B3EEE0D6495}"/>
            </a:ext>
          </a:extLst>
        </xdr:cNvPr>
        <xdr:cNvPicPr>
          <a:picLocks noChangeAspect="1"/>
        </xdr:cNvPicPr>
      </xdr:nvPicPr>
      <xdr:blipFill>
        <a:blip xmlns:r="http://schemas.openxmlformats.org/officeDocument/2006/relationships" r:embed="rId4"/>
        <a:stretch>
          <a:fillRect/>
        </a:stretch>
      </xdr:blipFill>
      <xdr:spPr>
        <a:xfrm>
          <a:off x="2032000" y="769938"/>
          <a:ext cx="9697803" cy="2753109"/>
        </a:xfrm>
        <a:prstGeom prst="rect">
          <a:avLst/>
        </a:prstGeom>
      </xdr:spPr>
    </xdr:pic>
    <xdr:clientData/>
  </xdr:twoCellAnchor>
  <xdr:twoCellAnchor editAs="oneCell">
    <xdr:from>
      <xdr:col>0</xdr:col>
      <xdr:colOff>1714500</xdr:colOff>
      <xdr:row>36</xdr:row>
      <xdr:rowOff>55562</xdr:rowOff>
    </xdr:from>
    <xdr:to>
      <xdr:col>13</xdr:col>
      <xdr:colOff>506059</xdr:colOff>
      <xdr:row>51</xdr:row>
      <xdr:rowOff>5158</xdr:rowOff>
    </xdr:to>
    <xdr:pic>
      <xdr:nvPicPr>
        <xdr:cNvPr id="17" name="Picture 16">
          <a:extLst>
            <a:ext uri="{FF2B5EF4-FFF2-40B4-BE49-F238E27FC236}">
              <a16:creationId xmlns:a16="http://schemas.microsoft.com/office/drawing/2014/main" id="{DCC0EA1F-1F27-B3FA-7835-796DF41DF0A3}"/>
            </a:ext>
          </a:extLst>
        </xdr:cNvPr>
        <xdr:cNvPicPr>
          <a:picLocks noChangeAspect="1"/>
        </xdr:cNvPicPr>
      </xdr:nvPicPr>
      <xdr:blipFill>
        <a:blip xmlns:r="http://schemas.openxmlformats.org/officeDocument/2006/relationships" r:embed="rId5"/>
        <a:stretch>
          <a:fillRect/>
        </a:stretch>
      </xdr:blipFill>
      <xdr:spPr>
        <a:xfrm>
          <a:off x="1714500" y="6778625"/>
          <a:ext cx="8840434" cy="2838846"/>
        </a:xfrm>
        <a:prstGeom prst="rect">
          <a:avLst/>
        </a:prstGeom>
      </xdr:spPr>
    </xdr:pic>
    <xdr:clientData/>
  </xdr:twoCellAnchor>
  <xdr:twoCellAnchor editAs="oneCell">
    <xdr:from>
      <xdr:col>1</xdr:col>
      <xdr:colOff>0</xdr:colOff>
      <xdr:row>67</xdr:row>
      <xdr:rowOff>0</xdr:rowOff>
    </xdr:from>
    <xdr:to>
      <xdr:col>16</xdr:col>
      <xdr:colOff>239474</xdr:colOff>
      <xdr:row>80</xdr:row>
      <xdr:rowOff>124195</xdr:rowOff>
    </xdr:to>
    <xdr:pic>
      <xdr:nvPicPr>
        <xdr:cNvPr id="18" name="Picture 17">
          <a:extLst>
            <a:ext uri="{FF2B5EF4-FFF2-40B4-BE49-F238E27FC236}">
              <a16:creationId xmlns:a16="http://schemas.microsoft.com/office/drawing/2014/main" id="{8881A655-E237-2BB4-9A17-9CD02D1B16B6}"/>
            </a:ext>
          </a:extLst>
        </xdr:cNvPr>
        <xdr:cNvPicPr>
          <a:picLocks noChangeAspect="1"/>
        </xdr:cNvPicPr>
      </xdr:nvPicPr>
      <xdr:blipFill>
        <a:blip xmlns:r="http://schemas.openxmlformats.org/officeDocument/2006/relationships" r:embed="rId6"/>
        <a:stretch>
          <a:fillRect/>
        </a:stretch>
      </xdr:blipFill>
      <xdr:spPr>
        <a:xfrm>
          <a:off x="2714625" y="12549188"/>
          <a:ext cx="9669224" cy="2648320"/>
        </a:xfrm>
        <a:prstGeom prst="rect">
          <a:avLst/>
        </a:prstGeom>
      </xdr:spPr>
    </xdr:pic>
    <xdr:clientData/>
  </xdr:twoCellAnchor>
  <xdr:twoCellAnchor editAs="oneCell">
    <xdr:from>
      <xdr:col>1</xdr:col>
      <xdr:colOff>0</xdr:colOff>
      <xdr:row>99</xdr:row>
      <xdr:rowOff>0</xdr:rowOff>
    </xdr:from>
    <xdr:to>
      <xdr:col>15</xdr:col>
      <xdr:colOff>374345</xdr:colOff>
      <xdr:row>114</xdr:row>
      <xdr:rowOff>90882</xdr:rowOff>
    </xdr:to>
    <xdr:pic>
      <xdr:nvPicPr>
        <xdr:cNvPr id="19" name="Picture 18">
          <a:extLst>
            <a:ext uri="{FF2B5EF4-FFF2-40B4-BE49-F238E27FC236}">
              <a16:creationId xmlns:a16="http://schemas.microsoft.com/office/drawing/2014/main" id="{EA591426-0541-9CBD-2C25-B0647DA6956D}"/>
            </a:ext>
          </a:extLst>
        </xdr:cNvPr>
        <xdr:cNvPicPr>
          <a:picLocks noChangeAspect="1"/>
        </xdr:cNvPicPr>
      </xdr:nvPicPr>
      <xdr:blipFill>
        <a:blip xmlns:r="http://schemas.openxmlformats.org/officeDocument/2006/relationships" r:embed="rId7"/>
        <a:stretch>
          <a:fillRect/>
        </a:stretch>
      </xdr:blipFill>
      <xdr:spPr>
        <a:xfrm>
          <a:off x="2714625" y="18605500"/>
          <a:ext cx="9192908" cy="2829320"/>
        </a:xfrm>
        <a:prstGeom prst="rect">
          <a:avLst/>
        </a:prstGeom>
      </xdr:spPr>
    </xdr:pic>
    <xdr:clientData/>
  </xdr:twoCellAnchor>
  <xdr:twoCellAnchor editAs="oneCell">
    <xdr:from>
      <xdr:col>1</xdr:col>
      <xdr:colOff>0</xdr:colOff>
      <xdr:row>132</xdr:row>
      <xdr:rowOff>0</xdr:rowOff>
    </xdr:from>
    <xdr:to>
      <xdr:col>16</xdr:col>
      <xdr:colOff>287106</xdr:colOff>
      <xdr:row>146</xdr:row>
      <xdr:rowOff>36896</xdr:rowOff>
    </xdr:to>
    <xdr:pic>
      <xdr:nvPicPr>
        <xdr:cNvPr id="20" name="Picture 19">
          <a:extLst>
            <a:ext uri="{FF2B5EF4-FFF2-40B4-BE49-F238E27FC236}">
              <a16:creationId xmlns:a16="http://schemas.microsoft.com/office/drawing/2014/main" id="{ECDFD465-3D48-E581-04BC-F789A202ACDC}"/>
            </a:ext>
          </a:extLst>
        </xdr:cNvPr>
        <xdr:cNvPicPr>
          <a:picLocks noChangeAspect="1"/>
        </xdr:cNvPicPr>
      </xdr:nvPicPr>
      <xdr:blipFill>
        <a:blip xmlns:r="http://schemas.openxmlformats.org/officeDocument/2006/relationships" r:embed="rId8"/>
        <a:stretch>
          <a:fillRect/>
        </a:stretch>
      </xdr:blipFill>
      <xdr:spPr>
        <a:xfrm>
          <a:off x="2714625" y="24630063"/>
          <a:ext cx="9716856" cy="2743583"/>
        </a:xfrm>
        <a:prstGeom prst="rect">
          <a:avLst/>
        </a:prstGeom>
      </xdr:spPr>
    </xdr:pic>
    <xdr:clientData/>
  </xdr:twoCellAnchor>
  <xdr:twoCellAnchor editAs="oneCell">
    <xdr:from>
      <xdr:col>1</xdr:col>
      <xdr:colOff>0</xdr:colOff>
      <xdr:row>161</xdr:row>
      <xdr:rowOff>0</xdr:rowOff>
    </xdr:from>
    <xdr:to>
      <xdr:col>15</xdr:col>
      <xdr:colOff>279082</xdr:colOff>
      <xdr:row>175</xdr:row>
      <xdr:rowOff>36896</xdr:rowOff>
    </xdr:to>
    <xdr:pic>
      <xdr:nvPicPr>
        <xdr:cNvPr id="21" name="Picture 20">
          <a:extLst>
            <a:ext uri="{FF2B5EF4-FFF2-40B4-BE49-F238E27FC236}">
              <a16:creationId xmlns:a16="http://schemas.microsoft.com/office/drawing/2014/main" id="{35A927D0-9934-4BA5-100E-6696BF9FBB35}"/>
            </a:ext>
          </a:extLst>
        </xdr:cNvPr>
        <xdr:cNvPicPr>
          <a:picLocks noChangeAspect="1"/>
        </xdr:cNvPicPr>
      </xdr:nvPicPr>
      <xdr:blipFill>
        <a:blip xmlns:r="http://schemas.openxmlformats.org/officeDocument/2006/relationships" r:embed="rId9"/>
        <a:stretch>
          <a:fillRect/>
        </a:stretch>
      </xdr:blipFill>
      <xdr:spPr>
        <a:xfrm>
          <a:off x="2714625" y="30075188"/>
          <a:ext cx="9097645" cy="2743583"/>
        </a:xfrm>
        <a:prstGeom prst="rect">
          <a:avLst/>
        </a:prstGeom>
      </xdr:spPr>
    </xdr:pic>
    <xdr:clientData/>
  </xdr:twoCellAnchor>
  <xdr:twoCellAnchor editAs="oneCell">
    <xdr:from>
      <xdr:col>0</xdr:col>
      <xdr:colOff>2627312</xdr:colOff>
      <xdr:row>190</xdr:row>
      <xdr:rowOff>103187</xdr:rowOff>
    </xdr:from>
    <xdr:to>
      <xdr:col>15</xdr:col>
      <xdr:colOff>144137</xdr:colOff>
      <xdr:row>205</xdr:row>
      <xdr:rowOff>5152</xdr:rowOff>
    </xdr:to>
    <xdr:pic>
      <xdr:nvPicPr>
        <xdr:cNvPr id="22" name="Picture 21">
          <a:extLst>
            <a:ext uri="{FF2B5EF4-FFF2-40B4-BE49-F238E27FC236}">
              <a16:creationId xmlns:a16="http://schemas.microsoft.com/office/drawing/2014/main" id="{0DBB13A7-49CB-7B77-A153-165768C58957}"/>
            </a:ext>
          </a:extLst>
        </xdr:cNvPr>
        <xdr:cNvPicPr>
          <a:picLocks noChangeAspect="1"/>
        </xdr:cNvPicPr>
      </xdr:nvPicPr>
      <xdr:blipFill>
        <a:blip xmlns:r="http://schemas.openxmlformats.org/officeDocument/2006/relationships" r:embed="rId10"/>
        <a:stretch>
          <a:fillRect/>
        </a:stretch>
      </xdr:blipFill>
      <xdr:spPr>
        <a:xfrm>
          <a:off x="2627312" y="35639375"/>
          <a:ext cx="9050013" cy="2791215"/>
        </a:xfrm>
        <a:prstGeom prst="rect">
          <a:avLst/>
        </a:prstGeom>
      </xdr:spPr>
    </xdr:pic>
    <xdr:clientData/>
  </xdr:twoCellAnchor>
  <xdr:twoCellAnchor editAs="oneCell">
    <xdr:from>
      <xdr:col>1</xdr:col>
      <xdr:colOff>0</xdr:colOff>
      <xdr:row>219</xdr:row>
      <xdr:rowOff>0</xdr:rowOff>
    </xdr:from>
    <xdr:to>
      <xdr:col>15</xdr:col>
      <xdr:colOff>12344</xdr:colOff>
      <xdr:row>233</xdr:row>
      <xdr:rowOff>141686</xdr:rowOff>
    </xdr:to>
    <xdr:pic>
      <xdr:nvPicPr>
        <xdr:cNvPr id="23" name="Picture 22">
          <a:extLst>
            <a:ext uri="{FF2B5EF4-FFF2-40B4-BE49-F238E27FC236}">
              <a16:creationId xmlns:a16="http://schemas.microsoft.com/office/drawing/2014/main" id="{9A0F3DEA-C807-C036-C749-72A0A2AFAD82}"/>
            </a:ext>
          </a:extLst>
        </xdr:cNvPr>
        <xdr:cNvPicPr>
          <a:picLocks noChangeAspect="1"/>
        </xdr:cNvPicPr>
      </xdr:nvPicPr>
      <xdr:blipFill>
        <a:blip xmlns:r="http://schemas.openxmlformats.org/officeDocument/2006/relationships" r:embed="rId11"/>
        <a:stretch>
          <a:fillRect/>
        </a:stretch>
      </xdr:blipFill>
      <xdr:spPr>
        <a:xfrm>
          <a:off x="2714625" y="40981313"/>
          <a:ext cx="8830907" cy="2848373"/>
        </a:xfrm>
        <a:prstGeom prst="rect">
          <a:avLst/>
        </a:prstGeom>
      </xdr:spPr>
    </xdr:pic>
    <xdr:clientData/>
  </xdr:twoCellAnchor>
  <xdr:twoCellAnchor editAs="oneCell">
    <xdr:from>
      <xdr:col>0</xdr:col>
      <xdr:colOff>2667000</xdr:colOff>
      <xdr:row>248</xdr:row>
      <xdr:rowOff>166687</xdr:rowOff>
    </xdr:from>
    <xdr:to>
      <xdr:col>15</xdr:col>
      <xdr:colOff>307667</xdr:colOff>
      <xdr:row>263</xdr:row>
      <xdr:rowOff>97231</xdr:rowOff>
    </xdr:to>
    <xdr:pic>
      <xdr:nvPicPr>
        <xdr:cNvPr id="24" name="Picture 23">
          <a:extLst>
            <a:ext uri="{FF2B5EF4-FFF2-40B4-BE49-F238E27FC236}">
              <a16:creationId xmlns:a16="http://schemas.microsoft.com/office/drawing/2014/main" id="{1DF64B0C-DA05-C6E3-0CAE-2116F8865218}"/>
            </a:ext>
          </a:extLst>
        </xdr:cNvPr>
        <xdr:cNvPicPr>
          <a:picLocks noChangeAspect="1"/>
        </xdr:cNvPicPr>
      </xdr:nvPicPr>
      <xdr:blipFill>
        <a:blip xmlns:r="http://schemas.openxmlformats.org/officeDocument/2006/relationships" r:embed="rId12"/>
        <a:stretch>
          <a:fillRect/>
        </a:stretch>
      </xdr:blipFill>
      <xdr:spPr>
        <a:xfrm>
          <a:off x="2667000" y="46593125"/>
          <a:ext cx="9173855" cy="2819794"/>
        </a:xfrm>
        <a:prstGeom prst="rect">
          <a:avLst/>
        </a:prstGeom>
      </xdr:spPr>
    </xdr:pic>
    <xdr:clientData/>
  </xdr:twoCellAnchor>
  <xdr:twoCellAnchor editAs="oneCell">
    <xdr:from>
      <xdr:col>12</xdr:col>
      <xdr:colOff>142874</xdr:colOff>
      <xdr:row>90</xdr:row>
      <xdr:rowOff>141304</xdr:rowOff>
    </xdr:from>
    <xdr:to>
      <xdr:col>23</xdr:col>
      <xdr:colOff>325438</xdr:colOff>
      <xdr:row>95</xdr:row>
      <xdr:rowOff>167538</xdr:rowOff>
    </xdr:to>
    <xdr:pic>
      <xdr:nvPicPr>
        <xdr:cNvPr id="25" name="Picture 24">
          <a:extLst>
            <a:ext uri="{FF2B5EF4-FFF2-40B4-BE49-F238E27FC236}">
              <a16:creationId xmlns:a16="http://schemas.microsoft.com/office/drawing/2014/main" id="{70ECC14B-448C-C31D-66D8-D6361CBD4C92}"/>
            </a:ext>
          </a:extLst>
        </xdr:cNvPr>
        <xdr:cNvPicPr>
          <a:picLocks noChangeAspect="1"/>
        </xdr:cNvPicPr>
      </xdr:nvPicPr>
      <xdr:blipFill>
        <a:blip xmlns:r="http://schemas.openxmlformats.org/officeDocument/2006/relationships" r:embed="rId13"/>
        <a:stretch>
          <a:fillRect/>
        </a:stretch>
      </xdr:blipFill>
      <xdr:spPr>
        <a:xfrm>
          <a:off x="9580562" y="17794304"/>
          <a:ext cx="8842376" cy="939047"/>
        </a:xfrm>
        <a:prstGeom prst="rect">
          <a:avLst/>
        </a:prstGeom>
      </xdr:spPr>
    </xdr:pic>
    <xdr:clientData/>
  </xdr:twoCellAnchor>
  <xdr:twoCellAnchor editAs="oneCell">
    <xdr:from>
      <xdr:col>12</xdr:col>
      <xdr:colOff>15874</xdr:colOff>
      <xdr:row>125</xdr:row>
      <xdr:rowOff>15088</xdr:rowOff>
    </xdr:from>
    <xdr:to>
      <xdr:col>17</xdr:col>
      <xdr:colOff>478749</xdr:colOff>
      <xdr:row>134</xdr:row>
      <xdr:rowOff>25780</xdr:rowOff>
    </xdr:to>
    <xdr:pic>
      <xdr:nvPicPr>
        <xdr:cNvPr id="2" name="Picture 1">
          <a:extLst>
            <a:ext uri="{FF2B5EF4-FFF2-40B4-BE49-F238E27FC236}">
              <a16:creationId xmlns:a16="http://schemas.microsoft.com/office/drawing/2014/main" id="{627C73B2-F959-F58C-7EA3-0AD7029E5911}"/>
            </a:ext>
          </a:extLst>
        </xdr:cNvPr>
        <xdr:cNvPicPr>
          <a:picLocks noChangeAspect="1"/>
        </xdr:cNvPicPr>
      </xdr:nvPicPr>
      <xdr:blipFill>
        <a:blip xmlns:r="http://schemas.openxmlformats.org/officeDocument/2006/relationships" r:embed="rId14"/>
        <a:stretch>
          <a:fillRect/>
        </a:stretch>
      </xdr:blipFill>
      <xdr:spPr>
        <a:xfrm>
          <a:off x="9453562" y="24208588"/>
          <a:ext cx="4328437" cy="1804567"/>
        </a:xfrm>
        <a:prstGeom prst="rect">
          <a:avLst/>
        </a:prstGeom>
      </xdr:spPr>
    </xdr:pic>
    <xdr:clientData/>
  </xdr:twoCellAnchor>
  <xdr:twoCellAnchor editAs="oneCell">
    <xdr:from>
      <xdr:col>11</xdr:col>
      <xdr:colOff>317500</xdr:colOff>
      <xdr:row>146</xdr:row>
      <xdr:rowOff>87313</xdr:rowOff>
    </xdr:from>
    <xdr:to>
      <xdr:col>18</xdr:col>
      <xdr:colOff>554800</xdr:colOff>
      <xdr:row>161</xdr:row>
      <xdr:rowOff>121037</xdr:rowOff>
    </xdr:to>
    <xdr:pic>
      <xdr:nvPicPr>
        <xdr:cNvPr id="3" name="Picture 2">
          <a:extLst>
            <a:ext uri="{FF2B5EF4-FFF2-40B4-BE49-F238E27FC236}">
              <a16:creationId xmlns:a16="http://schemas.microsoft.com/office/drawing/2014/main" id="{82110285-1112-592C-D9BB-780E43AA1098}"/>
            </a:ext>
          </a:extLst>
        </xdr:cNvPr>
        <xdr:cNvPicPr>
          <a:picLocks noChangeAspect="1"/>
        </xdr:cNvPicPr>
      </xdr:nvPicPr>
      <xdr:blipFill>
        <a:blip xmlns:r="http://schemas.openxmlformats.org/officeDocument/2006/relationships" r:embed="rId15"/>
        <a:stretch>
          <a:fillRect/>
        </a:stretch>
      </xdr:blipFill>
      <xdr:spPr>
        <a:xfrm>
          <a:off x="9144000" y="28265438"/>
          <a:ext cx="5468113" cy="27721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68911</xdr:colOff>
      <xdr:row>0</xdr:row>
      <xdr:rowOff>27779</xdr:rowOff>
    </xdr:from>
    <xdr:to>
      <xdr:col>21</xdr:col>
      <xdr:colOff>666750</xdr:colOff>
      <xdr:row>31</xdr:row>
      <xdr:rowOff>9525</xdr:rowOff>
    </xdr:to>
    <xdr:graphicFrame macro="">
      <xdr:nvGraphicFramePr>
        <xdr:cNvPr id="2" name="Chart 1">
          <a:extLst>
            <a:ext uri="{FF2B5EF4-FFF2-40B4-BE49-F238E27FC236}">
              <a16:creationId xmlns:a16="http://schemas.microsoft.com/office/drawing/2014/main" id="{E1FCCD9E-43AD-4DB5-9DF5-8303560D8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31</xdr:col>
      <xdr:colOff>547688</xdr:colOff>
      <xdr:row>1</xdr:row>
      <xdr:rowOff>178593</xdr:rowOff>
    </xdr:from>
    <xdr:to>
      <xdr:col>39</xdr:col>
      <xdr:colOff>250904</xdr:colOff>
      <xdr:row>28</xdr:row>
      <xdr:rowOff>154781</xdr:rowOff>
    </xdr:to>
    <xdr:pic>
      <xdr:nvPicPr>
        <xdr:cNvPr id="3" name="Picture 2">
          <a:extLst>
            <a:ext uri="{FF2B5EF4-FFF2-40B4-BE49-F238E27FC236}">
              <a16:creationId xmlns:a16="http://schemas.microsoft.com/office/drawing/2014/main" id="{1CF30B6D-8B03-26EF-7A66-6FFE842CC94E}"/>
            </a:ext>
          </a:extLst>
        </xdr:cNvPr>
        <xdr:cNvPicPr>
          <a:picLocks noChangeAspect="1"/>
        </xdr:cNvPicPr>
      </xdr:nvPicPr>
      <xdr:blipFill>
        <a:blip xmlns:r="http://schemas.openxmlformats.org/officeDocument/2006/relationships" r:embed="rId2"/>
        <a:stretch>
          <a:fillRect/>
        </a:stretch>
      </xdr:blipFill>
      <xdr:spPr>
        <a:xfrm>
          <a:off x="24550688" y="369093"/>
          <a:ext cx="4572396" cy="5119688"/>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72087</xdr:colOff>
      <xdr:row>0</xdr:row>
      <xdr:rowOff>30954</xdr:rowOff>
    </xdr:from>
    <xdr:to>
      <xdr:col>21</xdr:col>
      <xdr:colOff>678656</xdr:colOff>
      <xdr:row>30</xdr:row>
      <xdr:rowOff>178593</xdr:rowOff>
    </xdr:to>
    <xdr:graphicFrame macro="">
      <xdr:nvGraphicFramePr>
        <xdr:cNvPr id="2" name="Chart 1">
          <a:extLst>
            <a:ext uri="{FF2B5EF4-FFF2-40B4-BE49-F238E27FC236}">
              <a16:creationId xmlns:a16="http://schemas.microsoft.com/office/drawing/2014/main" id="{A391F0FC-842D-4BAF-AAB4-FAFB9DE1C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72087</xdr:colOff>
      <xdr:row>0</xdr:row>
      <xdr:rowOff>30954</xdr:rowOff>
    </xdr:from>
    <xdr:to>
      <xdr:col>21</xdr:col>
      <xdr:colOff>678656</xdr:colOff>
      <xdr:row>30</xdr:row>
      <xdr:rowOff>178593</xdr:rowOff>
    </xdr:to>
    <xdr:graphicFrame macro="">
      <xdr:nvGraphicFramePr>
        <xdr:cNvPr id="2" name="Chart 1">
          <a:extLst>
            <a:ext uri="{FF2B5EF4-FFF2-40B4-BE49-F238E27FC236}">
              <a16:creationId xmlns:a16="http://schemas.microsoft.com/office/drawing/2014/main" id="{E5027199-0C68-4095-93A1-5972D4D0A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65737</xdr:colOff>
      <xdr:row>0</xdr:row>
      <xdr:rowOff>30954</xdr:rowOff>
    </xdr:from>
    <xdr:to>
      <xdr:col>21</xdr:col>
      <xdr:colOff>666750</xdr:colOff>
      <xdr:row>31</xdr:row>
      <xdr:rowOff>6350</xdr:rowOff>
    </xdr:to>
    <xdr:graphicFrame macro="">
      <xdr:nvGraphicFramePr>
        <xdr:cNvPr id="2" name="Chart 1">
          <a:extLst>
            <a:ext uri="{FF2B5EF4-FFF2-40B4-BE49-F238E27FC236}">
              <a16:creationId xmlns:a16="http://schemas.microsoft.com/office/drawing/2014/main" id="{74AFC552-F6EC-4B94-8608-0EB69E1D5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523874</xdr:colOff>
      <xdr:row>0</xdr:row>
      <xdr:rowOff>178594</xdr:rowOff>
    </xdr:from>
    <xdr:to>
      <xdr:col>30</xdr:col>
      <xdr:colOff>40084</xdr:colOff>
      <xdr:row>28</xdr:row>
      <xdr:rowOff>55721</xdr:rowOff>
    </xdr:to>
    <xdr:pic>
      <xdr:nvPicPr>
        <xdr:cNvPr id="3" name="Picture 2">
          <a:extLst>
            <a:ext uri="{FF2B5EF4-FFF2-40B4-BE49-F238E27FC236}">
              <a16:creationId xmlns:a16="http://schemas.microsoft.com/office/drawing/2014/main" id="{A8ADF638-34A8-0B0B-F6E1-067FD33BE103}"/>
            </a:ext>
          </a:extLst>
        </xdr:cNvPr>
        <xdr:cNvPicPr>
          <a:picLocks noChangeAspect="1"/>
        </xdr:cNvPicPr>
      </xdr:nvPicPr>
      <xdr:blipFill>
        <a:blip xmlns:r="http://schemas.openxmlformats.org/officeDocument/2006/relationships" r:embed="rId2"/>
        <a:stretch>
          <a:fillRect/>
        </a:stretch>
      </xdr:blipFill>
      <xdr:spPr>
        <a:xfrm>
          <a:off x="18835687" y="178594"/>
          <a:ext cx="4600178" cy="5214937"/>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65737</xdr:colOff>
      <xdr:row>0</xdr:row>
      <xdr:rowOff>30954</xdr:rowOff>
    </xdr:from>
    <xdr:to>
      <xdr:col>21</xdr:col>
      <xdr:colOff>682625</xdr:colOff>
      <xdr:row>31</xdr:row>
      <xdr:rowOff>6350</xdr:rowOff>
    </xdr:to>
    <xdr:graphicFrame macro="">
      <xdr:nvGraphicFramePr>
        <xdr:cNvPr id="2" name="Chart 1">
          <a:extLst>
            <a:ext uri="{FF2B5EF4-FFF2-40B4-BE49-F238E27FC236}">
              <a16:creationId xmlns:a16="http://schemas.microsoft.com/office/drawing/2014/main" id="{08A983D9-AE88-4B98-8C42-9EFB744C6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0</xdr:colOff>
      <xdr:row>8</xdr:row>
      <xdr:rowOff>0</xdr:rowOff>
    </xdr:from>
    <xdr:to>
      <xdr:col>41</xdr:col>
      <xdr:colOff>359171</xdr:colOff>
      <xdr:row>22</xdr:row>
      <xdr:rowOff>76438</xdr:rowOff>
    </xdr:to>
    <xdr:pic>
      <xdr:nvPicPr>
        <xdr:cNvPr id="3" name="Picture 2">
          <a:extLst>
            <a:ext uri="{FF2B5EF4-FFF2-40B4-BE49-F238E27FC236}">
              <a16:creationId xmlns:a16="http://schemas.microsoft.com/office/drawing/2014/main" id="{230A9BE8-A08C-40D1-DB58-0EE01EB9FFD9}"/>
            </a:ext>
          </a:extLst>
        </xdr:cNvPr>
        <xdr:cNvPicPr>
          <a:picLocks noChangeAspect="1"/>
        </xdr:cNvPicPr>
      </xdr:nvPicPr>
      <xdr:blipFill>
        <a:blip xmlns:r="http://schemas.openxmlformats.org/officeDocument/2006/relationships" r:embed="rId2"/>
        <a:stretch>
          <a:fillRect/>
        </a:stretch>
      </xdr:blipFill>
      <xdr:spPr>
        <a:xfrm>
          <a:off x="25955625" y="1524000"/>
          <a:ext cx="4572396" cy="2743438"/>
        </a:xfrm>
        <a:prstGeom prst="rect">
          <a:avLst/>
        </a:prstGeom>
      </xdr:spPr>
    </xdr:pic>
    <xdr:clientData/>
  </xdr:twoCellAnchor>
</xdr:wsDr>
</file>

<file path=xl/drawings/drawing13.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4.xml><?xml version="1.0" encoding="utf-8"?>
<xdr:wsDr xmlns:xdr="http://schemas.openxmlformats.org/drawingml/2006/spreadsheetDrawing" xmlns:a="http://schemas.openxmlformats.org/drawingml/2006/main">
  <xdr:twoCellAnchor>
    <xdr:from>
      <xdr:col>0</xdr:col>
      <xdr:colOff>65735</xdr:colOff>
      <xdr:row>0</xdr:row>
      <xdr:rowOff>30954</xdr:rowOff>
    </xdr:from>
    <xdr:to>
      <xdr:col>21</xdr:col>
      <xdr:colOff>698500</xdr:colOff>
      <xdr:row>31</xdr:row>
      <xdr:rowOff>6350</xdr:rowOff>
    </xdr:to>
    <xdr:graphicFrame macro="">
      <xdr:nvGraphicFramePr>
        <xdr:cNvPr id="2" name="Chart 1">
          <a:extLst>
            <a:ext uri="{FF2B5EF4-FFF2-40B4-BE49-F238E27FC236}">
              <a16:creationId xmlns:a16="http://schemas.microsoft.com/office/drawing/2014/main" id="{9EF157D2-DE0A-402C-AF30-21D601F95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583407</xdr:colOff>
      <xdr:row>0</xdr:row>
      <xdr:rowOff>107155</xdr:rowOff>
    </xdr:from>
    <xdr:to>
      <xdr:col>31</xdr:col>
      <xdr:colOff>416719</xdr:colOff>
      <xdr:row>27</xdr:row>
      <xdr:rowOff>174073</xdr:rowOff>
    </xdr:to>
    <xdr:pic>
      <xdr:nvPicPr>
        <xdr:cNvPr id="3" name="Picture 2">
          <a:extLst>
            <a:ext uri="{FF2B5EF4-FFF2-40B4-BE49-F238E27FC236}">
              <a16:creationId xmlns:a16="http://schemas.microsoft.com/office/drawing/2014/main" id="{A18A7181-B607-1250-BB0E-C087E6F055BB}"/>
            </a:ext>
          </a:extLst>
        </xdr:cNvPr>
        <xdr:cNvPicPr>
          <a:picLocks noChangeAspect="1"/>
        </xdr:cNvPicPr>
      </xdr:nvPicPr>
      <xdr:blipFill>
        <a:blip xmlns:r="http://schemas.openxmlformats.org/officeDocument/2006/relationships" r:embed="rId2"/>
        <a:stretch>
          <a:fillRect/>
        </a:stretch>
      </xdr:blipFill>
      <xdr:spPr>
        <a:xfrm>
          <a:off x="18895220" y="107155"/>
          <a:ext cx="5524499" cy="5223753"/>
        </a:xfrm>
        <a:prstGeom prst="rect">
          <a:avLst/>
        </a:prstGeom>
      </xdr:spPr>
    </xdr:pic>
    <xdr:clientData/>
  </xdr:twoCellAnchor>
</xdr:wsDr>
</file>

<file path=xl/drawings/drawing15.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189774</xdr:colOff>
      <xdr:row>0</xdr:row>
      <xdr:rowOff>91440</xdr:rowOff>
    </xdr:from>
    <xdr:to>
      <xdr:col>21</xdr:col>
      <xdr:colOff>723174</xdr:colOff>
      <xdr:row>31</xdr:row>
      <xdr:rowOff>92347</xdr:rowOff>
    </xdr:to>
    <xdr:graphicFrame macro="">
      <xdr:nvGraphicFramePr>
        <xdr:cNvPr id="2" name="Chart 1">
          <a:extLst>
            <a:ext uri="{FF2B5EF4-FFF2-40B4-BE49-F238E27FC236}">
              <a16:creationId xmlns:a16="http://schemas.microsoft.com/office/drawing/2014/main" id="{3D94AEAF-49DC-4BAD-8744-6F0833CC7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50493</xdr:colOff>
      <xdr:row>0</xdr:row>
      <xdr:rowOff>2150</xdr:rowOff>
    </xdr:from>
    <xdr:to>
      <xdr:col>30</xdr:col>
      <xdr:colOff>175251</xdr:colOff>
      <xdr:row>14</xdr:row>
      <xdr:rowOff>21234</xdr:rowOff>
    </xdr:to>
    <xdr:pic>
      <xdr:nvPicPr>
        <xdr:cNvPr id="3" name="Picture 2">
          <a:extLst>
            <a:ext uri="{FF2B5EF4-FFF2-40B4-BE49-F238E27FC236}">
              <a16:creationId xmlns:a16="http://schemas.microsoft.com/office/drawing/2014/main" id="{E19DAAC1-7624-461C-8872-23202A24BB75}"/>
            </a:ext>
            <a:ext uri="{147F2762-F138-4A5C-976F-8EAC2B608ADB}">
              <a16:predDERef xmlns:a16="http://schemas.microsoft.com/office/drawing/2014/main" pred="{BBE92469-AD3A-45D8-827F-4AED8E3EF310}"/>
            </a:ext>
          </a:extLst>
        </xdr:cNvPr>
        <xdr:cNvPicPr>
          <a:picLocks noChangeAspect="1"/>
        </xdr:cNvPicPr>
      </xdr:nvPicPr>
      <xdr:blipFill>
        <a:blip xmlns:r="http://schemas.openxmlformats.org/officeDocument/2006/relationships" r:embed="rId2"/>
        <a:stretch>
          <a:fillRect/>
        </a:stretch>
      </xdr:blipFill>
      <xdr:spPr>
        <a:xfrm>
          <a:off x="20399703" y="2150"/>
          <a:ext cx="3946188" cy="2548924"/>
        </a:xfrm>
        <a:prstGeom prst="rect">
          <a:avLst/>
        </a:prstGeom>
      </xdr:spPr>
    </xdr:pic>
    <xdr:clientData/>
  </xdr:twoCellAnchor>
</xdr:wsDr>
</file>

<file path=xl/drawings/drawing17.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104775</xdr:colOff>
      <xdr:row>0</xdr:row>
      <xdr:rowOff>85725</xdr:rowOff>
    </xdr:from>
    <xdr:to>
      <xdr:col>21</xdr:col>
      <xdr:colOff>641350</xdr:colOff>
      <xdr:row>30</xdr:row>
      <xdr:rowOff>85725</xdr:rowOff>
    </xdr:to>
    <xdr:graphicFrame macro="">
      <xdr:nvGraphicFramePr>
        <xdr:cNvPr id="3" name="Chart 1">
          <a:extLst>
            <a:ext uri="{FF2B5EF4-FFF2-40B4-BE49-F238E27FC236}">
              <a16:creationId xmlns:a16="http://schemas.microsoft.com/office/drawing/2014/main" id="{E90E05D2-F6A7-4455-842D-18E423E17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821532</xdr:colOff>
      <xdr:row>2</xdr:row>
      <xdr:rowOff>154781</xdr:rowOff>
    </xdr:from>
    <xdr:to>
      <xdr:col>32</xdr:col>
      <xdr:colOff>515513</xdr:colOff>
      <xdr:row>29</xdr:row>
      <xdr:rowOff>173007</xdr:rowOff>
    </xdr:to>
    <xdr:pic>
      <xdr:nvPicPr>
        <xdr:cNvPr id="4" name="Picture 3">
          <a:extLst>
            <a:ext uri="{FF2B5EF4-FFF2-40B4-BE49-F238E27FC236}">
              <a16:creationId xmlns:a16="http://schemas.microsoft.com/office/drawing/2014/main" id="{54204C31-AFE3-0C59-A684-839748CE8251}"/>
            </a:ext>
          </a:extLst>
        </xdr:cNvPr>
        <xdr:cNvPicPr>
          <a:picLocks noChangeAspect="1"/>
        </xdr:cNvPicPr>
      </xdr:nvPicPr>
      <xdr:blipFill>
        <a:blip xmlns:r="http://schemas.openxmlformats.org/officeDocument/2006/relationships" r:embed="rId2"/>
        <a:stretch>
          <a:fillRect/>
        </a:stretch>
      </xdr:blipFill>
      <xdr:spPr>
        <a:xfrm>
          <a:off x="18299907" y="535781"/>
          <a:ext cx="6822015" cy="5151566"/>
        </a:xfrm>
        <a:prstGeom prst="rect">
          <a:avLst/>
        </a:prstGeom>
      </xdr:spPr>
    </xdr:pic>
    <xdr:clientData/>
  </xdr:twoCellAnchor>
</xdr:wsDr>
</file>

<file path=xl/drawings/drawing19.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68912</xdr:colOff>
      <xdr:row>0</xdr:row>
      <xdr:rowOff>27779</xdr:rowOff>
    </xdr:from>
    <xdr:to>
      <xdr:col>21</xdr:col>
      <xdr:colOff>698500</xdr:colOff>
      <xdr:row>31</xdr:row>
      <xdr:rowOff>3175</xdr:rowOff>
    </xdr:to>
    <xdr:graphicFrame macro="">
      <xdr:nvGraphicFramePr>
        <xdr:cNvPr id="2" name="Chart 1">
          <a:extLst>
            <a:ext uri="{FF2B5EF4-FFF2-40B4-BE49-F238E27FC236}">
              <a16:creationId xmlns:a16="http://schemas.microsoft.com/office/drawing/2014/main" id="{EAC30966-5B77-4478-B2EB-276EC51D8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254000</xdr:colOff>
      <xdr:row>1</xdr:row>
      <xdr:rowOff>126999</xdr:rowOff>
    </xdr:from>
    <xdr:to>
      <xdr:col>38</xdr:col>
      <xdr:colOff>269874</xdr:colOff>
      <xdr:row>26</xdr:row>
      <xdr:rowOff>79374</xdr:rowOff>
    </xdr:to>
    <xdr:pic>
      <xdr:nvPicPr>
        <xdr:cNvPr id="3" name="Picture 2">
          <a:extLst>
            <a:ext uri="{FF2B5EF4-FFF2-40B4-BE49-F238E27FC236}">
              <a16:creationId xmlns:a16="http://schemas.microsoft.com/office/drawing/2014/main" id="{FB66267B-9554-B581-C292-CFC607ED77EB}"/>
            </a:ext>
          </a:extLst>
        </xdr:cNvPr>
        <xdr:cNvPicPr>
          <a:picLocks noChangeAspect="1"/>
        </xdr:cNvPicPr>
      </xdr:nvPicPr>
      <xdr:blipFill>
        <a:blip xmlns:r="http://schemas.openxmlformats.org/officeDocument/2006/relationships" r:embed="rId2"/>
        <a:stretch>
          <a:fillRect/>
        </a:stretch>
      </xdr:blipFill>
      <xdr:spPr>
        <a:xfrm>
          <a:off x="20780375" y="317499"/>
          <a:ext cx="7858124" cy="4714875"/>
        </a:xfrm>
        <a:prstGeom prst="rect">
          <a:avLst/>
        </a:prstGeom>
      </xdr:spPr>
    </xdr:pic>
    <xdr:clientData/>
  </xdr:twoCellAnchor>
</xdr:wsDr>
</file>

<file path=xl/drawings/drawing21.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2.xml><?xml version="1.0" encoding="utf-8"?>
<xdr:wsDr xmlns:xdr="http://schemas.openxmlformats.org/drawingml/2006/spreadsheetDrawing" xmlns:a="http://schemas.openxmlformats.org/drawingml/2006/main">
  <xdr:twoCellAnchor>
    <xdr:from>
      <xdr:col>0</xdr:col>
      <xdr:colOff>68912</xdr:colOff>
      <xdr:row>0</xdr:row>
      <xdr:rowOff>27779</xdr:rowOff>
    </xdr:from>
    <xdr:to>
      <xdr:col>21</xdr:col>
      <xdr:colOff>666750</xdr:colOff>
      <xdr:row>31</xdr:row>
      <xdr:rowOff>3175</xdr:rowOff>
    </xdr:to>
    <xdr:graphicFrame macro="">
      <xdr:nvGraphicFramePr>
        <xdr:cNvPr id="2" name="Chart 1">
          <a:extLst>
            <a:ext uri="{FF2B5EF4-FFF2-40B4-BE49-F238E27FC236}">
              <a16:creationId xmlns:a16="http://schemas.microsoft.com/office/drawing/2014/main" id="{550FBC96-F3EF-4241-B653-EB01EC743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305594</xdr:colOff>
      <xdr:row>1</xdr:row>
      <xdr:rowOff>95249</xdr:rowOff>
    </xdr:from>
    <xdr:to>
      <xdr:col>36</xdr:col>
      <xdr:colOff>226991</xdr:colOff>
      <xdr:row>28</xdr:row>
      <xdr:rowOff>137159</xdr:rowOff>
    </xdr:to>
    <xdr:pic>
      <xdr:nvPicPr>
        <xdr:cNvPr id="3" name="Picture 2">
          <a:extLst>
            <a:ext uri="{FF2B5EF4-FFF2-40B4-BE49-F238E27FC236}">
              <a16:creationId xmlns:a16="http://schemas.microsoft.com/office/drawing/2014/main" id="{74F7D12F-8414-A9F7-ED6D-9593BDEA01B4}"/>
            </a:ext>
          </a:extLst>
        </xdr:cNvPr>
        <xdr:cNvPicPr>
          <a:picLocks noChangeAspect="1"/>
        </xdr:cNvPicPr>
      </xdr:nvPicPr>
      <xdr:blipFill>
        <a:blip xmlns:r="http://schemas.openxmlformats.org/officeDocument/2006/relationships" r:embed="rId2"/>
        <a:stretch>
          <a:fillRect/>
        </a:stretch>
      </xdr:blipFill>
      <xdr:spPr>
        <a:xfrm>
          <a:off x="18784094" y="285749"/>
          <a:ext cx="8599307" cy="5191125"/>
        </a:xfrm>
        <a:prstGeom prst="rect">
          <a:avLst/>
        </a:prstGeom>
      </xdr:spPr>
    </xdr:pic>
    <xdr:clientData/>
  </xdr:twoCellAnchor>
</xdr:wsDr>
</file>

<file path=xl/drawings/drawing23.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68913</xdr:colOff>
      <xdr:row>0</xdr:row>
      <xdr:rowOff>27779</xdr:rowOff>
    </xdr:from>
    <xdr:to>
      <xdr:col>21</xdr:col>
      <xdr:colOff>666750</xdr:colOff>
      <xdr:row>31</xdr:row>
      <xdr:rowOff>9525</xdr:rowOff>
    </xdr:to>
    <xdr:graphicFrame macro="">
      <xdr:nvGraphicFramePr>
        <xdr:cNvPr id="2" name="Chart 1">
          <a:extLst>
            <a:ext uri="{FF2B5EF4-FFF2-40B4-BE49-F238E27FC236}">
              <a16:creationId xmlns:a16="http://schemas.microsoft.com/office/drawing/2014/main" id="{3C49B826-1D8A-4359-A819-D371FE162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416718</xdr:colOff>
      <xdr:row>3</xdr:row>
      <xdr:rowOff>47625</xdr:rowOff>
    </xdr:from>
    <xdr:to>
      <xdr:col>29</xdr:col>
      <xdr:colOff>516174</xdr:colOff>
      <xdr:row>28</xdr:row>
      <xdr:rowOff>131128</xdr:rowOff>
    </xdr:to>
    <xdr:pic>
      <xdr:nvPicPr>
        <xdr:cNvPr id="3" name="Picture 2">
          <a:extLst>
            <a:ext uri="{FF2B5EF4-FFF2-40B4-BE49-F238E27FC236}">
              <a16:creationId xmlns:a16="http://schemas.microsoft.com/office/drawing/2014/main" id="{EBD2D905-846B-9D5A-5043-18A2B9FA9202}"/>
            </a:ext>
          </a:extLst>
        </xdr:cNvPr>
        <xdr:cNvPicPr>
          <a:picLocks noChangeAspect="1"/>
        </xdr:cNvPicPr>
      </xdr:nvPicPr>
      <xdr:blipFill>
        <a:blip xmlns:r="http://schemas.openxmlformats.org/officeDocument/2006/relationships" r:embed="rId2"/>
        <a:stretch>
          <a:fillRect/>
        </a:stretch>
      </xdr:blipFill>
      <xdr:spPr>
        <a:xfrm>
          <a:off x="18728531" y="619125"/>
          <a:ext cx="4572396" cy="4833938"/>
        </a:xfrm>
        <a:prstGeom prst="rect">
          <a:avLst/>
        </a:prstGeom>
      </xdr:spPr>
    </xdr:pic>
    <xdr:clientData/>
  </xdr:twoCellAnchor>
</xdr:wsDr>
</file>

<file path=xl/drawings/drawing25.xml><?xml version="1.0" encoding="utf-8"?>
<c:userShapes xmlns:c="http://schemas.openxmlformats.org/drawingml/2006/chart">
  <cdr:relSizeAnchor xmlns:cdr="http://schemas.openxmlformats.org/drawingml/2006/chartDrawing">
    <cdr:from>
      <cdr:x>0.785</cdr:x>
      <cdr:y>0.51517</cdr:y>
    </cdr:from>
    <cdr:to>
      <cdr:x>0.95865</cdr:x>
      <cdr:y>0.85241</cdr:y>
    </cdr:to>
    <cdr:sp macro="" textlink="">
      <cdr:nvSpPr>
        <cdr:cNvPr id="2" name="TextBox 1">
          <a:extLst xmlns:a="http://schemas.openxmlformats.org/drawingml/2006/main">
            <a:ext uri="{FF2B5EF4-FFF2-40B4-BE49-F238E27FC236}">
              <a16:creationId xmlns:a16="http://schemas.microsoft.com/office/drawing/2014/main" id="{742006FA-17C2-4623-ADD0-FA11D29EDF58}"/>
            </a:ext>
          </a:extLst>
        </cdr:cNvPr>
        <cdr:cNvSpPr txBox="1"/>
      </cdr:nvSpPr>
      <cdr:spPr>
        <a:xfrm xmlns:a="http://schemas.openxmlformats.org/drawingml/2006/main">
          <a:off x="10850706" y="2895600"/>
          <a:ext cx="2400300" cy="1895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Capacity%202009/Grocery/2009%20Capacity%20Model%20Springdale%20060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ngShare/EH/Information/Capacity/DairyEast/Winchester/sales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Capacity%202009/Bakery_Deli/2009%20Capacity%20Model%20Layton%200318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ngShare/General/Capacity/2007%20Capacity/DairyEast/Centennial/Production%202006%20Centenni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I C"/>
      <sheetName val="Scround"/>
      <sheetName val="Can Line"/>
      <sheetName val="bottle line"/>
      <sheetName val="2006 production"/>
      <sheetName val="Data prod"/>
      <sheetName val="2006 sales"/>
      <sheetName val="2008 production"/>
      <sheetName val="Data sales"/>
      <sheetName val="available hours"/>
      <sheetName val="Sheet1"/>
      <sheetName val="Scround09"/>
      <sheetName val="CanLine09"/>
      <sheetName val="BottleLine1Liter09"/>
      <sheetName val="BottleLine2Liter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plusCCIntplt"/>
      <sheetName val="DataplusSCDipIntplt"/>
      <sheetName val="DataplusYogIntplt"/>
      <sheetName val="DataAllPlusQtInterplnt"/>
      <sheetName val="Pivot"/>
      <sheetName val="sales05"/>
    </sheetNames>
    <sheetDataSet>
      <sheetData sheetId="0"/>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42 capacity"/>
      <sheetName val="Bread"/>
      <sheetName val="Cookie"/>
      <sheetName val="Donuts"/>
      <sheetName val="Pies"/>
      <sheetName val="Iced Layers"/>
      <sheetName val="Rolls"/>
      <sheetName val="Sweets"/>
      <sheetName val="Bagels"/>
      <sheetName val="fully baked"/>
      <sheetName val="production"/>
      <sheetName val="available hours"/>
      <sheetName val="2008 production"/>
      <sheetName val="2008 sales"/>
      <sheetName val="2008 data"/>
      <sheetName val="Bread09"/>
      <sheetName val="Cookie09"/>
      <sheetName val="Donuts09"/>
      <sheetName val="Pies09"/>
      <sheetName val="Iced Layers09"/>
      <sheetName val="Rolls09"/>
      <sheetName val="Sweets09"/>
      <sheetName val="Bagels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Sort"/>
      <sheetName val="Data"/>
      <sheetName val="Pivot"/>
      <sheetName val="Production 2006 Centennial"/>
      <sheetName val="Unique"/>
    </sheetNames>
    <sheetDataSet>
      <sheetData sheetId="0"/>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person displayName="Lawson, Carissa" id="{957435AA-5137-44C8-BFD6-3EC5AC9B7CBE}" userId="S::carissa.lawson@kroger.com::fae2dbac-ad6a-480b-aff9-792b8a391525" providerId="AD"/>
  <person displayName="Lowery, Christine P" id="{BBCF96EF-315A-4966-BA79-5711329B6AEA}" userId="S::christine.lowery@kroger.com::44925ccf-ca5c-4be5-818d-9aa69568b6a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209C60-C442-4AE8-8C89-7A5E8B434171}" name="Table5" displayName="Table5" ref="A1:X359" totalsRowShown="0" headerRowDxfId="37">
  <autoFilter ref="A1:X359" xr:uid="{E7209C60-C442-4AE8-8C89-7A5E8B434171}">
    <filterColumn colId="0">
      <filters>
        <filter val="2023"/>
      </filters>
    </filterColumn>
    <filterColumn colId="1">
      <filters>
        <filter val="10"/>
        <filter val="8"/>
        <filter val="9"/>
      </filters>
    </filterColumn>
    <filterColumn colId="19">
      <filters>
        <filter val="Bakery"/>
        <filter val="BBQ Syrup"/>
        <filter val="Can"/>
        <filter val="Liquid"/>
        <filter val="Preserves"/>
        <filter val="Red Sauce"/>
        <filter val="Semi Solid"/>
        <filter val="Vinegar"/>
      </filters>
    </filterColumn>
  </autoFilter>
  <tableColumns count="24">
    <tableColumn id="1" xr3:uid="{2609BD5E-5062-4CBD-9772-0BD064742022}" name="Year"/>
    <tableColumn id="2" xr3:uid="{149CACBA-AD37-4288-8CDC-F607FF476AF1}" name="Period"/>
    <tableColumn id="3" xr3:uid="{1D9F3A7F-2CB7-4A8D-AC8A-E7D6D711C662}" name="Forecasted Demand" dataDxfId="36" dataCellStyle="Comma"/>
    <tableColumn id="4" xr3:uid="{AD9EC95D-49BD-4760-9492-A164B8F05296}" name="Scheduled Production" dataDxfId="35" dataCellStyle="Comma"/>
    <tableColumn id="5" xr3:uid="{A9B5C891-3B4F-4478-BA67-009415A73D57}" name="Beginning Inventory" dataDxfId="34" dataCellStyle="Comma"/>
    <tableColumn id="6" xr3:uid="{A521E508-51FD-4C4D-93F2-D5B91500E46F}" name="Actual Production" dataDxfId="33" dataCellStyle="Comma"/>
    <tableColumn id="7" xr3:uid="{194D04CD-BAB6-4616-9D83-25F26698CAC2}" name="Actual Sales" dataDxfId="32" dataCellStyle="Comma"/>
    <tableColumn id="8" xr3:uid="{342A3A98-3F68-4FFF-B13E-2FA42632A22A}" name="Ending Inventory" dataDxfId="31" dataCellStyle="Comma"/>
    <tableColumn id="9" xr3:uid="{7F99A4A7-6716-4125-8CD0-48A2424077F2}" name="Outside Purchases" dataDxfId="30" dataCellStyle="Comma"/>
    <tableColumn id="10" xr3:uid="{92D285E6-5C83-4222-85B8-C33C038A2118}" name="YTD Growth Calculation" dataDxfId="29" dataCellStyle="Comma"/>
    <tableColumn id="11" xr3:uid="{D9B1FEEE-C4C7-41B5-8FA5-453A517B3E7D}" name="Annual Demand Calculation" dataDxfId="28" dataCellStyle="Comma"/>
    <tableColumn id="12" xr3:uid="{36B33357-D950-4215-B1E1-1BB422058D7F}" name="PR" dataDxfId="27" dataCellStyle="Percent"/>
    <tableColumn id="13" xr3:uid="{AD1DA07E-22F1-435F-B123-FF598831C3BD}" name="Standard Capacity" dataDxfId="26" dataCellStyle="Comma"/>
    <tableColumn id="14" xr3:uid="{AD248657-5C6C-4644-B4F9-42173086B369}" name="Overtime Capacity" dataDxfId="25" dataCellStyle="Comma"/>
    <tableColumn id="15" xr3:uid="{A93DFBEA-A659-4031-883B-C9257E6D1C6C}" name="Max Capacity" dataDxfId="24" dataCellStyle="Comma"/>
    <tableColumn id="16" xr3:uid="{16746576-DB7B-401A-BF2E-A29687FFC7F5}" name="Standard Utilization" dataDxfId="23" dataCellStyle="Percent"/>
    <tableColumn id="17" xr3:uid="{704CA0BB-8CE0-47C5-AB92-CF45EA8A0E65}" name="Overtime Utilization" dataDxfId="22" dataCellStyle="Percent"/>
    <tableColumn id="18" xr3:uid="{730B03DB-29B1-4BF2-8D45-B7378540352D}" name="Max Utilization" dataDxfId="21" dataCellStyle="Percent"/>
    <tableColumn id="19" xr3:uid="{8F1E1113-5B64-4F9A-B82A-6BB0485F7ADE}" name="DOS" dataDxfId="20" dataCellStyle="Comma"/>
    <tableColumn id="20" xr3:uid="{D444041A-E87B-4111-81BB-0B00F7327AE6}" name="LINE" dataDxfId="19"/>
    <tableColumn id="22" xr3:uid="{01E54C68-50E8-4DA7-AB16-96C97CFF5E49}" name="Plant"/>
    <tableColumn id="21" xr3:uid="{522AF600-EEA6-4FC7-84DC-B32D30AD0AED}" name="Current Schedule Wkly Hours"/>
    <tableColumn id="23" xr3:uid="{DF04FF9A-CECC-4656-86CF-4FF67AE2EB7C}" name="Max Schedule Wkly Hours" dataDxfId="18">
      <calculatedColumnFormula>W1</calculatedColumnFormula>
    </tableColumn>
    <tableColumn id="24" xr3:uid="{ECAF8D4C-A8A7-4CFB-96DF-DCBABA9E7925}" name="Days/Week Sched" dataDxfId="17">
      <calculatedColumnFormula>X1</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67" dT="2025-05-08T15:11:50.98" personId="{957435AA-5137-44C8-BFD6-3EC5AC9B7CBE}" id="{3ACA09D6-4B9B-4924-A056-9C83EA7A8BDB}">
    <text>Added 90K for Promo</text>
  </threadedComment>
  <threadedComment ref="G69" dT="2024-10-24T00:34:02.44" personId="{BBCF96EF-315A-4966-BA79-5711329B6AEA}" id="{B9461349-ABB1-4038-A3D3-883F4FB39941}">
    <text>Using Plant Sale from M3 Synapse since RDF15 Demand go live</text>
  </threadedComment>
</ThreadedComments>
</file>

<file path=xl/threadedComments/threadedComment2.xml><?xml version="1.0" encoding="utf-8"?>
<ThreadedComments xmlns="http://schemas.microsoft.com/office/spreadsheetml/2018/threadedcomments" xmlns:x="http://schemas.openxmlformats.org/spreadsheetml/2006/main">
  <threadedComment ref="G69" dT="2024-10-24T00:34:09.47" personId="{BBCF96EF-315A-4966-BA79-5711329B6AEA}" id="{4042441D-2E3D-4755-B6D3-A9C0998DBF88}">
    <text>Using Plant Sale from M3 Synapse since RDF15 Demand go live</text>
  </threadedComment>
  <threadedComment ref="G69" dT="2024-10-24T00:55:59.97" personId="{BBCF96EF-315A-4966-BA79-5711329B6AEA}" id="{756F8DA5-70F9-48CA-A498-4C1AA1BBB9DD}" parentId="{4042441D-2E3D-4755-B6D3-A9C0998DBF88}">
    <text>Totes are added in case equivalent numbers not LBs, to avoid skewing datta</text>
  </threadedComment>
</ThreadedComments>
</file>

<file path=xl/threadedComments/threadedComment3.xml><?xml version="1.0" encoding="utf-8"?>
<ThreadedComments xmlns="http://schemas.microsoft.com/office/spreadsheetml/2018/threadedcomments" xmlns:x="http://schemas.openxmlformats.org/spreadsheetml/2006/main">
  <threadedComment ref="G69" dT="2024-10-24T00:34:16.01" personId="{BBCF96EF-315A-4966-BA79-5711329B6AEA}" id="{1AD9DBE4-BC59-4AE0-8F70-947D9FB68607}">
    <text>Using Plant Sale from M3 Synapse since RDF15 Demand go live</text>
  </threadedComment>
</ThreadedComments>
</file>

<file path=xl/threadedComments/threadedComment4.xml><?xml version="1.0" encoding="utf-8"?>
<ThreadedComments xmlns="http://schemas.microsoft.com/office/spreadsheetml/2018/threadedcomments" xmlns:x="http://schemas.openxmlformats.org/spreadsheetml/2006/main">
  <threadedComment ref="G69" dT="2024-10-24T00:34:22.40" personId="{BBCF96EF-315A-4966-BA79-5711329B6AEA}" id="{73560F7A-DB6B-4BB9-9F9B-9FCA4584A085}">
    <text>Using Plant Sale from M3 Synapse since RDF15 Demand go live</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6.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4.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10.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B3C13-99D0-429E-8E7B-370DDCDB0991}">
  <dimension ref="A2:U275"/>
  <sheetViews>
    <sheetView showGridLines="0" topLeftCell="G4" zoomScale="80" zoomScaleNormal="80" workbookViewId="0">
      <selection activeCell="G4" sqref="G4"/>
    </sheetView>
  </sheetViews>
  <sheetFormatPr defaultRowHeight="15"/>
  <cols>
    <col min="1" max="1" width="38.85546875" bestFit="1" customWidth="1"/>
    <col min="14" max="14" width="12.5703125" customWidth="1"/>
    <col min="17" max="17" width="16.5703125" customWidth="1"/>
    <col min="18" max="18" width="10.85546875" customWidth="1"/>
    <col min="19" max="19" width="11.85546875" customWidth="1"/>
    <col min="21" max="22" width="13.42578125" customWidth="1"/>
    <col min="23" max="23" width="10.42578125" customWidth="1"/>
  </cols>
  <sheetData>
    <row r="2" spans="1:2">
      <c r="A2" s="188" t="s">
        <v>0</v>
      </c>
    </row>
    <row r="5" spans="1:2" ht="26.25">
      <c r="A5" s="169" t="s">
        <v>1</v>
      </c>
      <c r="B5" s="169"/>
    </row>
    <row r="6" spans="1:2" ht="18.75">
      <c r="A6" s="187" t="s">
        <v>2</v>
      </c>
    </row>
    <row r="20" spans="1:19">
      <c r="A20" s="173" t="s">
        <v>3</v>
      </c>
      <c r="B20" t="s">
        <v>4</v>
      </c>
    </row>
    <row r="21" spans="1:19">
      <c r="A21" s="173" t="s">
        <v>5</v>
      </c>
      <c r="L21" t="s">
        <v>6</v>
      </c>
    </row>
    <row r="22" spans="1:19">
      <c r="A22" s="173" t="s">
        <v>7</v>
      </c>
      <c r="B22" t="s">
        <v>8</v>
      </c>
    </row>
    <row r="23" spans="1:19">
      <c r="A23" s="173"/>
      <c r="B23" t="s">
        <v>9</v>
      </c>
      <c r="P23" t="s">
        <v>10</v>
      </c>
      <c r="Q23" t="s">
        <v>11</v>
      </c>
      <c r="R23" t="s">
        <v>12</v>
      </c>
    </row>
    <row r="24" spans="1:19">
      <c r="A24" s="173"/>
      <c r="B24" t="s">
        <v>13</v>
      </c>
      <c r="P24" t="s">
        <v>14</v>
      </c>
      <c r="Q24" t="s">
        <v>15</v>
      </c>
      <c r="R24" s="137">
        <v>50194.875</v>
      </c>
      <c r="S24" s="170">
        <f>R24/12</f>
        <v>4182.90625</v>
      </c>
    </row>
    <row r="25" spans="1:19">
      <c r="A25" s="173"/>
      <c r="B25" t="s">
        <v>16</v>
      </c>
      <c r="P25" t="s">
        <v>17</v>
      </c>
      <c r="Q25" t="s">
        <v>18</v>
      </c>
      <c r="R25" s="137">
        <v>37999.875</v>
      </c>
      <c r="S25" s="170">
        <f t="shared" ref="S25:S27" si="0">R25/12</f>
        <v>3166.65625</v>
      </c>
    </row>
    <row r="26" spans="1:19">
      <c r="A26" s="173" t="s">
        <v>19</v>
      </c>
      <c r="B26" t="s">
        <v>20</v>
      </c>
      <c r="P26" t="s">
        <v>21</v>
      </c>
      <c r="Q26" t="s">
        <v>22</v>
      </c>
      <c r="R26" s="137">
        <v>56550.625</v>
      </c>
      <c r="S26" s="170">
        <f t="shared" si="0"/>
        <v>4712.552083333333</v>
      </c>
    </row>
    <row r="27" spans="1:19">
      <c r="A27" s="173" t="s">
        <v>23</v>
      </c>
      <c r="P27" t="s">
        <v>24</v>
      </c>
      <c r="Q27" t="s">
        <v>25</v>
      </c>
      <c r="R27" s="137">
        <v>42470.5</v>
      </c>
      <c r="S27" s="170">
        <f t="shared" si="0"/>
        <v>3539.2083333333335</v>
      </c>
    </row>
    <row r="28" spans="1:19">
      <c r="A28" s="173" t="s">
        <v>26</v>
      </c>
      <c r="R28" s="171">
        <f>SUM(R24:R27)</f>
        <v>187215.875</v>
      </c>
      <c r="S28" s="170">
        <f>SUM(S24:S27)</f>
        <v>15601.322916666666</v>
      </c>
    </row>
    <row r="29" spans="1:19">
      <c r="A29" s="173" t="s">
        <v>27</v>
      </c>
      <c r="B29" t="s">
        <v>28</v>
      </c>
    </row>
    <row r="30" spans="1:19">
      <c r="A30" s="173" t="s">
        <v>29</v>
      </c>
      <c r="P30" t="s">
        <v>30</v>
      </c>
    </row>
    <row r="31" spans="1:19">
      <c r="P31" t="s">
        <v>31</v>
      </c>
      <c r="R31" t="s">
        <v>32</v>
      </c>
    </row>
    <row r="32" spans="1:19">
      <c r="P32" t="s">
        <v>33</v>
      </c>
    </row>
    <row r="38" spans="1:2" ht="26.25">
      <c r="A38" s="169" t="s">
        <v>34</v>
      </c>
      <c r="B38" s="169"/>
    </row>
    <row r="39" spans="1:2" ht="18.75">
      <c r="A39" s="187" t="s">
        <v>35</v>
      </c>
    </row>
    <row r="54" spans="1:17">
      <c r="A54" s="173" t="s">
        <v>3</v>
      </c>
      <c r="O54" s="174" t="s">
        <v>36</v>
      </c>
      <c r="P54" s="174" t="s">
        <v>37</v>
      </c>
      <c r="Q54" s="2">
        <f>18.9*60</f>
        <v>1134</v>
      </c>
    </row>
    <row r="55" spans="1:17">
      <c r="A55" s="173" t="s">
        <v>5</v>
      </c>
      <c r="N55" s="4" t="s">
        <v>38</v>
      </c>
      <c r="O55" s="52">
        <v>50</v>
      </c>
      <c r="P55" s="49">
        <f>O55/80</f>
        <v>0.625</v>
      </c>
    </row>
    <row r="56" spans="1:17">
      <c r="A56" s="173" t="s">
        <v>7</v>
      </c>
      <c r="B56" t="s">
        <v>39</v>
      </c>
      <c r="N56" s="4" t="s">
        <v>40</v>
      </c>
      <c r="O56" s="52">
        <v>7</v>
      </c>
      <c r="P56" s="49">
        <f>O56/80</f>
        <v>8.7499999999999994E-2</v>
      </c>
    </row>
    <row r="57" spans="1:17">
      <c r="A57" s="173"/>
      <c r="B57" t="s">
        <v>41</v>
      </c>
      <c r="N57" s="4" t="s">
        <v>42</v>
      </c>
      <c r="O57" s="52">
        <v>6</v>
      </c>
      <c r="P57" s="175">
        <f>O57/80</f>
        <v>7.4999999999999997E-2</v>
      </c>
    </row>
    <row r="58" spans="1:17" ht="15.75" thickBot="1">
      <c r="A58" s="173"/>
      <c r="B58" t="s">
        <v>43</v>
      </c>
      <c r="N58" s="176" t="s">
        <v>44</v>
      </c>
      <c r="O58" s="177">
        <v>8</v>
      </c>
      <c r="P58" s="178">
        <f>O58/80</f>
        <v>0.1</v>
      </c>
    </row>
    <row r="59" spans="1:17" ht="15.75" thickTop="1">
      <c r="B59" t="s">
        <v>45</v>
      </c>
      <c r="N59" s="4" t="s">
        <v>46</v>
      </c>
      <c r="O59" s="179">
        <f>SUM(O55:O58)</f>
        <v>71</v>
      </c>
      <c r="P59" s="180">
        <f>O59/80</f>
        <v>0.88749999999999996</v>
      </c>
    </row>
    <row r="60" spans="1:17">
      <c r="A60" s="173" t="s">
        <v>19</v>
      </c>
    </row>
    <row r="61" spans="1:17">
      <c r="A61" s="173" t="s">
        <v>23</v>
      </c>
    </row>
    <row r="62" spans="1:17">
      <c r="A62" s="173" t="s">
        <v>26</v>
      </c>
    </row>
    <row r="63" spans="1:17">
      <c r="A63" s="173" t="s">
        <v>27</v>
      </c>
      <c r="B63" t="s">
        <v>47</v>
      </c>
    </row>
    <row r="64" spans="1:17">
      <c r="A64" s="173" t="s">
        <v>29</v>
      </c>
    </row>
    <row r="65" spans="1:2">
      <c r="A65" s="173"/>
    </row>
    <row r="68" spans="1:2" ht="26.25">
      <c r="A68" s="169" t="s">
        <v>48</v>
      </c>
      <c r="B68" s="169"/>
    </row>
    <row r="69" spans="1:2">
      <c r="A69" t="s">
        <v>2</v>
      </c>
    </row>
    <row r="84" spans="1:18">
      <c r="A84" s="173" t="s">
        <v>3</v>
      </c>
      <c r="B84" t="s">
        <v>49</v>
      </c>
      <c r="P84" s="183"/>
    </row>
    <row r="85" spans="1:18">
      <c r="A85" s="173"/>
      <c r="B85" t="s">
        <v>50</v>
      </c>
    </row>
    <row r="86" spans="1:18" ht="33">
      <c r="A86" s="173"/>
      <c r="B86" t="s">
        <v>51</v>
      </c>
      <c r="P86" s="184"/>
      <c r="Q86" s="185" t="s">
        <v>36</v>
      </c>
      <c r="R86" s="185" t="s">
        <v>37</v>
      </c>
    </row>
    <row r="87" spans="1:18" ht="16.5">
      <c r="A87" s="173" t="s">
        <v>5</v>
      </c>
      <c r="P87" s="185" t="s">
        <v>38</v>
      </c>
      <c r="Q87" s="184">
        <v>74</v>
      </c>
      <c r="R87" s="186">
        <v>0.61</v>
      </c>
    </row>
    <row r="88" spans="1:18" ht="16.5">
      <c r="A88" s="173" t="s">
        <v>7</v>
      </c>
      <c r="B88" t="s">
        <v>52</v>
      </c>
      <c r="P88" s="185" t="s">
        <v>53</v>
      </c>
      <c r="Q88" s="184">
        <v>24</v>
      </c>
      <c r="R88" s="186">
        <v>0.2</v>
      </c>
    </row>
    <row r="89" spans="1:18" ht="16.5">
      <c r="A89" s="173"/>
      <c r="B89" t="s">
        <v>54</v>
      </c>
      <c r="P89" s="185" t="s">
        <v>46</v>
      </c>
      <c r="Q89" s="184">
        <v>98</v>
      </c>
      <c r="R89" s="186">
        <v>0.81</v>
      </c>
    </row>
    <row r="90" spans="1:18">
      <c r="A90" s="173"/>
      <c r="B90" t="s">
        <v>55</v>
      </c>
    </row>
    <row r="91" spans="1:18">
      <c r="A91" s="173" t="s">
        <v>19</v>
      </c>
      <c r="P91" s="183"/>
    </row>
    <row r="92" spans="1:18">
      <c r="A92" s="173" t="s">
        <v>23</v>
      </c>
      <c r="P92" s="182"/>
    </row>
    <row r="93" spans="1:18">
      <c r="A93" s="173" t="s">
        <v>26</v>
      </c>
      <c r="P93" s="182"/>
    </row>
    <row r="94" spans="1:18">
      <c r="A94" s="173" t="s">
        <v>27</v>
      </c>
    </row>
    <row r="95" spans="1:18">
      <c r="A95" s="173" t="s">
        <v>29</v>
      </c>
    </row>
    <row r="98" spans="1:2" ht="26.25">
      <c r="A98" s="169" t="s">
        <v>56</v>
      </c>
      <c r="B98" s="181" t="s">
        <v>35</v>
      </c>
    </row>
    <row r="118" spans="1:2">
      <c r="A118" s="173" t="s">
        <v>3</v>
      </c>
    </row>
    <row r="119" spans="1:2">
      <c r="A119" s="173" t="s">
        <v>5</v>
      </c>
      <c r="B119" t="s">
        <v>57</v>
      </c>
    </row>
    <row r="120" spans="1:2">
      <c r="A120" s="173" t="s">
        <v>7</v>
      </c>
    </row>
    <row r="121" spans="1:2">
      <c r="A121" s="173"/>
    </row>
    <row r="122" spans="1:2">
      <c r="A122" s="173"/>
    </row>
    <row r="123" spans="1:2">
      <c r="A123" s="173" t="s">
        <v>19</v>
      </c>
      <c r="B123" t="s">
        <v>58</v>
      </c>
    </row>
    <row r="124" spans="1:2">
      <c r="A124" s="173"/>
      <c r="B124" t="s">
        <v>59</v>
      </c>
    </row>
    <row r="125" spans="1:2">
      <c r="A125" s="173" t="s">
        <v>23</v>
      </c>
    </row>
    <row r="126" spans="1:2">
      <c r="A126" s="173" t="s">
        <v>26</v>
      </c>
    </row>
    <row r="127" spans="1:2">
      <c r="A127" s="173" t="s">
        <v>27</v>
      </c>
    </row>
    <row r="128" spans="1:2">
      <c r="A128" s="173" t="s">
        <v>29</v>
      </c>
      <c r="B128" t="s">
        <v>60</v>
      </c>
    </row>
    <row r="132" spans="1:21" ht="26.25">
      <c r="A132" s="169" t="s">
        <v>61</v>
      </c>
      <c r="B132" s="169"/>
    </row>
    <row r="134" spans="1:21">
      <c r="U134" t="s">
        <v>3</v>
      </c>
    </row>
    <row r="135" spans="1:21">
      <c r="U135" t="s">
        <v>5</v>
      </c>
    </row>
    <row r="136" spans="1:21">
      <c r="U136" t="s">
        <v>7</v>
      </c>
    </row>
    <row r="137" spans="1:21">
      <c r="U137" t="s">
        <v>23</v>
      </c>
    </row>
    <row r="138" spans="1:21">
      <c r="U138" t="s">
        <v>62</v>
      </c>
    </row>
    <row r="139" spans="1:21">
      <c r="U139" t="s">
        <v>26</v>
      </c>
    </row>
    <row r="147" spans="1:14">
      <c r="N147" s="172" t="s">
        <v>63</v>
      </c>
    </row>
    <row r="148" spans="1:14">
      <c r="A148" s="173" t="s">
        <v>3</v>
      </c>
      <c r="N148" s="172" t="s">
        <v>64</v>
      </c>
    </row>
    <row r="149" spans="1:14">
      <c r="A149" s="173" t="s">
        <v>5</v>
      </c>
      <c r="N149" s="172" t="s">
        <v>65</v>
      </c>
    </row>
    <row r="150" spans="1:14">
      <c r="A150" s="173" t="s">
        <v>7</v>
      </c>
      <c r="B150" t="s">
        <v>66</v>
      </c>
      <c r="N150" s="172" t="s">
        <v>67</v>
      </c>
    </row>
    <row r="151" spans="1:14">
      <c r="A151" s="173"/>
      <c r="B151" t="s">
        <v>68</v>
      </c>
      <c r="N151" s="172" t="s">
        <v>69</v>
      </c>
    </row>
    <row r="152" spans="1:14">
      <c r="A152" s="173"/>
      <c r="B152" t="s">
        <v>70</v>
      </c>
      <c r="N152" s="172" t="s">
        <v>71</v>
      </c>
    </row>
    <row r="153" spans="1:14">
      <c r="A153" s="173" t="s">
        <v>19</v>
      </c>
      <c r="B153" t="s">
        <v>72</v>
      </c>
      <c r="N153" s="172" t="s">
        <v>73</v>
      </c>
    </row>
    <row r="154" spans="1:14">
      <c r="A154" s="173" t="s">
        <v>23</v>
      </c>
      <c r="N154" s="172" t="s">
        <v>74</v>
      </c>
    </row>
    <row r="155" spans="1:14">
      <c r="A155" s="173" t="s">
        <v>26</v>
      </c>
    </row>
    <row r="156" spans="1:14">
      <c r="A156" s="173" t="s">
        <v>27</v>
      </c>
      <c r="B156" t="s">
        <v>75</v>
      </c>
    </row>
    <row r="157" spans="1:14">
      <c r="A157" s="173" t="s">
        <v>29</v>
      </c>
    </row>
    <row r="161" spans="1:21" ht="26.25">
      <c r="A161" s="169" t="s">
        <v>76</v>
      </c>
      <c r="B161" s="169"/>
    </row>
    <row r="163" spans="1:21">
      <c r="U163" t="s">
        <v>3</v>
      </c>
    </row>
    <row r="164" spans="1:21">
      <c r="U164" t="s">
        <v>5</v>
      </c>
    </row>
    <row r="165" spans="1:21">
      <c r="U165" t="s">
        <v>7</v>
      </c>
    </row>
    <row r="166" spans="1:21">
      <c r="U166" t="s">
        <v>23</v>
      </c>
    </row>
    <row r="167" spans="1:21">
      <c r="U167" t="s">
        <v>62</v>
      </c>
    </row>
    <row r="168" spans="1:21">
      <c r="U168" t="s">
        <v>26</v>
      </c>
    </row>
    <row r="179" spans="1:2">
      <c r="A179" s="173" t="s">
        <v>3</v>
      </c>
      <c r="B179" t="s">
        <v>77</v>
      </c>
    </row>
    <row r="180" spans="1:2">
      <c r="A180" s="173" t="s">
        <v>5</v>
      </c>
    </row>
    <row r="181" spans="1:2">
      <c r="A181" s="173" t="s">
        <v>7</v>
      </c>
      <c r="B181" t="s">
        <v>78</v>
      </c>
    </row>
    <row r="182" spans="1:2">
      <c r="A182" s="173"/>
      <c r="B182" t="s">
        <v>79</v>
      </c>
    </row>
    <row r="183" spans="1:2">
      <c r="A183" s="173"/>
    </row>
    <row r="184" spans="1:2">
      <c r="A184" s="173" t="s">
        <v>19</v>
      </c>
      <c r="B184" t="s">
        <v>80</v>
      </c>
    </row>
    <row r="185" spans="1:2">
      <c r="A185" s="173" t="s">
        <v>23</v>
      </c>
      <c r="B185" t="s">
        <v>81</v>
      </c>
    </row>
    <row r="186" spans="1:2">
      <c r="A186" s="173" t="s">
        <v>26</v>
      </c>
    </row>
    <row r="187" spans="1:2">
      <c r="A187" s="173" t="s">
        <v>27</v>
      </c>
      <c r="B187" t="s">
        <v>82</v>
      </c>
    </row>
    <row r="188" spans="1:2">
      <c r="A188" s="173" t="s">
        <v>29</v>
      </c>
      <c r="B188" t="s">
        <v>83</v>
      </c>
    </row>
    <row r="191" spans="1:2" ht="26.25">
      <c r="A191" s="169" t="s">
        <v>84</v>
      </c>
      <c r="B191" s="169"/>
    </row>
    <row r="194" spans="1:21">
      <c r="U194" t="s">
        <v>3</v>
      </c>
    </row>
    <row r="195" spans="1:21">
      <c r="U195" t="s">
        <v>5</v>
      </c>
    </row>
    <row r="196" spans="1:21">
      <c r="U196" t="s">
        <v>7</v>
      </c>
    </row>
    <row r="197" spans="1:21">
      <c r="U197" t="s">
        <v>23</v>
      </c>
    </row>
    <row r="198" spans="1:21">
      <c r="U198" t="s">
        <v>62</v>
      </c>
    </row>
    <row r="199" spans="1:21">
      <c r="U199" t="s">
        <v>26</v>
      </c>
    </row>
    <row r="206" spans="1:21">
      <c r="A206" s="173" t="s">
        <v>3</v>
      </c>
      <c r="B206" t="s">
        <v>85</v>
      </c>
      <c r="O206" t="s">
        <v>86</v>
      </c>
    </row>
    <row r="207" spans="1:21">
      <c r="A207" s="173" t="s">
        <v>5</v>
      </c>
      <c r="O207" s="172" t="s">
        <v>87</v>
      </c>
    </row>
    <row r="208" spans="1:21">
      <c r="A208" s="173" t="s">
        <v>7</v>
      </c>
      <c r="B208" t="s">
        <v>88</v>
      </c>
      <c r="O208" s="172" t="s">
        <v>89</v>
      </c>
    </row>
    <row r="209" spans="1:21">
      <c r="A209" s="173"/>
      <c r="B209" t="s">
        <v>90</v>
      </c>
      <c r="O209" s="172" t="s">
        <v>91</v>
      </c>
    </row>
    <row r="210" spans="1:21">
      <c r="A210" s="173"/>
      <c r="O210" s="172" t="s">
        <v>92</v>
      </c>
    </row>
    <row r="211" spans="1:21">
      <c r="A211" s="173" t="s">
        <v>19</v>
      </c>
      <c r="O211" s="172" t="s">
        <v>93</v>
      </c>
    </row>
    <row r="212" spans="1:21">
      <c r="A212" s="173" t="s">
        <v>23</v>
      </c>
      <c r="O212" s="172" t="s">
        <v>94</v>
      </c>
    </row>
    <row r="213" spans="1:21">
      <c r="A213" s="173" t="s">
        <v>26</v>
      </c>
    </row>
    <row r="214" spans="1:21">
      <c r="A214" s="173" t="s">
        <v>27</v>
      </c>
      <c r="B214" t="s">
        <v>95</v>
      </c>
    </row>
    <row r="215" spans="1:21">
      <c r="A215" s="173" t="s">
        <v>29</v>
      </c>
      <c r="B215" t="s">
        <v>96</v>
      </c>
    </row>
    <row r="219" spans="1:21" ht="26.25">
      <c r="A219" s="169" t="s">
        <v>97</v>
      </c>
      <c r="B219" s="169"/>
    </row>
    <row r="222" spans="1:21">
      <c r="U222" t="s">
        <v>3</v>
      </c>
    </row>
    <row r="223" spans="1:21">
      <c r="U223" t="s">
        <v>5</v>
      </c>
    </row>
    <row r="224" spans="1:21">
      <c r="U224" t="s">
        <v>7</v>
      </c>
    </row>
    <row r="225" spans="1:21">
      <c r="U225" t="s">
        <v>23</v>
      </c>
    </row>
    <row r="226" spans="1:21">
      <c r="U226" t="s">
        <v>62</v>
      </c>
    </row>
    <row r="227" spans="1:21">
      <c r="U227" t="s">
        <v>26</v>
      </c>
    </row>
    <row r="234" spans="1:21">
      <c r="A234" s="173" t="s">
        <v>3</v>
      </c>
    </row>
    <row r="235" spans="1:21">
      <c r="A235" s="173" t="s">
        <v>5</v>
      </c>
    </row>
    <row r="236" spans="1:21">
      <c r="A236" s="173" t="s">
        <v>7</v>
      </c>
    </row>
    <row r="237" spans="1:21">
      <c r="A237" s="173"/>
    </row>
    <row r="238" spans="1:21">
      <c r="A238" s="173"/>
    </row>
    <row r="239" spans="1:21">
      <c r="A239" s="173" t="s">
        <v>19</v>
      </c>
      <c r="B239" t="s">
        <v>98</v>
      </c>
    </row>
    <row r="240" spans="1:21">
      <c r="A240" s="173" t="s">
        <v>23</v>
      </c>
    </row>
    <row r="241" spans="1:21">
      <c r="A241" s="173" t="s">
        <v>26</v>
      </c>
    </row>
    <row r="242" spans="1:21">
      <c r="A242" s="173" t="s">
        <v>27</v>
      </c>
    </row>
    <row r="243" spans="1:21">
      <c r="A243" s="173" t="s">
        <v>29</v>
      </c>
    </row>
    <row r="249" spans="1:21" ht="26.25">
      <c r="A249" s="169" t="s">
        <v>99</v>
      </c>
      <c r="B249" s="169"/>
    </row>
    <row r="251" spans="1:21">
      <c r="U251" t="s">
        <v>3</v>
      </c>
    </row>
    <row r="252" spans="1:21">
      <c r="U252" t="s">
        <v>5</v>
      </c>
    </row>
    <row r="253" spans="1:21">
      <c r="U253" t="s">
        <v>7</v>
      </c>
    </row>
    <row r="254" spans="1:21">
      <c r="U254" t="s">
        <v>23</v>
      </c>
    </row>
    <row r="255" spans="1:21">
      <c r="U255" t="s">
        <v>62</v>
      </c>
    </row>
    <row r="256" spans="1:21">
      <c r="U256" t="s">
        <v>26</v>
      </c>
    </row>
    <row r="266" spans="1:2">
      <c r="A266" s="173" t="s">
        <v>3</v>
      </c>
      <c r="B266" t="s">
        <v>100</v>
      </c>
    </row>
    <row r="267" spans="1:2">
      <c r="A267" s="173" t="s">
        <v>5</v>
      </c>
    </row>
    <row r="268" spans="1:2">
      <c r="A268" s="173" t="s">
        <v>7</v>
      </c>
    </row>
    <row r="269" spans="1:2">
      <c r="A269" s="173"/>
    </row>
    <row r="270" spans="1:2">
      <c r="A270" s="173"/>
    </row>
    <row r="271" spans="1:2">
      <c r="A271" s="173" t="s">
        <v>19</v>
      </c>
    </row>
    <row r="272" spans="1:2">
      <c r="A272" s="173" t="s">
        <v>23</v>
      </c>
      <c r="B272" t="s">
        <v>101</v>
      </c>
    </row>
    <row r="273" spans="1:2">
      <c r="A273" s="173" t="s">
        <v>26</v>
      </c>
    </row>
    <row r="274" spans="1:2">
      <c r="A274" s="173" t="s">
        <v>27</v>
      </c>
      <c r="B274" t="s">
        <v>102</v>
      </c>
    </row>
    <row r="275" spans="1:2">
      <c r="A275" s="173" t="s">
        <v>29</v>
      </c>
      <c r="B275" t="s">
        <v>103</v>
      </c>
    </row>
  </sheetData>
  <protectedRanges>
    <protectedRange sqref="O207:O212" name="Range1_1_1"/>
    <protectedRange sqref="N147:N154" name="Range1_1_1_1"/>
  </protectedRange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E8B90-6F72-4EFB-82A9-CCC4DA4E5544}">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F9F31-BD49-4672-B669-083DD1287FC1}">
  <dimension ref="A1:F182"/>
  <sheetViews>
    <sheetView topLeftCell="A175" zoomScale="80" zoomScaleNormal="80" workbookViewId="0">
      <selection activeCell="D145" sqref="D145"/>
    </sheetView>
  </sheetViews>
  <sheetFormatPr defaultRowHeight="15"/>
  <cols>
    <col min="1" max="1" width="11.42578125" bestFit="1" customWidth="1"/>
    <col min="2" max="2" width="12" bestFit="1" customWidth="1"/>
    <col min="3" max="3" width="15" customWidth="1"/>
    <col min="4" max="4" width="82.42578125" style="38" customWidth="1"/>
  </cols>
  <sheetData>
    <row r="1" spans="1:4">
      <c r="A1" s="35" t="s">
        <v>104</v>
      </c>
      <c r="B1" s="35" t="s">
        <v>105</v>
      </c>
      <c r="C1" s="35" t="s">
        <v>106</v>
      </c>
      <c r="D1" s="37" t="s">
        <v>107</v>
      </c>
    </row>
    <row r="2" spans="1:4" ht="30" hidden="1">
      <c r="A2" s="36">
        <v>45107</v>
      </c>
      <c r="B2" s="36" t="s">
        <v>108</v>
      </c>
      <c r="C2" t="s">
        <v>109</v>
      </c>
      <c r="D2" s="38" t="s">
        <v>110</v>
      </c>
    </row>
    <row r="3" spans="1:4" hidden="1">
      <c r="A3" s="36">
        <v>45107</v>
      </c>
      <c r="B3" s="36" t="s">
        <v>111</v>
      </c>
      <c r="C3" s="36" t="s">
        <v>109</v>
      </c>
      <c r="D3" s="38" t="s">
        <v>112</v>
      </c>
    </row>
    <row r="4" spans="1:4" ht="30" hidden="1">
      <c r="A4" s="36">
        <v>45107</v>
      </c>
      <c r="B4" s="36" t="s">
        <v>113</v>
      </c>
      <c r="C4" s="36" t="s">
        <v>114</v>
      </c>
      <c r="D4" s="38" t="s">
        <v>115</v>
      </c>
    </row>
    <row r="5" spans="1:4" hidden="1">
      <c r="A5" s="36">
        <v>45107</v>
      </c>
      <c r="B5" s="36" t="s">
        <v>116</v>
      </c>
      <c r="C5" s="36" t="s">
        <v>114</v>
      </c>
      <c r="D5" s="38" t="s">
        <v>117</v>
      </c>
    </row>
    <row r="6" spans="1:4" ht="30" hidden="1">
      <c r="A6" s="36">
        <v>45107</v>
      </c>
      <c r="B6" s="36" t="s">
        <v>118</v>
      </c>
      <c r="C6" s="36" t="s">
        <v>109</v>
      </c>
      <c r="D6" s="38" t="s">
        <v>119</v>
      </c>
    </row>
    <row r="7" spans="1:4" hidden="1">
      <c r="A7" s="36">
        <v>45107</v>
      </c>
      <c r="B7" s="36" t="s">
        <v>120</v>
      </c>
      <c r="C7" s="36" t="s">
        <v>114</v>
      </c>
      <c r="D7" s="38" t="s">
        <v>121</v>
      </c>
    </row>
    <row r="8" spans="1:4" ht="30" hidden="1">
      <c r="A8" s="36">
        <v>45107</v>
      </c>
      <c r="B8" s="36" t="s">
        <v>122</v>
      </c>
      <c r="C8" s="36" t="s">
        <v>114</v>
      </c>
      <c r="D8" s="38" t="s">
        <v>123</v>
      </c>
    </row>
    <row r="9" spans="1:4" hidden="1">
      <c r="A9" s="36">
        <v>45107</v>
      </c>
      <c r="B9" s="36" t="s">
        <v>124</v>
      </c>
      <c r="C9" s="36" t="s">
        <v>125</v>
      </c>
      <c r="D9" s="38" t="s">
        <v>126</v>
      </c>
    </row>
    <row r="10" spans="1:4" ht="45" hidden="1">
      <c r="A10" s="42">
        <v>45131</v>
      </c>
      <c r="B10" s="42" t="s">
        <v>108</v>
      </c>
      <c r="C10" s="42" t="s">
        <v>109</v>
      </c>
      <c r="D10" s="39" t="s">
        <v>127</v>
      </c>
    </row>
    <row r="11" spans="1:4" ht="30" hidden="1">
      <c r="A11" s="42">
        <v>45131</v>
      </c>
      <c r="B11" s="42" t="s">
        <v>111</v>
      </c>
      <c r="C11" s="42" t="s">
        <v>109</v>
      </c>
      <c r="D11" s="39" t="s">
        <v>128</v>
      </c>
    </row>
    <row r="12" spans="1:4" ht="30" hidden="1">
      <c r="A12" s="36">
        <v>45131</v>
      </c>
      <c r="B12" s="36" t="s">
        <v>113</v>
      </c>
      <c r="C12" t="s">
        <v>125</v>
      </c>
      <c r="D12" s="38" t="s">
        <v>115</v>
      </c>
    </row>
    <row r="13" spans="1:4" hidden="1">
      <c r="A13" s="36">
        <v>45131</v>
      </c>
      <c r="B13" s="36" t="s">
        <v>116</v>
      </c>
      <c r="C13" t="s">
        <v>109</v>
      </c>
      <c r="D13" s="38" t="s">
        <v>117</v>
      </c>
    </row>
    <row r="14" spans="1:4" s="40" customFormat="1" ht="60" hidden="1">
      <c r="A14" s="43">
        <v>45131</v>
      </c>
      <c r="B14" s="43" t="s">
        <v>118</v>
      </c>
      <c r="C14" s="44" t="s">
        <v>109</v>
      </c>
      <c r="D14" s="41" t="s">
        <v>129</v>
      </c>
    </row>
    <row r="15" spans="1:4" s="40" customFormat="1" ht="30" hidden="1">
      <c r="A15" s="46">
        <v>45131</v>
      </c>
      <c r="B15" s="46" t="s">
        <v>120</v>
      </c>
      <c r="C15" s="40" t="s">
        <v>125</v>
      </c>
      <c r="D15" s="47" t="s">
        <v>130</v>
      </c>
    </row>
    <row r="16" spans="1:4" hidden="1">
      <c r="A16" s="36">
        <v>45131</v>
      </c>
      <c r="B16" s="36" t="s">
        <v>122</v>
      </c>
      <c r="C16" t="s">
        <v>125</v>
      </c>
      <c r="D16" s="38" t="s">
        <v>131</v>
      </c>
    </row>
    <row r="17" spans="1:4" hidden="1">
      <c r="A17" s="36">
        <v>45131</v>
      </c>
      <c r="B17" s="36" t="s">
        <v>124</v>
      </c>
      <c r="C17" t="s">
        <v>125</v>
      </c>
      <c r="D17" s="38" t="s">
        <v>132</v>
      </c>
    </row>
    <row r="18" spans="1:4" ht="30" hidden="1">
      <c r="A18" s="42">
        <v>45159</v>
      </c>
      <c r="B18" s="42" t="s">
        <v>108</v>
      </c>
      <c r="C18" s="45" t="s">
        <v>109</v>
      </c>
      <c r="D18" s="39" t="s">
        <v>133</v>
      </c>
    </row>
    <row r="19" spans="1:4" ht="45" hidden="1">
      <c r="A19" s="42">
        <v>45159</v>
      </c>
      <c r="B19" s="42" t="s">
        <v>111</v>
      </c>
      <c r="C19" s="45" t="s">
        <v>109</v>
      </c>
      <c r="D19" s="39" t="s">
        <v>134</v>
      </c>
    </row>
    <row r="20" spans="1:4" ht="30" hidden="1">
      <c r="A20" s="36">
        <v>45159</v>
      </c>
      <c r="B20" s="36" t="s">
        <v>113</v>
      </c>
      <c r="C20" t="s">
        <v>114</v>
      </c>
      <c r="D20" s="38" t="s">
        <v>135</v>
      </c>
    </row>
    <row r="21" spans="1:4" ht="45" hidden="1">
      <c r="A21" s="36">
        <v>45159</v>
      </c>
      <c r="B21" s="36" t="s">
        <v>116</v>
      </c>
      <c r="C21" t="s">
        <v>109</v>
      </c>
      <c r="D21" s="38" t="s">
        <v>136</v>
      </c>
    </row>
    <row r="22" spans="1:4" ht="30" hidden="1">
      <c r="A22" s="43">
        <v>45159</v>
      </c>
      <c r="B22" s="43" t="s">
        <v>118</v>
      </c>
      <c r="C22" t="s">
        <v>109</v>
      </c>
      <c r="D22" s="38" t="s">
        <v>137</v>
      </c>
    </row>
    <row r="23" spans="1:4" hidden="1">
      <c r="A23" s="36">
        <v>45159</v>
      </c>
      <c r="B23" s="36" t="s">
        <v>120</v>
      </c>
      <c r="C23" t="s">
        <v>125</v>
      </c>
      <c r="D23" s="38" t="s">
        <v>138</v>
      </c>
    </row>
    <row r="24" spans="1:4" hidden="1">
      <c r="A24" s="36">
        <v>45159</v>
      </c>
      <c r="B24" s="36" t="s">
        <v>122</v>
      </c>
      <c r="C24" t="s">
        <v>125</v>
      </c>
      <c r="D24" s="38" t="s">
        <v>139</v>
      </c>
    </row>
    <row r="25" spans="1:4" hidden="1">
      <c r="A25" s="36">
        <v>45159</v>
      </c>
      <c r="B25" s="36" t="s">
        <v>124</v>
      </c>
      <c r="C25" t="s">
        <v>125</v>
      </c>
      <c r="D25" s="38" t="s">
        <v>140</v>
      </c>
    </row>
    <row r="26" spans="1:4" ht="30" hidden="1">
      <c r="A26" s="36">
        <v>45187</v>
      </c>
      <c r="B26" t="s">
        <v>108</v>
      </c>
      <c r="C26" t="s">
        <v>109</v>
      </c>
      <c r="D26" s="38" t="s">
        <v>141</v>
      </c>
    </row>
    <row r="27" spans="1:4" ht="45" hidden="1">
      <c r="A27" s="36">
        <v>45187</v>
      </c>
      <c r="B27" t="s">
        <v>111</v>
      </c>
      <c r="C27" t="s">
        <v>109</v>
      </c>
      <c r="D27" s="38" t="s">
        <v>142</v>
      </c>
    </row>
    <row r="28" spans="1:4" ht="45" hidden="1">
      <c r="A28" s="36">
        <v>45187</v>
      </c>
      <c r="B28" t="s">
        <v>113</v>
      </c>
      <c r="C28" t="s">
        <v>114</v>
      </c>
      <c r="D28" s="38" t="s">
        <v>143</v>
      </c>
    </row>
    <row r="29" spans="1:4" ht="60" hidden="1">
      <c r="A29" s="36">
        <v>45187</v>
      </c>
      <c r="B29" t="s">
        <v>116</v>
      </c>
      <c r="C29" t="s">
        <v>109</v>
      </c>
      <c r="D29" s="38" t="s">
        <v>144</v>
      </c>
    </row>
    <row r="30" spans="1:4" ht="60" hidden="1">
      <c r="A30" s="36">
        <v>45187</v>
      </c>
      <c r="B30" t="s">
        <v>118</v>
      </c>
      <c r="C30" t="s">
        <v>109</v>
      </c>
      <c r="D30" s="38" t="s">
        <v>145</v>
      </c>
    </row>
    <row r="31" spans="1:4" ht="30" hidden="1">
      <c r="A31" s="36">
        <v>45187</v>
      </c>
      <c r="B31" t="s">
        <v>120</v>
      </c>
      <c r="C31" t="s">
        <v>125</v>
      </c>
      <c r="D31" s="38" t="s">
        <v>146</v>
      </c>
    </row>
    <row r="32" spans="1:4" ht="30" hidden="1">
      <c r="A32" s="36">
        <v>45187</v>
      </c>
      <c r="B32" t="s">
        <v>122</v>
      </c>
      <c r="C32" t="s">
        <v>114</v>
      </c>
      <c r="D32" s="38" t="s">
        <v>147</v>
      </c>
    </row>
    <row r="33" spans="1:4" ht="30" hidden="1">
      <c r="A33" s="36">
        <v>45187</v>
      </c>
      <c r="B33" t="s">
        <v>124</v>
      </c>
      <c r="C33" t="s">
        <v>125</v>
      </c>
      <c r="D33" s="38" t="s">
        <v>148</v>
      </c>
    </row>
    <row r="34" spans="1:4" ht="30" hidden="1">
      <c r="A34" s="36">
        <v>45215</v>
      </c>
      <c r="B34" t="s">
        <v>108</v>
      </c>
      <c r="C34" t="s">
        <v>125</v>
      </c>
      <c r="D34" s="38" t="s">
        <v>149</v>
      </c>
    </row>
    <row r="35" spans="1:4" hidden="1">
      <c r="A35" s="36">
        <v>45215</v>
      </c>
      <c r="B35" t="s">
        <v>111</v>
      </c>
      <c r="C35" t="s">
        <v>125</v>
      </c>
      <c r="D35" s="38" t="s">
        <v>150</v>
      </c>
    </row>
    <row r="36" spans="1:4" ht="60" hidden="1">
      <c r="A36" s="36">
        <v>45215</v>
      </c>
      <c r="B36" t="s">
        <v>113</v>
      </c>
      <c r="C36" t="s">
        <v>109</v>
      </c>
      <c r="D36" s="38" t="s">
        <v>151</v>
      </c>
    </row>
    <row r="37" spans="1:4" ht="45" hidden="1">
      <c r="A37" s="36">
        <v>45215</v>
      </c>
      <c r="B37" t="s">
        <v>116</v>
      </c>
      <c r="C37" t="s">
        <v>109</v>
      </c>
      <c r="D37" s="38" t="s">
        <v>152</v>
      </c>
    </row>
    <row r="38" spans="1:4" ht="45.75" hidden="1" customHeight="1">
      <c r="A38" s="36">
        <v>45215</v>
      </c>
      <c r="B38" t="s">
        <v>118</v>
      </c>
      <c r="C38" t="s">
        <v>109</v>
      </c>
      <c r="D38" s="38" t="s">
        <v>153</v>
      </c>
    </row>
    <row r="39" spans="1:4" ht="30" hidden="1">
      <c r="A39" s="36">
        <v>45215</v>
      </c>
      <c r="B39" t="s">
        <v>120</v>
      </c>
      <c r="C39" t="s">
        <v>109</v>
      </c>
      <c r="D39" s="38" t="s">
        <v>154</v>
      </c>
    </row>
    <row r="40" spans="1:4" ht="30" hidden="1">
      <c r="A40" s="36">
        <v>45215</v>
      </c>
      <c r="B40" t="s">
        <v>122</v>
      </c>
      <c r="C40" t="s">
        <v>125</v>
      </c>
      <c r="D40" s="38" t="s">
        <v>155</v>
      </c>
    </row>
    <row r="41" spans="1:4" ht="30" hidden="1">
      <c r="A41" s="36">
        <v>45215</v>
      </c>
      <c r="B41" t="s">
        <v>124</v>
      </c>
      <c r="C41" t="s">
        <v>109</v>
      </c>
      <c r="D41" s="38" t="s">
        <v>156</v>
      </c>
    </row>
    <row r="42" spans="1:4" ht="30" hidden="1">
      <c r="A42" s="36">
        <v>45243</v>
      </c>
      <c r="B42" t="s">
        <v>108</v>
      </c>
      <c r="C42" t="s">
        <v>125</v>
      </c>
      <c r="D42" s="38" t="s">
        <v>157</v>
      </c>
    </row>
    <row r="43" spans="1:4" hidden="1">
      <c r="A43" s="36">
        <v>45243</v>
      </c>
      <c r="B43" t="s">
        <v>111</v>
      </c>
      <c r="C43" t="s">
        <v>125</v>
      </c>
      <c r="D43" s="38" t="s">
        <v>158</v>
      </c>
    </row>
    <row r="44" spans="1:4" ht="30" hidden="1">
      <c r="A44" s="36">
        <v>45243</v>
      </c>
      <c r="B44" t="s">
        <v>113</v>
      </c>
      <c r="C44" t="s">
        <v>125</v>
      </c>
      <c r="D44" s="38" t="s">
        <v>159</v>
      </c>
    </row>
    <row r="45" spans="1:4" ht="45" hidden="1">
      <c r="A45" s="36">
        <v>45243</v>
      </c>
      <c r="B45" t="s">
        <v>116</v>
      </c>
      <c r="C45" t="s">
        <v>109</v>
      </c>
      <c r="D45" s="38" t="s">
        <v>160</v>
      </c>
    </row>
    <row r="46" spans="1:4" ht="30" hidden="1">
      <c r="A46" s="36">
        <v>45243</v>
      </c>
      <c r="B46" t="s">
        <v>118</v>
      </c>
      <c r="C46" t="s">
        <v>125</v>
      </c>
      <c r="D46" s="38" t="s">
        <v>161</v>
      </c>
    </row>
    <row r="47" spans="1:4" ht="30" hidden="1">
      <c r="A47" s="36">
        <v>45243</v>
      </c>
      <c r="B47" t="s">
        <v>120</v>
      </c>
      <c r="C47" t="s">
        <v>125</v>
      </c>
      <c r="D47" s="38" t="s">
        <v>162</v>
      </c>
    </row>
    <row r="48" spans="1:4" ht="30" hidden="1">
      <c r="A48" s="36">
        <v>45243</v>
      </c>
      <c r="B48" t="s">
        <v>122</v>
      </c>
      <c r="C48" t="s">
        <v>109</v>
      </c>
      <c r="D48" s="38" t="s">
        <v>163</v>
      </c>
    </row>
    <row r="49" spans="1:4" ht="30" hidden="1">
      <c r="A49" s="36">
        <v>45243</v>
      </c>
      <c r="B49" t="s">
        <v>124</v>
      </c>
      <c r="C49" t="s">
        <v>125</v>
      </c>
      <c r="D49" s="38" t="s">
        <v>164</v>
      </c>
    </row>
    <row r="50" spans="1:4" ht="30" hidden="1">
      <c r="A50" s="36">
        <v>45273</v>
      </c>
      <c r="B50" t="s">
        <v>108</v>
      </c>
      <c r="C50" t="s">
        <v>125</v>
      </c>
      <c r="D50" s="38" t="s">
        <v>165</v>
      </c>
    </row>
    <row r="51" spans="1:4" ht="30" hidden="1">
      <c r="A51" s="36">
        <v>45273</v>
      </c>
      <c r="B51" t="s">
        <v>111</v>
      </c>
      <c r="C51" t="s">
        <v>125</v>
      </c>
      <c r="D51" s="38" t="s">
        <v>166</v>
      </c>
    </row>
    <row r="52" spans="1:4" ht="45" hidden="1">
      <c r="A52" s="46">
        <v>45273</v>
      </c>
      <c r="B52" s="40" t="s">
        <v>113</v>
      </c>
      <c r="C52" s="40" t="s">
        <v>125</v>
      </c>
      <c r="D52" s="47" t="s">
        <v>167</v>
      </c>
    </row>
    <row r="53" spans="1:4" ht="67.5" hidden="1" customHeight="1">
      <c r="A53" s="46">
        <v>45273</v>
      </c>
      <c r="B53" s="40" t="s">
        <v>116</v>
      </c>
      <c r="C53" s="40" t="s">
        <v>109</v>
      </c>
      <c r="D53" s="51" t="s">
        <v>168</v>
      </c>
    </row>
    <row r="54" spans="1:4" ht="30" hidden="1">
      <c r="A54" s="36">
        <v>45273</v>
      </c>
      <c r="B54" t="s">
        <v>118</v>
      </c>
      <c r="C54" t="s">
        <v>125</v>
      </c>
      <c r="D54" s="38" t="s">
        <v>169</v>
      </c>
    </row>
    <row r="55" spans="1:4" ht="30" hidden="1">
      <c r="A55" s="36">
        <v>45273</v>
      </c>
      <c r="B55" t="s">
        <v>120</v>
      </c>
      <c r="C55" t="s">
        <v>125</v>
      </c>
      <c r="D55" s="38" t="s">
        <v>170</v>
      </c>
    </row>
    <row r="56" spans="1:4" hidden="1">
      <c r="A56" s="46">
        <v>45273</v>
      </c>
      <c r="B56" s="40" t="s">
        <v>122</v>
      </c>
      <c r="C56" s="40" t="s">
        <v>125</v>
      </c>
      <c r="D56" s="38" t="s">
        <v>171</v>
      </c>
    </row>
    <row r="57" spans="1:4" ht="30" hidden="1">
      <c r="A57" s="36">
        <v>45273</v>
      </c>
      <c r="B57" t="s">
        <v>124</v>
      </c>
      <c r="C57" t="s">
        <v>125</v>
      </c>
      <c r="D57" s="38" t="s">
        <v>172</v>
      </c>
    </row>
    <row r="58" spans="1:4" ht="60" hidden="1">
      <c r="A58" s="36">
        <v>45300</v>
      </c>
      <c r="B58" t="s">
        <v>108</v>
      </c>
      <c r="C58" t="s">
        <v>125</v>
      </c>
      <c r="D58" s="38" t="s">
        <v>173</v>
      </c>
    </row>
    <row r="59" spans="1:4" ht="45" hidden="1">
      <c r="A59" s="36">
        <v>45300</v>
      </c>
      <c r="B59" t="s">
        <v>111</v>
      </c>
      <c r="C59" t="s">
        <v>125</v>
      </c>
      <c r="D59" s="38" t="s">
        <v>174</v>
      </c>
    </row>
    <row r="60" spans="1:4" ht="45" hidden="1">
      <c r="A60" s="36">
        <v>45300</v>
      </c>
      <c r="B60" s="40" t="s">
        <v>113</v>
      </c>
      <c r="C60" s="40" t="s">
        <v>125</v>
      </c>
      <c r="D60" s="38" t="s">
        <v>175</v>
      </c>
    </row>
    <row r="61" spans="1:4" ht="60" hidden="1">
      <c r="A61" s="36">
        <v>45300</v>
      </c>
      <c r="B61" s="40" t="s">
        <v>116</v>
      </c>
      <c r="C61" s="40" t="s">
        <v>109</v>
      </c>
      <c r="D61" s="38" t="s">
        <v>176</v>
      </c>
    </row>
    <row r="62" spans="1:4" ht="105" hidden="1">
      <c r="A62" s="36">
        <v>45300</v>
      </c>
      <c r="B62" t="s">
        <v>118</v>
      </c>
      <c r="C62" t="s">
        <v>125</v>
      </c>
      <c r="D62" s="38" t="s">
        <v>177</v>
      </c>
    </row>
    <row r="63" spans="1:4" ht="60" hidden="1">
      <c r="A63" s="36">
        <v>45300</v>
      </c>
      <c r="B63" t="s">
        <v>120</v>
      </c>
      <c r="C63" t="s">
        <v>125</v>
      </c>
      <c r="D63" s="38" t="s">
        <v>178</v>
      </c>
    </row>
    <row r="64" spans="1:4" ht="45" hidden="1">
      <c r="A64" s="36">
        <v>45300</v>
      </c>
      <c r="B64" s="40" t="s">
        <v>122</v>
      </c>
      <c r="C64" s="40" t="s">
        <v>125</v>
      </c>
      <c r="D64" s="38" t="s">
        <v>179</v>
      </c>
    </row>
    <row r="65" spans="1:4" ht="45" hidden="1">
      <c r="A65" s="36">
        <v>45300</v>
      </c>
      <c r="B65" t="s">
        <v>124</v>
      </c>
      <c r="C65" t="s">
        <v>125</v>
      </c>
      <c r="D65" s="38" t="s">
        <v>180</v>
      </c>
    </row>
    <row r="66" spans="1:4" hidden="1">
      <c r="A66" s="36">
        <v>45338</v>
      </c>
      <c r="B66" t="s">
        <v>108</v>
      </c>
      <c r="C66" t="s">
        <v>125</v>
      </c>
    </row>
    <row r="67" spans="1:4" hidden="1">
      <c r="A67" s="36">
        <v>45338</v>
      </c>
      <c r="B67" t="s">
        <v>111</v>
      </c>
      <c r="C67" t="s">
        <v>125</v>
      </c>
    </row>
    <row r="68" spans="1:4" hidden="1">
      <c r="A68" s="36">
        <v>45338</v>
      </c>
      <c r="B68" s="40" t="s">
        <v>113</v>
      </c>
      <c r="C68" s="40" t="s">
        <v>125</v>
      </c>
    </row>
    <row r="69" spans="1:4" hidden="1">
      <c r="A69" s="36">
        <v>45338</v>
      </c>
      <c r="B69" s="40" t="s">
        <v>116</v>
      </c>
      <c r="C69" s="40" t="s">
        <v>109</v>
      </c>
    </row>
    <row r="70" spans="1:4" hidden="1">
      <c r="A70" s="36">
        <v>45338</v>
      </c>
      <c r="B70" t="s">
        <v>118</v>
      </c>
      <c r="C70" t="s">
        <v>125</v>
      </c>
    </row>
    <row r="71" spans="1:4" hidden="1">
      <c r="A71" s="36">
        <v>45338</v>
      </c>
      <c r="B71" t="s">
        <v>120</v>
      </c>
      <c r="C71" t="s">
        <v>125</v>
      </c>
    </row>
    <row r="72" spans="1:4" hidden="1">
      <c r="A72" s="36">
        <v>45338</v>
      </c>
      <c r="B72" s="40" t="s">
        <v>122</v>
      </c>
      <c r="C72" s="40" t="s">
        <v>125</v>
      </c>
    </row>
    <row r="73" spans="1:4" hidden="1">
      <c r="A73" s="36">
        <v>45338</v>
      </c>
      <c r="B73" t="s">
        <v>124</v>
      </c>
      <c r="C73" t="s">
        <v>125</v>
      </c>
    </row>
    <row r="74" spans="1:4" ht="45">
      <c r="A74" s="36">
        <v>45369</v>
      </c>
      <c r="B74" t="s">
        <v>108</v>
      </c>
      <c r="C74" t="s">
        <v>125</v>
      </c>
      <c r="D74" s="38" t="s">
        <v>181</v>
      </c>
    </row>
    <row r="75" spans="1:4" ht="60">
      <c r="A75" s="36">
        <v>45369</v>
      </c>
      <c r="B75" t="s">
        <v>111</v>
      </c>
      <c r="C75" t="s">
        <v>125</v>
      </c>
      <c r="D75" s="38" t="s">
        <v>182</v>
      </c>
    </row>
    <row r="76" spans="1:4" ht="75">
      <c r="A76" s="36">
        <v>45369</v>
      </c>
      <c r="B76" s="40" t="s">
        <v>113</v>
      </c>
      <c r="C76" s="40" t="s">
        <v>125</v>
      </c>
      <c r="D76" s="38" t="s">
        <v>183</v>
      </c>
    </row>
    <row r="77" spans="1:4" ht="60">
      <c r="A77" s="36">
        <v>45369</v>
      </c>
      <c r="B77" s="40" t="s">
        <v>116</v>
      </c>
      <c r="C77" s="40" t="s">
        <v>109</v>
      </c>
      <c r="D77" s="38" t="s">
        <v>182</v>
      </c>
    </row>
    <row r="78" spans="1:4" ht="60">
      <c r="A78" s="36">
        <v>45369</v>
      </c>
      <c r="B78" t="s">
        <v>118</v>
      </c>
      <c r="C78" t="s">
        <v>125</v>
      </c>
      <c r="D78" s="38" t="s">
        <v>184</v>
      </c>
    </row>
    <row r="79" spans="1:4" ht="45">
      <c r="A79" s="36">
        <v>45369</v>
      </c>
      <c r="B79" t="s">
        <v>120</v>
      </c>
      <c r="C79" t="s">
        <v>125</v>
      </c>
      <c r="D79" s="38" t="s">
        <v>185</v>
      </c>
    </row>
    <row r="80" spans="1:4" ht="45">
      <c r="A80" s="36">
        <v>45369</v>
      </c>
      <c r="B80" s="40" t="s">
        <v>122</v>
      </c>
      <c r="C80" s="40" t="s">
        <v>125</v>
      </c>
      <c r="D80" s="38" t="s">
        <v>186</v>
      </c>
    </row>
    <row r="81" spans="1:4" ht="45">
      <c r="A81" s="36">
        <v>45369</v>
      </c>
      <c r="B81" t="s">
        <v>124</v>
      </c>
      <c r="C81" t="s">
        <v>125</v>
      </c>
      <c r="D81" s="38" t="s">
        <v>187</v>
      </c>
    </row>
    <row r="82" spans="1:4" ht="30">
      <c r="A82" s="36">
        <v>45369</v>
      </c>
      <c r="B82" t="s">
        <v>188</v>
      </c>
      <c r="C82" t="s">
        <v>125</v>
      </c>
      <c r="D82" s="38" t="s">
        <v>189</v>
      </c>
    </row>
    <row r="83" spans="1:4" ht="30">
      <c r="A83" s="36">
        <v>45397</v>
      </c>
      <c r="B83" t="s">
        <v>108</v>
      </c>
      <c r="C83" t="s">
        <v>125</v>
      </c>
      <c r="D83" s="38" t="s">
        <v>190</v>
      </c>
    </row>
    <row r="84" spans="1:4" ht="30">
      <c r="A84" s="36">
        <v>45397</v>
      </c>
      <c r="B84" t="s">
        <v>111</v>
      </c>
      <c r="C84" t="s">
        <v>125</v>
      </c>
      <c r="D84" s="38" t="s">
        <v>191</v>
      </c>
    </row>
    <row r="85" spans="1:4">
      <c r="A85" s="36">
        <v>45397</v>
      </c>
      <c r="B85" s="40" t="s">
        <v>113</v>
      </c>
      <c r="C85" s="40" t="s">
        <v>125</v>
      </c>
      <c r="D85" s="38" t="s">
        <v>192</v>
      </c>
    </row>
    <row r="86" spans="1:4" ht="45">
      <c r="A86" s="36">
        <v>45397</v>
      </c>
      <c r="B86" s="40" t="s">
        <v>116</v>
      </c>
      <c r="C86" s="40" t="s">
        <v>109</v>
      </c>
      <c r="D86" s="38" t="s">
        <v>193</v>
      </c>
    </row>
    <row r="87" spans="1:4">
      <c r="A87" s="36">
        <v>45397</v>
      </c>
      <c r="B87" t="s">
        <v>118</v>
      </c>
      <c r="C87" t="s">
        <v>125</v>
      </c>
      <c r="D87" s="38" t="s">
        <v>194</v>
      </c>
    </row>
    <row r="88" spans="1:4">
      <c r="A88" s="36">
        <v>45397</v>
      </c>
      <c r="B88" t="s">
        <v>120</v>
      </c>
      <c r="C88" t="s">
        <v>125</v>
      </c>
      <c r="D88" s="38" t="s">
        <v>195</v>
      </c>
    </row>
    <row r="89" spans="1:4" ht="30">
      <c r="A89" s="36">
        <v>45397</v>
      </c>
      <c r="B89" s="40" t="s">
        <v>122</v>
      </c>
      <c r="C89" s="40" t="s">
        <v>125</v>
      </c>
      <c r="D89" s="38" t="s">
        <v>196</v>
      </c>
    </row>
    <row r="90" spans="1:4" ht="60">
      <c r="A90" s="36">
        <v>45397</v>
      </c>
      <c r="B90" t="s">
        <v>124</v>
      </c>
      <c r="C90" t="s">
        <v>125</v>
      </c>
      <c r="D90" s="38" t="s">
        <v>197</v>
      </c>
    </row>
    <row r="91" spans="1:4">
      <c r="A91" s="36">
        <v>45397</v>
      </c>
      <c r="B91" t="s">
        <v>188</v>
      </c>
      <c r="C91" t="s">
        <v>125</v>
      </c>
    </row>
    <row r="92" spans="1:4">
      <c r="A92" s="36">
        <v>45397</v>
      </c>
      <c r="B92" t="s">
        <v>198</v>
      </c>
      <c r="C92" t="s">
        <v>125</v>
      </c>
    </row>
    <row r="93" spans="1:4" ht="45">
      <c r="A93" s="36">
        <v>45419</v>
      </c>
      <c r="B93" t="s">
        <v>108</v>
      </c>
      <c r="C93" t="s">
        <v>125</v>
      </c>
      <c r="D93" s="38" t="s">
        <v>199</v>
      </c>
    </row>
    <row r="94" spans="1:4" ht="45">
      <c r="A94" s="36">
        <v>45419</v>
      </c>
      <c r="B94" t="s">
        <v>111</v>
      </c>
      <c r="C94" t="s">
        <v>125</v>
      </c>
      <c r="D94" s="38" t="s">
        <v>199</v>
      </c>
    </row>
    <row r="95" spans="1:4" ht="60">
      <c r="A95" s="36">
        <v>45419</v>
      </c>
      <c r="B95" s="40" t="s">
        <v>113</v>
      </c>
      <c r="C95" s="40" t="s">
        <v>125</v>
      </c>
      <c r="D95" s="38" t="s">
        <v>200</v>
      </c>
    </row>
    <row r="96" spans="1:4" ht="60">
      <c r="A96" s="36">
        <v>45419</v>
      </c>
      <c r="B96" s="40" t="s">
        <v>116</v>
      </c>
      <c r="C96" s="40" t="s">
        <v>109</v>
      </c>
      <c r="D96" s="38" t="s">
        <v>201</v>
      </c>
    </row>
    <row r="97" spans="1:5" ht="75">
      <c r="A97" s="36">
        <v>45419</v>
      </c>
      <c r="B97" t="s">
        <v>118</v>
      </c>
      <c r="C97" t="s">
        <v>125</v>
      </c>
      <c r="D97" s="38" t="s">
        <v>202</v>
      </c>
    </row>
    <row r="98" spans="1:5" ht="45">
      <c r="A98" s="36">
        <v>45419</v>
      </c>
      <c r="B98" t="s">
        <v>120</v>
      </c>
      <c r="C98" t="s">
        <v>125</v>
      </c>
      <c r="D98" s="38" t="s">
        <v>203</v>
      </c>
    </row>
    <row r="99" spans="1:5" ht="45">
      <c r="A99" s="36">
        <v>45419</v>
      </c>
      <c r="B99" s="40" t="s">
        <v>122</v>
      </c>
      <c r="C99" s="40" t="s">
        <v>125</v>
      </c>
      <c r="D99" s="38" t="s">
        <v>204</v>
      </c>
    </row>
    <row r="100" spans="1:5" ht="45">
      <c r="A100" s="36">
        <v>45419</v>
      </c>
      <c r="B100" t="s">
        <v>124</v>
      </c>
      <c r="C100" t="s">
        <v>125</v>
      </c>
      <c r="D100" s="38" t="s">
        <v>204</v>
      </c>
    </row>
    <row r="101" spans="1:5">
      <c r="A101" s="36">
        <v>45419</v>
      </c>
      <c r="B101" t="s">
        <v>188</v>
      </c>
      <c r="C101" t="s">
        <v>125</v>
      </c>
      <c r="D101" s="38" t="s">
        <v>205</v>
      </c>
    </row>
    <row r="102" spans="1:5" ht="30">
      <c r="A102" s="36">
        <v>45419</v>
      </c>
      <c r="B102" t="s">
        <v>198</v>
      </c>
      <c r="C102" t="s">
        <v>125</v>
      </c>
      <c r="D102" s="38" t="s">
        <v>206</v>
      </c>
    </row>
    <row r="103" spans="1:5" ht="30">
      <c r="A103" s="36">
        <v>45447</v>
      </c>
      <c r="B103" t="s">
        <v>108</v>
      </c>
      <c r="C103" t="s">
        <v>125</v>
      </c>
      <c r="D103" s="38" t="s">
        <v>206</v>
      </c>
    </row>
    <row r="104" spans="1:5" ht="30">
      <c r="A104" s="36">
        <v>45447</v>
      </c>
      <c r="B104" t="s">
        <v>111</v>
      </c>
      <c r="C104" t="s">
        <v>125</v>
      </c>
      <c r="D104" s="38" t="s">
        <v>206</v>
      </c>
    </row>
    <row r="105" spans="1:5" ht="30">
      <c r="A105" s="36">
        <v>45447</v>
      </c>
      <c r="B105" s="40" t="s">
        <v>113</v>
      </c>
      <c r="C105" t="s">
        <v>125</v>
      </c>
      <c r="D105" s="38" t="s">
        <v>206</v>
      </c>
      <c r="E105" t="s">
        <v>207</v>
      </c>
    </row>
    <row r="106" spans="1:5" ht="30">
      <c r="A106" s="36">
        <v>45447</v>
      </c>
      <c r="B106" s="40" t="s">
        <v>116</v>
      </c>
      <c r="C106" t="s">
        <v>125</v>
      </c>
      <c r="D106" s="38" t="s">
        <v>206</v>
      </c>
      <c r="E106" t="s">
        <v>208</v>
      </c>
    </row>
    <row r="107" spans="1:5" ht="30">
      <c r="A107" s="36">
        <v>45447</v>
      </c>
      <c r="B107" t="s">
        <v>118</v>
      </c>
      <c r="C107" t="s">
        <v>125</v>
      </c>
      <c r="D107" s="38" t="s">
        <v>206</v>
      </c>
    </row>
    <row r="108" spans="1:5" ht="30">
      <c r="A108" s="36">
        <v>45447</v>
      </c>
      <c r="B108" t="s">
        <v>120</v>
      </c>
      <c r="C108" t="s">
        <v>125</v>
      </c>
      <c r="D108" s="38" t="s">
        <v>206</v>
      </c>
    </row>
    <row r="109" spans="1:5" ht="30">
      <c r="A109" s="36">
        <v>45447</v>
      </c>
      <c r="B109" s="40" t="s">
        <v>122</v>
      </c>
      <c r="C109" t="s">
        <v>125</v>
      </c>
      <c r="D109" s="38" t="s">
        <v>206</v>
      </c>
    </row>
    <row r="110" spans="1:5" ht="30">
      <c r="A110" s="36">
        <v>45447</v>
      </c>
      <c r="B110" t="s">
        <v>124</v>
      </c>
      <c r="C110" t="s">
        <v>125</v>
      </c>
      <c r="D110" s="38" t="s">
        <v>206</v>
      </c>
    </row>
    <row r="111" spans="1:5" ht="30">
      <c r="A111" s="36">
        <v>45447</v>
      </c>
      <c r="B111" t="s">
        <v>188</v>
      </c>
      <c r="C111" t="s">
        <v>125</v>
      </c>
      <c r="D111" s="38" t="s">
        <v>206</v>
      </c>
    </row>
    <row r="112" spans="1:5" ht="30">
      <c r="A112" s="36">
        <v>45447</v>
      </c>
      <c r="B112" t="s">
        <v>198</v>
      </c>
      <c r="C112" t="s">
        <v>125</v>
      </c>
      <c r="D112" s="38" t="s">
        <v>206</v>
      </c>
    </row>
    <row r="114" spans="1:4" ht="42.75" customHeight="1">
      <c r="A114" s="36">
        <v>45475</v>
      </c>
      <c r="B114" t="s">
        <v>108</v>
      </c>
      <c r="C114" t="s">
        <v>125</v>
      </c>
      <c r="D114" s="38" t="s">
        <v>209</v>
      </c>
    </row>
    <row r="115" spans="1:4" ht="34.5" customHeight="1">
      <c r="A115" s="36">
        <v>45475</v>
      </c>
      <c r="B115" t="s">
        <v>111</v>
      </c>
      <c r="C115" t="s">
        <v>125</v>
      </c>
      <c r="D115" s="38" t="s">
        <v>210</v>
      </c>
    </row>
    <row r="116" spans="1:4" ht="53.25" customHeight="1">
      <c r="A116" s="36">
        <v>45475</v>
      </c>
      <c r="B116" s="40" t="s">
        <v>113</v>
      </c>
      <c r="C116" t="s">
        <v>125</v>
      </c>
      <c r="D116" s="38" t="s">
        <v>211</v>
      </c>
    </row>
    <row r="117" spans="1:4" ht="165">
      <c r="A117" s="36">
        <v>45475</v>
      </c>
      <c r="B117" s="40" t="s">
        <v>116</v>
      </c>
      <c r="C117" t="s">
        <v>125</v>
      </c>
      <c r="D117" s="38" t="s">
        <v>212</v>
      </c>
    </row>
    <row r="118" spans="1:4" ht="57.75" customHeight="1">
      <c r="A118" s="36">
        <v>45475</v>
      </c>
      <c r="B118" t="s">
        <v>118</v>
      </c>
      <c r="C118" t="s">
        <v>125</v>
      </c>
      <c r="D118" s="38" t="s">
        <v>213</v>
      </c>
    </row>
    <row r="119" spans="1:4" ht="50.25" customHeight="1">
      <c r="A119" s="36">
        <v>45475</v>
      </c>
      <c r="B119" t="s">
        <v>120</v>
      </c>
      <c r="C119" t="s">
        <v>125</v>
      </c>
      <c r="D119" s="38" t="s">
        <v>214</v>
      </c>
    </row>
    <row r="120" spans="1:4" ht="33.75" customHeight="1">
      <c r="A120" s="36">
        <v>45475</v>
      </c>
      <c r="B120" s="40" t="s">
        <v>122</v>
      </c>
      <c r="C120" t="s">
        <v>125</v>
      </c>
      <c r="D120" s="38" t="s">
        <v>215</v>
      </c>
    </row>
    <row r="121" spans="1:4" ht="45">
      <c r="A121" s="36">
        <v>45475</v>
      </c>
      <c r="B121" t="s">
        <v>124</v>
      </c>
      <c r="C121" t="s">
        <v>125</v>
      </c>
      <c r="D121" s="38" t="s">
        <v>216</v>
      </c>
    </row>
    <row r="122" spans="1:4" ht="23.25" customHeight="1">
      <c r="A122" s="36">
        <v>45475</v>
      </c>
      <c r="B122" t="s">
        <v>188</v>
      </c>
      <c r="C122" t="s">
        <v>125</v>
      </c>
      <c r="D122" s="38" t="s">
        <v>217</v>
      </c>
    </row>
    <row r="123" spans="1:4" ht="38.25" customHeight="1">
      <c r="A123" s="36">
        <v>45475</v>
      </c>
      <c r="B123" t="s">
        <v>198</v>
      </c>
      <c r="C123" t="s">
        <v>125</v>
      </c>
      <c r="D123" s="38" t="s">
        <v>218</v>
      </c>
    </row>
    <row r="124" spans="1:4">
      <c r="A124" s="36"/>
    </row>
    <row r="125" spans="1:4" ht="30">
      <c r="A125" s="36">
        <v>45503</v>
      </c>
      <c r="B125" t="s">
        <v>108</v>
      </c>
      <c r="C125" t="s">
        <v>125</v>
      </c>
      <c r="D125" s="38" t="s">
        <v>219</v>
      </c>
    </row>
    <row r="126" spans="1:4">
      <c r="A126" s="36">
        <v>45503</v>
      </c>
      <c r="B126" t="s">
        <v>111</v>
      </c>
      <c r="C126" t="s">
        <v>125</v>
      </c>
    </row>
    <row r="127" spans="1:4">
      <c r="A127" s="36">
        <v>45503</v>
      </c>
      <c r="B127" s="40" t="s">
        <v>113</v>
      </c>
      <c r="C127" t="s">
        <v>125</v>
      </c>
    </row>
    <row r="128" spans="1:4" ht="30">
      <c r="A128" s="36">
        <v>45503</v>
      </c>
      <c r="B128" s="40" t="s">
        <v>116</v>
      </c>
      <c r="C128" t="s">
        <v>125</v>
      </c>
      <c r="D128" s="38" t="s">
        <v>220</v>
      </c>
    </row>
    <row r="129" spans="1:4" ht="30">
      <c r="A129" s="36">
        <v>45503</v>
      </c>
      <c r="B129" t="s">
        <v>118</v>
      </c>
      <c r="C129" t="s">
        <v>125</v>
      </c>
      <c r="D129" s="38" t="s">
        <v>221</v>
      </c>
    </row>
    <row r="130" spans="1:4" ht="30">
      <c r="A130" s="36">
        <v>45503</v>
      </c>
      <c r="B130" t="s">
        <v>120</v>
      </c>
      <c r="C130" t="s">
        <v>125</v>
      </c>
      <c r="D130" s="38" t="s">
        <v>222</v>
      </c>
    </row>
    <row r="131" spans="1:4" ht="30">
      <c r="A131" s="36">
        <v>45503</v>
      </c>
      <c r="B131" s="40" t="s">
        <v>122</v>
      </c>
      <c r="C131" t="s">
        <v>125</v>
      </c>
      <c r="D131" s="38" t="s">
        <v>223</v>
      </c>
    </row>
    <row r="132" spans="1:4">
      <c r="A132" s="36">
        <v>45503</v>
      </c>
      <c r="B132" t="s">
        <v>124</v>
      </c>
      <c r="C132" t="s">
        <v>125</v>
      </c>
      <c r="D132" s="38" t="s">
        <v>224</v>
      </c>
    </row>
    <row r="133" spans="1:4">
      <c r="A133" s="36">
        <v>45503</v>
      </c>
      <c r="B133" t="s">
        <v>188</v>
      </c>
      <c r="C133" t="s">
        <v>125</v>
      </c>
    </row>
    <row r="134" spans="1:4">
      <c r="A134" s="36">
        <v>45503</v>
      </c>
      <c r="B134" t="s">
        <v>198</v>
      </c>
      <c r="C134" t="s">
        <v>125</v>
      </c>
    </row>
    <row r="138" spans="1:4">
      <c r="A138" s="36">
        <v>45562</v>
      </c>
      <c r="B138" t="s">
        <v>108</v>
      </c>
      <c r="C138" t="s">
        <v>125</v>
      </c>
      <c r="D138" s="38" t="s">
        <v>225</v>
      </c>
    </row>
    <row r="139" spans="1:4">
      <c r="A139" s="36">
        <v>45562</v>
      </c>
      <c r="B139" t="s">
        <v>111</v>
      </c>
      <c r="C139" t="s">
        <v>125</v>
      </c>
      <c r="D139" s="38" t="s">
        <v>226</v>
      </c>
    </row>
    <row r="140" spans="1:4">
      <c r="A140" s="36">
        <v>45562</v>
      </c>
      <c r="B140" t="s">
        <v>111</v>
      </c>
      <c r="C140" t="s">
        <v>227</v>
      </c>
      <c r="D140" s="38" t="s">
        <v>228</v>
      </c>
    </row>
    <row r="141" spans="1:4">
      <c r="A141" s="36">
        <v>45562</v>
      </c>
      <c r="B141" t="s">
        <v>113</v>
      </c>
      <c r="C141" t="s">
        <v>125</v>
      </c>
      <c r="D141" s="38" t="s">
        <v>229</v>
      </c>
    </row>
    <row r="142" spans="1:4">
      <c r="A142" s="36">
        <v>45562</v>
      </c>
      <c r="B142" t="s">
        <v>113</v>
      </c>
      <c r="C142" t="s">
        <v>125</v>
      </c>
      <c r="D142" s="38" t="s">
        <v>230</v>
      </c>
    </row>
    <row r="143" spans="1:4">
      <c r="A143" s="36">
        <v>45562</v>
      </c>
      <c r="B143" t="s">
        <v>113</v>
      </c>
      <c r="C143" t="s">
        <v>125</v>
      </c>
      <c r="D143" s="38" t="s">
        <v>231</v>
      </c>
    </row>
    <row r="144" spans="1:4">
      <c r="A144" s="36">
        <v>45562</v>
      </c>
      <c r="B144" t="s">
        <v>116</v>
      </c>
      <c r="C144" t="s">
        <v>125</v>
      </c>
      <c r="D144" s="38" t="s">
        <v>232</v>
      </c>
    </row>
    <row r="145" spans="1:6">
      <c r="A145" s="36">
        <v>45562</v>
      </c>
      <c r="B145" t="s">
        <v>116</v>
      </c>
      <c r="C145" t="s">
        <v>125</v>
      </c>
      <c r="D145" s="38" t="s">
        <v>233</v>
      </c>
    </row>
    <row r="146" spans="1:6">
      <c r="A146" s="36">
        <v>45562</v>
      </c>
      <c r="B146" t="s">
        <v>116</v>
      </c>
      <c r="C146" t="s">
        <v>125</v>
      </c>
      <c r="D146" s="38" t="s">
        <v>234</v>
      </c>
    </row>
    <row r="147" spans="1:6">
      <c r="A147" s="36">
        <v>45562</v>
      </c>
      <c r="B147" t="s">
        <v>116</v>
      </c>
      <c r="C147" t="s">
        <v>125</v>
      </c>
      <c r="D147" s="38" t="s">
        <v>235</v>
      </c>
    </row>
    <row r="148" spans="1:6">
      <c r="A148" s="36">
        <v>45562</v>
      </c>
      <c r="B148" t="s">
        <v>116</v>
      </c>
      <c r="C148" t="s">
        <v>125</v>
      </c>
      <c r="D148" s="38" t="s">
        <v>236</v>
      </c>
    </row>
    <row r="149" spans="1:6">
      <c r="A149" s="36">
        <v>45562</v>
      </c>
      <c r="B149" t="s">
        <v>118</v>
      </c>
      <c r="C149" t="s">
        <v>109</v>
      </c>
      <c r="D149" s="38" t="s">
        <v>237</v>
      </c>
    </row>
    <row r="150" spans="1:6">
      <c r="A150" s="36">
        <v>45562</v>
      </c>
      <c r="B150" t="s">
        <v>118</v>
      </c>
      <c r="C150" t="s">
        <v>125</v>
      </c>
      <c r="D150" s="38" t="s">
        <v>238</v>
      </c>
    </row>
    <row r="151" spans="1:6">
      <c r="A151" s="36">
        <v>45562</v>
      </c>
      <c r="B151" t="s">
        <v>118</v>
      </c>
      <c r="C151" t="s">
        <v>125</v>
      </c>
      <c r="D151" s="38" t="s">
        <v>239</v>
      </c>
    </row>
    <row r="152" spans="1:6">
      <c r="A152" s="36">
        <v>45562</v>
      </c>
      <c r="B152" t="s">
        <v>240</v>
      </c>
      <c r="C152" t="s">
        <v>125</v>
      </c>
      <c r="D152" s="38" t="s">
        <v>241</v>
      </c>
    </row>
    <row r="153" spans="1:6">
      <c r="A153" s="36">
        <v>45562</v>
      </c>
      <c r="B153" t="s">
        <v>240</v>
      </c>
      <c r="C153" t="s">
        <v>125</v>
      </c>
      <c r="D153" s="38" t="s">
        <v>242</v>
      </c>
    </row>
    <row r="154" spans="1:6">
      <c r="A154" s="36">
        <v>45562</v>
      </c>
      <c r="B154" t="s">
        <v>243</v>
      </c>
      <c r="C154" t="s">
        <v>125</v>
      </c>
      <c r="D154" s="38" t="s">
        <v>244</v>
      </c>
    </row>
    <row r="155" spans="1:6">
      <c r="A155" s="36">
        <v>45562</v>
      </c>
      <c r="B155" t="s">
        <v>124</v>
      </c>
      <c r="C155" t="s">
        <v>125</v>
      </c>
      <c r="D155" s="38" t="s">
        <v>245</v>
      </c>
    </row>
    <row r="156" spans="1:6">
      <c r="A156" s="36">
        <v>45562</v>
      </c>
      <c r="B156" t="s">
        <v>198</v>
      </c>
      <c r="C156" t="s">
        <v>125</v>
      </c>
      <c r="D156" s="38" t="s">
        <v>246</v>
      </c>
    </row>
    <row r="157" spans="1:6">
      <c r="A157" s="36">
        <v>45562</v>
      </c>
      <c r="B157" t="s">
        <v>198</v>
      </c>
      <c r="C157" t="s">
        <v>125</v>
      </c>
      <c r="D157" s="38" t="s">
        <v>247</v>
      </c>
    </row>
    <row r="158" spans="1:6">
      <c r="A158" s="36">
        <v>45562</v>
      </c>
      <c r="B158" t="s">
        <v>198</v>
      </c>
      <c r="C158" t="s">
        <v>125</v>
      </c>
      <c r="D158" s="38" t="s">
        <v>248</v>
      </c>
    </row>
    <row r="159" spans="1:6">
      <c r="A159" s="36">
        <v>45562</v>
      </c>
      <c r="B159" t="s">
        <v>198</v>
      </c>
      <c r="D159" s="38" t="s">
        <v>249</v>
      </c>
    </row>
    <row r="160" spans="1:6">
      <c r="F160" t="s">
        <v>3</v>
      </c>
    </row>
    <row r="161" spans="1:6">
      <c r="A161" s="36">
        <v>45593</v>
      </c>
      <c r="B161" t="s">
        <v>108</v>
      </c>
      <c r="F161" t="s">
        <v>5</v>
      </c>
    </row>
    <row r="162" spans="1:6">
      <c r="A162" s="36">
        <v>45593</v>
      </c>
      <c r="B162" t="s">
        <v>111</v>
      </c>
      <c r="F162" t="s">
        <v>7</v>
      </c>
    </row>
    <row r="163" spans="1:6">
      <c r="A163" s="36">
        <v>45593</v>
      </c>
      <c r="B163" t="s">
        <v>111</v>
      </c>
      <c r="F163" t="s">
        <v>23</v>
      </c>
    </row>
    <row r="164" spans="1:6">
      <c r="A164" s="36">
        <v>45593</v>
      </c>
      <c r="B164" t="s">
        <v>113</v>
      </c>
      <c r="F164" t="s">
        <v>62</v>
      </c>
    </row>
    <row r="165" spans="1:6">
      <c r="A165" s="36">
        <v>45593</v>
      </c>
      <c r="B165" t="s">
        <v>113</v>
      </c>
      <c r="F165" t="s">
        <v>26</v>
      </c>
    </row>
    <row r="166" spans="1:6">
      <c r="A166" s="36">
        <v>45593</v>
      </c>
      <c r="B166" t="s">
        <v>113</v>
      </c>
    </row>
    <row r="167" spans="1:6">
      <c r="A167" s="36">
        <v>45593</v>
      </c>
      <c r="B167" t="s">
        <v>116</v>
      </c>
    </row>
    <row r="168" spans="1:6">
      <c r="A168" s="36">
        <v>45593</v>
      </c>
      <c r="B168" t="s">
        <v>116</v>
      </c>
    </row>
    <row r="169" spans="1:6">
      <c r="A169" s="36">
        <v>45593</v>
      </c>
      <c r="B169" t="s">
        <v>116</v>
      </c>
    </row>
    <row r="170" spans="1:6">
      <c r="A170" s="36">
        <v>45593</v>
      </c>
      <c r="B170" t="s">
        <v>116</v>
      </c>
    </row>
    <row r="171" spans="1:6">
      <c r="A171" s="36">
        <v>45593</v>
      </c>
      <c r="B171" t="s">
        <v>116</v>
      </c>
    </row>
    <row r="172" spans="1:6">
      <c r="A172" s="36">
        <v>45593</v>
      </c>
      <c r="B172" t="s">
        <v>118</v>
      </c>
    </row>
    <row r="173" spans="1:6">
      <c r="A173" s="36">
        <v>45593</v>
      </c>
      <c r="B173" t="s">
        <v>118</v>
      </c>
    </row>
    <row r="174" spans="1:6">
      <c r="A174" s="36">
        <v>45593</v>
      </c>
      <c r="B174" t="s">
        <v>118</v>
      </c>
    </row>
    <row r="175" spans="1:6">
      <c r="A175" s="36">
        <v>45593</v>
      </c>
      <c r="B175" t="s">
        <v>240</v>
      </c>
    </row>
    <row r="176" spans="1:6">
      <c r="A176" s="36">
        <v>45593</v>
      </c>
      <c r="B176" t="s">
        <v>240</v>
      </c>
    </row>
    <row r="177" spans="1:2">
      <c r="A177" s="36">
        <v>45593</v>
      </c>
      <c r="B177" t="s">
        <v>243</v>
      </c>
    </row>
    <row r="178" spans="1:2">
      <c r="A178" s="36">
        <v>45593</v>
      </c>
      <c r="B178" t="s">
        <v>124</v>
      </c>
    </row>
    <row r="179" spans="1:2">
      <c r="A179" s="36">
        <v>45593</v>
      </c>
      <c r="B179" t="s">
        <v>198</v>
      </c>
    </row>
    <row r="180" spans="1:2">
      <c r="A180" s="36">
        <v>45593</v>
      </c>
      <c r="B180" t="s">
        <v>198</v>
      </c>
    </row>
    <row r="181" spans="1:2">
      <c r="A181" s="36">
        <v>45593</v>
      </c>
      <c r="B181" t="s">
        <v>198</v>
      </c>
    </row>
    <row r="182" spans="1:2">
      <c r="A182" s="36">
        <v>45593</v>
      </c>
      <c r="B182" t="s">
        <v>198</v>
      </c>
    </row>
  </sheetData>
  <autoFilter ref="A1:E1" xr:uid="{FCFF9F31-BD49-4672-B669-083DD1287FC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6554C-F920-4FBC-A426-74232BE92319}">
  <dimension ref="A5:U275"/>
  <sheetViews>
    <sheetView showGridLines="0" topLeftCell="A63" zoomScale="80" zoomScaleNormal="80" workbookViewId="0">
      <selection activeCell="A2" sqref="A2"/>
    </sheetView>
  </sheetViews>
  <sheetFormatPr defaultRowHeight="15"/>
  <cols>
    <col min="1" max="1" width="38.85546875" bestFit="1" customWidth="1"/>
    <col min="14" max="14" width="12.5703125" customWidth="1"/>
    <col min="17" max="17" width="16.5703125" customWidth="1"/>
    <col min="18" max="18" width="10.85546875" customWidth="1"/>
    <col min="19" max="19" width="11.85546875" customWidth="1"/>
    <col min="21" max="22" width="13.42578125" customWidth="1"/>
    <col min="23" max="23" width="10.42578125" customWidth="1"/>
  </cols>
  <sheetData>
    <row r="5" spans="1:2" ht="26.25">
      <c r="A5" s="169" t="s">
        <v>1</v>
      </c>
      <c r="B5" s="169"/>
    </row>
    <row r="6" spans="1:2">
      <c r="A6" t="s">
        <v>2</v>
      </c>
    </row>
    <row r="20" spans="1:19">
      <c r="A20" s="173" t="s">
        <v>3</v>
      </c>
      <c r="B20" t="s">
        <v>4</v>
      </c>
    </row>
    <row r="21" spans="1:19">
      <c r="A21" s="173" t="s">
        <v>5</v>
      </c>
      <c r="L21" t="s">
        <v>6</v>
      </c>
    </row>
    <row r="22" spans="1:19">
      <c r="A22" s="173" t="s">
        <v>7</v>
      </c>
      <c r="B22" t="s">
        <v>250</v>
      </c>
    </row>
    <row r="23" spans="1:19">
      <c r="A23" s="173"/>
      <c r="B23" t="s">
        <v>251</v>
      </c>
      <c r="P23" t="s">
        <v>10</v>
      </c>
      <c r="Q23" t="s">
        <v>11</v>
      </c>
      <c r="R23" t="s">
        <v>12</v>
      </c>
    </row>
    <row r="24" spans="1:19">
      <c r="A24" s="173"/>
      <c r="B24" t="s">
        <v>13</v>
      </c>
      <c r="P24" t="s">
        <v>14</v>
      </c>
      <c r="Q24" t="s">
        <v>15</v>
      </c>
      <c r="R24" s="137">
        <v>50194.875</v>
      </c>
      <c r="S24" s="170">
        <f>R24/12</f>
        <v>4182.90625</v>
      </c>
    </row>
    <row r="25" spans="1:19">
      <c r="A25" s="173"/>
      <c r="B25" t="s">
        <v>16</v>
      </c>
      <c r="P25" t="s">
        <v>17</v>
      </c>
      <c r="Q25" t="s">
        <v>18</v>
      </c>
      <c r="R25" s="137">
        <v>37999.875</v>
      </c>
      <c r="S25" s="170">
        <f t="shared" ref="S25:S27" si="0">R25/12</f>
        <v>3166.65625</v>
      </c>
    </row>
    <row r="26" spans="1:19">
      <c r="A26" s="173" t="s">
        <v>19</v>
      </c>
      <c r="B26" t="s">
        <v>20</v>
      </c>
      <c r="P26" t="s">
        <v>21</v>
      </c>
      <c r="Q26" t="s">
        <v>22</v>
      </c>
      <c r="R26" s="137">
        <v>56550.625</v>
      </c>
      <c r="S26" s="170">
        <f t="shared" si="0"/>
        <v>4712.552083333333</v>
      </c>
    </row>
    <row r="27" spans="1:19">
      <c r="A27" s="173" t="s">
        <v>23</v>
      </c>
      <c r="P27" t="s">
        <v>24</v>
      </c>
      <c r="Q27" t="s">
        <v>25</v>
      </c>
      <c r="R27" s="137">
        <v>42470.5</v>
      </c>
      <c r="S27" s="170">
        <f t="shared" si="0"/>
        <v>3539.2083333333335</v>
      </c>
    </row>
    <row r="28" spans="1:19">
      <c r="A28" s="173" t="s">
        <v>26</v>
      </c>
      <c r="R28" s="171">
        <f>SUM(R24:R27)</f>
        <v>187215.875</v>
      </c>
      <c r="S28" s="170">
        <f>SUM(S24:S27)</f>
        <v>15601.322916666666</v>
      </c>
    </row>
    <row r="29" spans="1:19">
      <c r="A29" s="173" t="s">
        <v>27</v>
      </c>
      <c r="B29" t="s">
        <v>252</v>
      </c>
    </row>
    <row r="30" spans="1:19">
      <c r="A30" s="173"/>
      <c r="K30" t="s">
        <v>253</v>
      </c>
    </row>
    <row r="31" spans="1:19">
      <c r="K31" t="s">
        <v>254</v>
      </c>
      <c r="P31" t="s">
        <v>31</v>
      </c>
      <c r="R31" t="s">
        <v>32</v>
      </c>
    </row>
    <row r="32" spans="1:19">
      <c r="K32" t="s">
        <v>255</v>
      </c>
      <c r="P32" t="s">
        <v>33</v>
      </c>
    </row>
    <row r="33" spans="1:11">
      <c r="K33" t="s">
        <v>256</v>
      </c>
    </row>
    <row r="38" spans="1:11" ht="26.25">
      <c r="A38" s="169" t="s">
        <v>34</v>
      </c>
      <c r="B38" s="169"/>
    </row>
    <row r="39" spans="1:11">
      <c r="A39" t="s">
        <v>35</v>
      </c>
    </row>
    <row r="54" spans="1:17">
      <c r="A54" s="173" t="s">
        <v>3</v>
      </c>
      <c r="O54" s="174" t="s">
        <v>36</v>
      </c>
      <c r="P54" s="174" t="s">
        <v>37</v>
      </c>
      <c r="Q54" s="2">
        <f>18.9*60</f>
        <v>1134</v>
      </c>
    </row>
    <row r="55" spans="1:17">
      <c r="A55" s="173" t="s">
        <v>5</v>
      </c>
      <c r="G55" s="188" t="s">
        <v>257</v>
      </c>
      <c r="H55" s="188"/>
      <c r="I55" s="188"/>
      <c r="J55" s="188"/>
      <c r="K55" s="188"/>
      <c r="N55" s="4" t="s">
        <v>38</v>
      </c>
      <c r="O55" s="52">
        <v>50</v>
      </c>
      <c r="P55" s="49">
        <f>O55/80</f>
        <v>0.625</v>
      </c>
    </row>
    <row r="56" spans="1:17">
      <c r="A56" s="173" t="s">
        <v>7</v>
      </c>
      <c r="B56" t="s">
        <v>258</v>
      </c>
      <c r="N56" s="4" t="s">
        <v>40</v>
      </c>
      <c r="O56" s="52">
        <v>7</v>
      </c>
      <c r="P56" s="49">
        <f>O56/80</f>
        <v>8.7499999999999994E-2</v>
      </c>
    </row>
    <row r="57" spans="1:17">
      <c r="A57" s="173"/>
      <c r="B57" t="s">
        <v>41</v>
      </c>
      <c r="N57" s="4" t="s">
        <v>42</v>
      </c>
      <c r="O57" s="52">
        <v>6</v>
      </c>
      <c r="P57" s="175">
        <f>O57/80</f>
        <v>7.4999999999999997E-2</v>
      </c>
    </row>
    <row r="58" spans="1:17" ht="15.75" thickBot="1">
      <c r="A58" s="173"/>
      <c r="B58" t="s">
        <v>43</v>
      </c>
      <c r="N58" s="176" t="s">
        <v>44</v>
      </c>
      <c r="O58" s="177">
        <v>8</v>
      </c>
      <c r="P58" s="178">
        <f>O58/80</f>
        <v>0.1</v>
      </c>
    </row>
    <row r="59" spans="1:17" ht="15.75" thickTop="1">
      <c r="N59" s="4" t="s">
        <v>46</v>
      </c>
      <c r="O59" s="179">
        <f>SUM(O55:O58)</f>
        <v>71</v>
      </c>
      <c r="P59" s="180">
        <f>O59/80</f>
        <v>0.88749999999999996</v>
      </c>
    </row>
    <row r="60" spans="1:17">
      <c r="A60" s="173" t="s">
        <v>19</v>
      </c>
    </row>
    <row r="61" spans="1:17">
      <c r="A61" s="173" t="s">
        <v>23</v>
      </c>
    </row>
    <row r="62" spans="1:17">
      <c r="A62" s="173" t="s">
        <v>26</v>
      </c>
    </row>
    <row r="63" spans="1:17">
      <c r="A63" s="173" t="s">
        <v>27</v>
      </c>
      <c r="B63" t="s">
        <v>47</v>
      </c>
    </row>
    <row r="64" spans="1:17">
      <c r="A64" s="173"/>
    </row>
    <row r="65" spans="1:2">
      <c r="A65" s="173"/>
    </row>
    <row r="68" spans="1:2" ht="26.25">
      <c r="A68" s="169" t="s">
        <v>48</v>
      </c>
      <c r="B68" s="169"/>
    </row>
    <row r="69" spans="1:2">
      <c r="A69" t="s">
        <v>2</v>
      </c>
    </row>
    <row r="84" spans="1:18">
      <c r="A84" s="173" t="s">
        <v>3</v>
      </c>
      <c r="B84" t="s">
        <v>49</v>
      </c>
      <c r="P84" s="183"/>
    </row>
    <row r="85" spans="1:18">
      <c r="A85" s="173"/>
      <c r="B85" t="s">
        <v>50</v>
      </c>
    </row>
    <row r="86" spans="1:18" ht="33">
      <c r="A86" s="173"/>
      <c r="B86" t="s">
        <v>51</v>
      </c>
      <c r="P86" s="184"/>
      <c r="Q86" s="185" t="s">
        <v>36</v>
      </c>
      <c r="R86" s="185" t="s">
        <v>37</v>
      </c>
    </row>
    <row r="87" spans="1:18" ht="16.5">
      <c r="A87" s="173" t="s">
        <v>5</v>
      </c>
      <c r="P87" s="185" t="s">
        <v>38</v>
      </c>
      <c r="Q87" s="184">
        <v>74</v>
      </c>
      <c r="R87" s="186">
        <v>0.61</v>
      </c>
    </row>
    <row r="88" spans="1:18" ht="16.5">
      <c r="A88" s="173" t="s">
        <v>7</v>
      </c>
      <c r="B88" t="s">
        <v>52</v>
      </c>
      <c r="P88" s="185" t="s">
        <v>53</v>
      </c>
      <c r="Q88" s="184">
        <v>24</v>
      </c>
      <c r="R88" s="186">
        <v>0.2</v>
      </c>
    </row>
    <row r="89" spans="1:18" ht="16.5">
      <c r="A89" s="173"/>
      <c r="B89" t="s">
        <v>54</v>
      </c>
      <c r="P89" s="185" t="s">
        <v>46</v>
      </c>
      <c r="Q89" s="184">
        <v>98</v>
      </c>
      <c r="R89" s="186">
        <v>0.81</v>
      </c>
    </row>
    <row r="90" spans="1:18">
      <c r="A90" s="173"/>
    </row>
    <row r="91" spans="1:18">
      <c r="A91" s="173" t="s">
        <v>19</v>
      </c>
      <c r="P91" s="183"/>
    </row>
    <row r="92" spans="1:18">
      <c r="A92" s="173" t="s">
        <v>23</v>
      </c>
      <c r="P92" s="182"/>
    </row>
    <row r="93" spans="1:18">
      <c r="A93" s="173" t="s">
        <v>26</v>
      </c>
      <c r="P93" s="182"/>
    </row>
    <row r="94" spans="1:18">
      <c r="A94" s="173" t="s">
        <v>27</v>
      </c>
    </row>
    <row r="95" spans="1:18">
      <c r="A95" s="173"/>
    </row>
    <row r="98" spans="1:2" ht="26.25">
      <c r="A98" s="169" t="s">
        <v>56</v>
      </c>
      <c r="B98" s="181"/>
    </row>
    <row r="99" spans="1:2">
      <c r="A99" t="s">
        <v>35</v>
      </c>
    </row>
    <row r="118" spans="1:2">
      <c r="A118" s="173" t="s">
        <v>3</v>
      </c>
    </row>
    <row r="119" spans="1:2">
      <c r="A119" s="173" t="s">
        <v>5</v>
      </c>
    </row>
    <row r="120" spans="1:2">
      <c r="A120" s="173" t="s">
        <v>7</v>
      </c>
    </row>
    <row r="121" spans="1:2">
      <c r="A121" s="173"/>
    </row>
    <row r="122" spans="1:2">
      <c r="A122" s="173"/>
    </row>
    <row r="123" spans="1:2">
      <c r="A123" s="173" t="s">
        <v>19</v>
      </c>
      <c r="B123" t="s">
        <v>58</v>
      </c>
    </row>
    <row r="124" spans="1:2">
      <c r="A124" s="173"/>
      <c r="B124" t="s">
        <v>59</v>
      </c>
    </row>
    <row r="125" spans="1:2">
      <c r="A125" s="173" t="s">
        <v>23</v>
      </c>
      <c r="B125" t="s">
        <v>259</v>
      </c>
    </row>
    <row r="126" spans="1:2">
      <c r="A126" s="173" t="s">
        <v>26</v>
      </c>
    </row>
    <row r="127" spans="1:2">
      <c r="A127" s="173" t="s">
        <v>27</v>
      </c>
    </row>
    <row r="128" spans="1:2">
      <c r="A128" s="173"/>
    </row>
    <row r="132" spans="1:21" ht="26.25">
      <c r="A132" s="169" t="s">
        <v>61</v>
      </c>
      <c r="B132" s="169"/>
    </row>
    <row r="133" spans="1:21">
      <c r="A133" t="s">
        <v>260</v>
      </c>
    </row>
    <row r="134" spans="1:21">
      <c r="U134" t="s">
        <v>3</v>
      </c>
    </row>
    <row r="135" spans="1:21">
      <c r="U135" t="s">
        <v>5</v>
      </c>
    </row>
    <row r="136" spans="1:21">
      <c r="U136" t="s">
        <v>7</v>
      </c>
    </row>
    <row r="137" spans="1:21">
      <c r="U137" t="s">
        <v>23</v>
      </c>
    </row>
    <row r="138" spans="1:21">
      <c r="U138" t="s">
        <v>62</v>
      </c>
    </row>
    <row r="139" spans="1:21">
      <c r="U139" t="s">
        <v>26</v>
      </c>
    </row>
    <row r="147" spans="1:14">
      <c r="N147" s="172"/>
    </row>
    <row r="148" spans="1:14">
      <c r="A148" s="173" t="s">
        <v>3</v>
      </c>
      <c r="N148" s="172"/>
    </row>
    <row r="149" spans="1:14">
      <c r="A149" s="173" t="s">
        <v>5</v>
      </c>
      <c r="N149" s="172"/>
    </row>
    <row r="150" spans="1:14">
      <c r="A150" s="173" t="s">
        <v>7</v>
      </c>
      <c r="B150" t="s">
        <v>261</v>
      </c>
      <c r="N150" s="172"/>
    </row>
    <row r="151" spans="1:14">
      <c r="A151" s="173"/>
      <c r="B151" t="s">
        <v>262</v>
      </c>
      <c r="N151" s="172"/>
    </row>
    <row r="152" spans="1:14">
      <c r="A152" s="173"/>
      <c r="B152" t="s">
        <v>263</v>
      </c>
      <c r="N152" s="172"/>
    </row>
    <row r="153" spans="1:14">
      <c r="A153" s="173" t="s">
        <v>19</v>
      </c>
      <c r="B153" t="s">
        <v>72</v>
      </c>
      <c r="N153" s="172"/>
    </row>
    <row r="154" spans="1:14">
      <c r="A154" s="173" t="s">
        <v>23</v>
      </c>
      <c r="N154" s="172"/>
    </row>
    <row r="155" spans="1:14">
      <c r="A155" s="173" t="s">
        <v>26</v>
      </c>
    </row>
    <row r="156" spans="1:14">
      <c r="A156" s="173" t="s">
        <v>27</v>
      </c>
    </row>
    <row r="157" spans="1:14">
      <c r="A157" s="173"/>
    </row>
    <row r="161" spans="1:21" ht="26.25">
      <c r="A161" s="169" t="s">
        <v>76</v>
      </c>
      <c r="B161" s="169"/>
    </row>
    <row r="162" spans="1:21">
      <c r="A162" t="s">
        <v>35</v>
      </c>
    </row>
    <row r="163" spans="1:21">
      <c r="U163" t="s">
        <v>3</v>
      </c>
    </row>
    <row r="164" spans="1:21">
      <c r="U164" t="s">
        <v>5</v>
      </c>
    </row>
    <row r="165" spans="1:21">
      <c r="U165" t="s">
        <v>7</v>
      </c>
    </row>
    <row r="166" spans="1:21">
      <c r="U166" t="s">
        <v>23</v>
      </c>
    </row>
    <row r="167" spans="1:21">
      <c r="U167" t="s">
        <v>62</v>
      </c>
    </row>
    <row r="168" spans="1:21">
      <c r="U168" t="s">
        <v>26</v>
      </c>
    </row>
    <row r="169" spans="1:21">
      <c r="R169" t="s">
        <v>264</v>
      </c>
    </row>
    <row r="170" spans="1:21">
      <c r="Q170" s="190" t="s">
        <v>265</v>
      </c>
      <c r="R170">
        <f>31000-29164</f>
        <v>1836</v>
      </c>
    </row>
    <row r="171" spans="1:21">
      <c r="Q171" s="190" t="s">
        <v>266</v>
      </c>
      <c r="R171">
        <f>36200-35191</f>
        <v>1009</v>
      </c>
    </row>
    <row r="172" spans="1:21">
      <c r="Q172" s="190" t="s">
        <v>267</v>
      </c>
      <c r="R172">
        <v>5876</v>
      </c>
    </row>
    <row r="173" spans="1:21">
      <c r="Q173" s="190" t="s">
        <v>268</v>
      </c>
      <c r="R173">
        <v>2044</v>
      </c>
    </row>
    <row r="174" spans="1:21">
      <c r="Q174" s="190" t="s">
        <v>269</v>
      </c>
      <c r="R174">
        <v>2866</v>
      </c>
    </row>
    <row r="175" spans="1:21">
      <c r="Q175" s="190" t="s">
        <v>270</v>
      </c>
      <c r="R175">
        <v>3490</v>
      </c>
    </row>
    <row r="176" spans="1:21">
      <c r="Q176" s="190" t="s">
        <v>271</v>
      </c>
      <c r="R176">
        <v>3748</v>
      </c>
    </row>
    <row r="177" spans="1:18">
      <c r="Q177" s="190" t="s">
        <v>272</v>
      </c>
      <c r="R177">
        <v>2563</v>
      </c>
    </row>
    <row r="178" spans="1:18">
      <c r="Q178" s="190" t="s">
        <v>273</v>
      </c>
      <c r="R178">
        <v>9768</v>
      </c>
    </row>
    <row r="179" spans="1:18">
      <c r="A179" s="173" t="s">
        <v>3</v>
      </c>
      <c r="B179" t="s">
        <v>77</v>
      </c>
      <c r="Q179" s="191" t="s">
        <v>274</v>
      </c>
      <c r="R179" s="192">
        <v>6843</v>
      </c>
    </row>
    <row r="180" spans="1:18">
      <c r="A180" s="173" t="s">
        <v>5</v>
      </c>
      <c r="R180">
        <f>SUM(R169:R179)</f>
        <v>40043</v>
      </c>
    </row>
    <row r="181" spans="1:18">
      <c r="A181" s="173" t="s">
        <v>7</v>
      </c>
      <c r="B181" t="s">
        <v>78</v>
      </c>
    </row>
    <row r="182" spans="1:18">
      <c r="A182" s="173"/>
      <c r="B182" t="s">
        <v>79</v>
      </c>
    </row>
    <row r="183" spans="1:18">
      <c r="A183" s="173"/>
    </row>
    <row r="184" spans="1:18">
      <c r="A184" s="173" t="s">
        <v>19</v>
      </c>
      <c r="B184" t="s">
        <v>80</v>
      </c>
    </row>
    <row r="185" spans="1:18">
      <c r="A185" s="173" t="s">
        <v>23</v>
      </c>
    </row>
    <row r="186" spans="1:18">
      <c r="A186" s="173" t="s">
        <v>26</v>
      </c>
    </row>
    <row r="187" spans="1:18">
      <c r="A187" s="173" t="s">
        <v>27</v>
      </c>
      <c r="B187" t="s">
        <v>82</v>
      </c>
    </row>
    <row r="188" spans="1:18">
      <c r="A188" s="173"/>
      <c r="B188" t="s">
        <v>83</v>
      </c>
    </row>
    <row r="191" spans="1:18" ht="26.25">
      <c r="A191" s="169" t="s">
        <v>84</v>
      </c>
      <c r="B191" s="169"/>
    </row>
    <row r="192" spans="1:18">
      <c r="A192" t="s">
        <v>35</v>
      </c>
    </row>
    <row r="194" spans="1:21">
      <c r="U194" t="s">
        <v>3</v>
      </c>
    </row>
    <row r="195" spans="1:21">
      <c r="U195" t="s">
        <v>5</v>
      </c>
    </row>
    <row r="196" spans="1:21">
      <c r="U196" t="s">
        <v>7</v>
      </c>
    </row>
    <row r="197" spans="1:21">
      <c r="U197" t="s">
        <v>23</v>
      </c>
    </row>
    <row r="198" spans="1:21">
      <c r="U198" t="s">
        <v>62</v>
      </c>
    </row>
    <row r="199" spans="1:21">
      <c r="U199" t="s">
        <v>26</v>
      </c>
    </row>
    <row r="206" spans="1:21">
      <c r="A206" s="173" t="s">
        <v>3</v>
      </c>
      <c r="B206" t="s">
        <v>85</v>
      </c>
      <c r="O206" t="s">
        <v>86</v>
      </c>
    </row>
    <row r="207" spans="1:21">
      <c r="A207" s="173" t="s">
        <v>5</v>
      </c>
      <c r="O207" s="172" t="s">
        <v>87</v>
      </c>
    </row>
    <row r="208" spans="1:21">
      <c r="A208" s="173" t="s">
        <v>7</v>
      </c>
      <c r="B208" t="s">
        <v>275</v>
      </c>
      <c r="O208" s="172" t="s">
        <v>89</v>
      </c>
    </row>
    <row r="209" spans="1:21">
      <c r="A209" s="173"/>
      <c r="B209" t="s">
        <v>90</v>
      </c>
      <c r="O209" s="172" t="s">
        <v>91</v>
      </c>
    </row>
    <row r="210" spans="1:21">
      <c r="A210" s="173"/>
      <c r="O210" s="172" t="s">
        <v>92</v>
      </c>
    </row>
    <row r="211" spans="1:21">
      <c r="A211" s="173" t="s">
        <v>19</v>
      </c>
      <c r="O211" s="172" t="s">
        <v>93</v>
      </c>
    </row>
    <row r="212" spans="1:21">
      <c r="A212" s="173" t="s">
        <v>23</v>
      </c>
      <c r="O212" s="172" t="s">
        <v>94</v>
      </c>
    </row>
    <row r="213" spans="1:21">
      <c r="A213" s="173" t="s">
        <v>26</v>
      </c>
    </row>
    <row r="214" spans="1:21">
      <c r="A214" s="173" t="s">
        <v>27</v>
      </c>
      <c r="B214" t="s">
        <v>95</v>
      </c>
    </row>
    <row r="215" spans="1:21">
      <c r="A215" s="173"/>
    </row>
    <row r="219" spans="1:21" ht="26.25">
      <c r="A219" s="169" t="s">
        <v>97</v>
      </c>
      <c r="B219" s="169"/>
    </row>
    <row r="220" spans="1:21">
      <c r="A220" t="s">
        <v>260</v>
      </c>
    </row>
    <row r="222" spans="1:21">
      <c r="U222" t="s">
        <v>3</v>
      </c>
    </row>
    <row r="223" spans="1:21">
      <c r="U223" t="s">
        <v>5</v>
      </c>
    </row>
    <row r="224" spans="1:21">
      <c r="U224" t="s">
        <v>7</v>
      </c>
    </row>
    <row r="225" spans="1:21">
      <c r="U225" t="s">
        <v>23</v>
      </c>
    </row>
    <row r="226" spans="1:21">
      <c r="U226" t="s">
        <v>62</v>
      </c>
    </row>
    <row r="227" spans="1:21">
      <c r="U227" t="s">
        <v>26</v>
      </c>
    </row>
    <row r="234" spans="1:21">
      <c r="A234" s="173" t="s">
        <v>3</v>
      </c>
    </row>
    <row r="235" spans="1:21">
      <c r="A235" s="173" t="s">
        <v>5</v>
      </c>
    </row>
    <row r="236" spans="1:21">
      <c r="A236" s="173" t="s">
        <v>7</v>
      </c>
      <c r="B236" s="189"/>
    </row>
    <row r="237" spans="1:21">
      <c r="A237" s="173"/>
    </row>
    <row r="238" spans="1:21">
      <c r="A238" s="173"/>
    </row>
    <row r="239" spans="1:21">
      <c r="A239" s="173" t="s">
        <v>19</v>
      </c>
      <c r="B239" s="189" t="s">
        <v>276</v>
      </c>
    </row>
    <row r="240" spans="1:21">
      <c r="A240" s="173" t="s">
        <v>23</v>
      </c>
    </row>
    <row r="241" spans="1:21">
      <c r="A241" s="173" t="s">
        <v>26</v>
      </c>
    </row>
    <row r="242" spans="1:21">
      <c r="A242" s="173" t="s">
        <v>27</v>
      </c>
    </row>
    <row r="243" spans="1:21">
      <c r="A243" s="173" t="s">
        <v>29</v>
      </c>
    </row>
    <row r="249" spans="1:21" ht="26.25">
      <c r="A249" s="169" t="s">
        <v>99</v>
      </c>
      <c r="B249" s="169"/>
    </row>
    <row r="250" spans="1:21">
      <c r="A250" t="s">
        <v>260</v>
      </c>
    </row>
    <row r="251" spans="1:21">
      <c r="U251" t="s">
        <v>3</v>
      </c>
    </row>
    <row r="252" spans="1:21">
      <c r="U252" t="s">
        <v>5</v>
      </c>
    </row>
    <row r="253" spans="1:21">
      <c r="U253" t="s">
        <v>7</v>
      </c>
    </row>
    <row r="254" spans="1:21">
      <c r="U254" t="s">
        <v>23</v>
      </c>
    </row>
    <row r="255" spans="1:21">
      <c r="U255" t="s">
        <v>62</v>
      </c>
    </row>
    <row r="256" spans="1:21">
      <c r="U256" t="s">
        <v>26</v>
      </c>
    </row>
    <row r="266" spans="1:2">
      <c r="A266" s="173" t="s">
        <v>3</v>
      </c>
      <c r="B266" t="s">
        <v>100</v>
      </c>
    </row>
    <row r="267" spans="1:2">
      <c r="A267" s="173" t="s">
        <v>5</v>
      </c>
    </row>
    <row r="268" spans="1:2">
      <c r="A268" s="173" t="s">
        <v>7</v>
      </c>
    </row>
    <row r="269" spans="1:2">
      <c r="A269" s="173"/>
    </row>
    <row r="270" spans="1:2">
      <c r="A270" s="173"/>
    </row>
    <row r="271" spans="1:2">
      <c r="A271" s="173" t="s">
        <v>19</v>
      </c>
    </row>
    <row r="272" spans="1:2">
      <c r="A272" s="173" t="s">
        <v>23</v>
      </c>
      <c r="B272" t="s">
        <v>101</v>
      </c>
    </row>
    <row r="273" spans="1:2">
      <c r="A273" s="173" t="s">
        <v>26</v>
      </c>
    </row>
    <row r="274" spans="1:2">
      <c r="A274" s="173" t="s">
        <v>27</v>
      </c>
      <c r="B274" t="s">
        <v>102</v>
      </c>
    </row>
    <row r="275" spans="1:2">
      <c r="A275" s="173"/>
    </row>
  </sheetData>
  <protectedRanges>
    <protectedRange sqref="O207:O212" name="Range1_1_1"/>
    <protectedRange sqref="N147:N154" name="Range1_1_1_1"/>
  </protectedRange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B2C9-6ABC-4D9A-AF50-69EF20AE31AE}">
  <dimension ref="A5:U276"/>
  <sheetViews>
    <sheetView showGridLines="0" tabSelected="1" topLeftCell="A248" zoomScale="80" zoomScaleNormal="80" workbookViewId="0">
      <selection activeCell="B183" sqref="B183"/>
    </sheetView>
  </sheetViews>
  <sheetFormatPr defaultRowHeight="15"/>
  <cols>
    <col min="1" max="1" width="38.85546875" bestFit="1" customWidth="1"/>
    <col min="14" max="14" width="12.5703125" customWidth="1"/>
    <col min="17" max="17" width="16.5703125" customWidth="1"/>
    <col min="18" max="18" width="10.85546875" customWidth="1"/>
    <col min="19" max="19" width="11.85546875" customWidth="1"/>
    <col min="21" max="22" width="13.42578125" customWidth="1"/>
    <col min="23" max="23" width="10.42578125" customWidth="1"/>
  </cols>
  <sheetData>
    <row r="5" spans="1:2" ht="26.25">
      <c r="A5" s="169" t="s">
        <v>1</v>
      </c>
      <c r="B5" s="169"/>
    </row>
    <row r="6" spans="1:2">
      <c r="A6" t="s">
        <v>2</v>
      </c>
    </row>
    <row r="20" spans="1:19">
      <c r="A20" s="173" t="s">
        <v>3</v>
      </c>
      <c r="B20" t="s">
        <v>4</v>
      </c>
    </row>
    <row r="21" spans="1:19">
      <c r="A21" s="173" t="s">
        <v>5</v>
      </c>
      <c r="L21" t="s">
        <v>6</v>
      </c>
    </row>
    <row r="22" spans="1:19">
      <c r="A22" s="173" t="s">
        <v>7</v>
      </c>
      <c r="B22" t="s">
        <v>277</v>
      </c>
    </row>
    <row r="23" spans="1:19">
      <c r="A23" s="173"/>
      <c r="B23" t="s">
        <v>13</v>
      </c>
    </row>
    <row r="24" spans="1:19">
      <c r="A24" s="173"/>
      <c r="B24" t="s">
        <v>16</v>
      </c>
      <c r="R24" s="137"/>
      <c r="S24" s="170"/>
    </row>
    <row r="25" spans="1:19">
      <c r="A25" s="173"/>
      <c r="R25" s="137"/>
      <c r="S25" s="170"/>
    </row>
    <row r="26" spans="1:19">
      <c r="A26" s="173" t="s">
        <v>19</v>
      </c>
      <c r="B26" t="s">
        <v>20</v>
      </c>
      <c r="R26" s="137"/>
      <c r="S26" s="170"/>
    </row>
    <row r="27" spans="1:19">
      <c r="A27" s="173" t="s">
        <v>23</v>
      </c>
      <c r="R27" s="137"/>
      <c r="S27" s="170"/>
    </row>
    <row r="28" spans="1:19">
      <c r="A28" s="173" t="s">
        <v>26</v>
      </c>
      <c r="R28" s="171"/>
      <c r="S28" s="170"/>
    </row>
    <row r="29" spans="1:19">
      <c r="A29" s="173" t="s">
        <v>27</v>
      </c>
      <c r="B29" t="s">
        <v>278</v>
      </c>
    </row>
    <row r="30" spans="1:19" ht="15.75">
      <c r="A30" s="173"/>
      <c r="B30" s="198" t="s">
        <v>279</v>
      </c>
      <c r="J30" t="s">
        <v>280</v>
      </c>
      <c r="K30" t="s">
        <v>281</v>
      </c>
    </row>
    <row r="31" spans="1:19">
      <c r="J31" t="s">
        <v>282</v>
      </c>
      <c r="K31" t="s">
        <v>283</v>
      </c>
      <c r="P31" t="s">
        <v>31</v>
      </c>
      <c r="R31" t="s">
        <v>32</v>
      </c>
    </row>
    <row r="32" spans="1:19">
      <c r="J32" t="s">
        <v>284</v>
      </c>
      <c r="K32" t="s">
        <v>285</v>
      </c>
      <c r="P32" t="s">
        <v>33</v>
      </c>
    </row>
    <row r="33" spans="1:11">
      <c r="J33" t="s">
        <v>286</v>
      </c>
      <c r="K33" t="s">
        <v>287</v>
      </c>
    </row>
    <row r="34" spans="1:11">
      <c r="K34" t="s">
        <v>288</v>
      </c>
    </row>
    <row r="35" spans="1:11">
      <c r="K35" t="s">
        <v>289</v>
      </c>
    </row>
    <row r="38" spans="1:11" ht="26.25">
      <c r="A38" s="169" t="s">
        <v>34</v>
      </c>
      <c r="B38" s="169"/>
    </row>
    <row r="39" spans="1:11">
      <c r="A39" t="s">
        <v>35</v>
      </c>
    </row>
    <row r="54" spans="1:17">
      <c r="A54" s="173" t="s">
        <v>3</v>
      </c>
      <c r="O54" s="174" t="s">
        <v>36</v>
      </c>
      <c r="P54" s="174" t="s">
        <v>37</v>
      </c>
      <c r="Q54" s="2">
        <f>18.9*60</f>
        <v>1134</v>
      </c>
    </row>
    <row r="55" spans="1:17">
      <c r="A55" s="173" t="s">
        <v>5</v>
      </c>
      <c r="B55" t="s">
        <v>290</v>
      </c>
      <c r="G55" s="188" t="s">
        <v>257</v>
      </c>
      <c r="H55" s="188"/>
      <c r="I55" s="188"/>
      <c r="J55" s="188"/>
      <c r="K55" s="188"/>
      <c r="N55" s="4" t="s">
        <v>38</v>
      </c>
      <c r="O55" s="52">
        <v>50</v>
      </c>
      <c r="P55" s="49">
        <f>O55/80</f>
        <v>0.625</v>
      </c>
    </row>
    <row r="56" spans="1:17">
      <c r="A56" s="173" t="s">
        <v>7</v>
      </c>
      <c r="B56" t="s">
        <v>291</v>
      </c>
      <c r="N56" s="4" t="s">
        <v>40</v>
      </c>
      <c r="O56" s="52">
        <v>7</v>
      </c>
      <c r="P56" s="49">
        <f>O56/80</f>
        <v>8.7499999999999994E-2</v>
      </c>
    </row>
    <row r="57" spans="1:17">
      <c r="A57" s="173"/>
      <c r="B57" t="s">
        <v>41</v>
      </c>
      <c r="N57" s="4" t="s">
        <v>42</v>
      </c>
      <c r="O57" s="52">
        <v>6</v>
      </c>
      <c r="P57" s="175">
        <f>O57/80</f>
        <v>7.4999999999999997E-2</v>
      </c>
    </row>
    <row r="58" spans="1:17" ht="15.75" thickBot="1">
      <c r="A58" s="173"/>
      <c r="B58" t="s">
        <v>292</v>
      </c>
      <c r="N58" s="176" t="s">
        <v>44</v>
      </c>
      <c r="O58" s="177">
        <v>8</v>
      </c>
      <c r="P58" s="178">
        <f>O58/80</f>
        <v>0.1</v>
      </c>
    </row>
    <row r="59" spans="1:17" ht="15.75" thickTop="1">
      <c r="N59" s="4" t="s">
        <v>46</v>
      </c>
      <c r="O59" s="179">
        <f>SUM(O55:O58)</f>
        <v>71</v>
      </c>
      <c r="P59" s="180">
        <f>O59/80</f>
        <v>0.88749999999999996</v>
      </c>
    </row>
    <row r="60" spans="1:17">
      <c r="A60" s="173" t="s">
        <v>19</v>
      </c>
    </row>
    <row r="61" spans="1:17">
      <c r="A61" s="173" t="s">
        <v>23</v>
      </c>
    </row>
    <row r="62" spans="1:17">
      <c r="A62" s="173" t="s">
        <v>26</v>
      </c>
    </row>
    <row r="63" spans="1:17">
      <c r="A63" s="173" t="s">
        <v>27</v>
      </c>
      <c r="B63" t="s">
        <v>47</v>
      </c>
    </row>
    <row r="64" spans="1:17">
      <c r="A64" s="173"/>
    </row>
    <row r="65" spans="1:2">
      <c r="A65" s="173"/>
    </row>
    <row r="68" spans="1:2" ht="26.25">
      <c r="A68" s="169" t="s">
        <v>48</v>
      </c>
      <c r="B68" s="169"/>
    </row>
    <row r="69" spans="1:2">
      <c r="A69" t="s">
        <v>2</v>
      </c>
    </row>
    <row r="84" spans="1:18">
      <c r="A84" s="173" t="s">
        <v>3</v>
      </c>
      <c r="B84" t="s">
        <v>49</v>
      </c>
      <c r="G84" t="s">
        <v>293</v>
      </c>
      <c r="P84" s="183"/>
    </row>
    <row r="85" spans="1:18">
      <c r="A85" s="173"/>
      <c r="B85" t="s">
        <v>294</v>
      </c>
    </row>
    <row r="86" spans="1:18">
      <c r="A86" s="173"/>
      <c r="B86" t="s">
        <v>295</v>
      </c>
    </row>
    <row r="87" spans="1:18" ht="28.5">
      <c r="A87" s="173"/>
      <c r="B87" t="s">
        <v>296</v>
      </c>
      <c r="P87" s="193"/>
      <c r="Q87" s="194" t="s">
        <v>36</v>
      </c>
      <c r="R87" s="194" t="s">
        <v>37</v>
      </c>
    </row>
    <row r="88" spans="1:18" ht="28.5">
      <c r="A88" s="173" t="s">
        <v>5</v>
      </c>
      <c r="P88" s="195" t="s">
        <v>38</v>
      </c>
      <c r="Q88" s="196">
        <v>78.94736842105263</v>
      </c>
      <c r="R88" s="197">
        <v>0.6578947368421052</v>
      </c>
    </row>
    <row r="89" spans="1:18" ht="28.5">
      <c r="A89" s="173" t="s">
        <v>7</v>
      </c>
      <c r="B89" t="s">
        <v>297</v>
      </c>
      <c r="P89" s="195" t="s">
        <v>53</v>
      </c>
      <c r="Q89" s="196">
        <v>30</v>
      </c>
      <c r="R89" s="197">
        <v>0.25</v>
      </c>
    </row>
    <row r="90" spans="1:18" ht="28.5">
      <c r="A90" s="173"/>
      <c r="B90" t="s">
        <v>54</v>
      </c>
      <c r="P90" s="195" t="s">
        <v>298</v>
      </c>
      <c r="Q90" s="196">
        <v>108.94736842105263</v>
      </c>
      <c r="R90" s="197">
        <v>0.9078947368421052</v>
      </c>
    </row>
    <row r="91" spans="1:18">
      <c r="A91" s="173"/>
    </row>
    <row r="92" spans="1:18">
      <c r="A92" s="173" t="s">
        <v>19</v>
      </c>
      <c r="P92" s="183"/>
    </row>
    <row r="93" spans="1:18">
      <c r="A93" s="173" t="s">
        <v>23</v>
      </c>
      <c r="P93" s="182"/>
    </row>
    <row r="94" spans="1:18">
      <c r="A94" s="173" t="s">
        <v>26</v>
      </c>
      <c r="P94" s="182"/>
    </row>
    <row r="95" spans="1:18">
      <c r="A95" s="173" t="s">
        <v>27</v>
      </c>
    </row>
    <row r="96" spans="1:18">
      <c r="A96" s="173"/>
    </row>
    <row r="99" spans="1:2" ht="26.25">
      <c r="A99" s="169" t="s">
        <v>56</v>
      </c>
      <c r="B99" s="181"/>
    </row>
    <row r="100" spans="1:2">
      <c r="A100" t="s">
        <v>35</v>
      </c>
    </row>
    <row r="119" spans="1:11">
      <c r="A119" s="173" t="s">
        <v>3</v>
      </c>
    </row>
    <row r="120" spans="1:11">
      <c r="A120" s="173" t="s">
        <v>5</v>
      </c>
    </row>
    <row r="121" spans="1:11">
      <c r="A121" s="173" t="s">
        <v>7</v>
      </c>
    </row>
    <row r="122" spans="1:11">
      <c r="A122" s="173"/>
    </row>
    <row r="123" spans="1:11">
      <c r="A123" s="173"/>
    </row>
    <row r="124" spans="1:11">
      <c r="A124" s="173" t="s">
        <v>19</v>
      </c>
      <c r="B124" t="s">
        <v>58</v>
      </c>
    </row>
    <row r="125" spans="1:11">
      <c r="A125" s="173"/>
      <c r="B125" t="s">
        <v>299</v>
      </c>
    </row>
    <row r="126" spans="1:11">
      <c r="A126" s="173" t="s">
        <v>23</v>
      </c>
      <c r="B126" t="s">
        <v>300</v>
      </c>
      <c r="K126" t="s">
        <v>301</v>
      </c>
    </row>
    <row r="127" spans="1:11">
      <c r="A127" s="173" t="s">
        <v>26</v>
      </c>
    </row>
    <row r="128" spans="1:11">
      <c r="A128" s="173" t="s">
        <v>27</v>
      </c>
    </row>
    <row r="129" spans="1:21">
      <c r="A129" s="173"/>
    </row>
    <row r="133" spans="1:21" ht="26.25">
      <c r="A133" s="169" t="s">
        <v>61</v>
      </c>
      <c r="B133" s="169"/>
    </row>
    <row r="134" spans="1:21">
      <c r="A134" t="s">
        <v>260</v>
      </c>
    </row>
    <row r="135" spans="1:21">
      <c r="U135" t="s">
        <v>3</v>
      </c>
    </row>
    <row r="136" spans="1:21">
      <c r="U136" t="s">
        <v>5</v>
      </c>
    </row>
    <row r="137" spans="1:21">
      <c r="U137" t="s">
        <v>7</v>
      </c>
    </row>
    <row r="138" spans="1:21">
      <c r="U138" t="s">
        <v>23</v>
      </c>
    </row>
    <row r="139" spans="1:21">
      <c r="U139" t="s">
        <v>62</v>
      </c>
    </row>
    <row r="140" spans="1:21">
      <c r="U140" t="s">
        <v>26</v>
      </c>
    </row>
    <row r="148" spans="1:14">
      <c r="N148" s="172"/>
    </row>
    <row r="149" spans="1:14">
      <c r="A149" s="173" t="s">
        <v>3</v>
      </c>
      <c r="N149" s="172"/>
    </row>
    <row r="150" spans="1:14">
      <c r="A150" s="173" t="s">
        <v>5</v>
      </c>
      <c r="N150" s="172"/>
    </row>
    <row r="151" spans="1:14">
      <c r="A151" s="173" t="s">
        <v>7</v>
      </c>
      <c r="B151" t="s">
        <v>261</v>
      </c>
      <c r="N151" s="172"/>
    </row>
    <row r="152" spans="1:14">
      <c r="A152" s="173"/>
      <c r="B152" t="s">
        <v>302</v>
      </c>
      <c r="N152" s="172"/>
    </row>
    <row r="153" spans="1:14">
      <c r="A153" s="173"/>
      <c r="B153" t="s">
        <v>263</v>
      </c>
      <c r="N153" s="172"/>
    </row>
    <row r="154" spans="1:14">
      <c r="A154" s="173" t="s">
        <v>19</v>
      </c>
      <c r="B154" t="s">
        <v>72</v>
      </c>
      <c r="N154" s="172"/>
    </row>
    <row r="155" spans="1:14">
      <c r="A155" s="173" t="s">
        <v>23</v>
      </c>
      <c r="N155" s="172"/>
    </row>
    <row r="156" spans="1:14">
      <c r="A156" s="173" t="s">
        <v>26</v>
      </c>
    </row>
    <row r="157" spans="1:14">
      <c r="A157" s="173" t="s">
        <v>27</v>
      </c>
    </row>
    <row r="158" spans="1:14">
      <c r="A158" s="173"/>
      <c r="B158" t="s">
        <v>303</v>
      </c>
      <c r="H158" t="s">
        <v>304</v>
      </c>
    </row>
    <row r="162" spans="1:21" ht="26.25">
      <c r="A162" s="169" t="s">
        <v>76</v>
      </c>
      <c r="B162" s="169"/>
    </row>
    <row r="163" spans="1:21">
      <c r="A163" t="s">
        <v>35</v>
      </c>
    </row>
    <row r="164" spans="1:21">
      <c r="U164" t="s">
        <v>3</v>
      </c>
    </row>
    <row r="165" spans="1:21">
      <c r="U165" t="s">
        <v>5</v>
      </c>
    </row>
    <row r="166" spans="1:21">
      <c r="U166" t="s">
        <v>7</v>
      </c>
    </row>
    <row r="167" spans="1:21">
      <c r="U167" t="s">
        <v>23</v>
      </c>
    </row>
    <row r="168" spans="1:21">
      <c r="U168" t="s">
        <v>62</v>
      </c>
    </row>
    <row r="169" spans="1:21">
      <c r="U169" t="s">
        <v>26</v>
      </c>
    </row>
    <row r="171" spans="1:21">
      <c r="Q171" s="190"/>
    </row>
    <row r="172" spans="1:21">
      <c r="Q172" s="190"/>
    </row>
    <row r="173" spans="1:21">
      <c r="Q173" s="190"/>
    </row>
    <row r="174" spans="1:21">
      <c r="Q174" s="190"/>
    </row>
    <row r="175" spans="1:21">
      <c r="Q175" s="190"/>
    </row>
    <row r="176" spans="1:21">
      <c r="Q176" s="190"/>
    </row>
    <row r="177" spans="1:18">
      <c r="Q177" s="190"/>
    </row>
    <row r="178" spans="1:18">
      <c r="Q178" s="190"/>
    </row>
    <row r="179" spans="1:18">
      <c r="Q179" s="190"/>
    </row>
    <row r="180" spans="1:18" ht="15.75" thickBot="1">
      <c r="A180" s="173" t="s">
        <v>3</v>
      </c>
      <c r="B180" t="s">
        <v>305</v>
      </c>
      <c r="Q180" s="191"/>
      <c r="R180" s="192"/>
    </row>
    <row r="181" spans="1:18" ht="15.75" thickTop="1">
      <c r="A181" s="173" t="s">
        <v>5</v>
      </c>
    </row>
    <row r="182" spans="1:18">
      <c r="A182" s="173" t="s">
        <v>7</v>
      </c>
      <c r="B182" t="s">
        <v>306</v>
      </c>
    </row>
    <row r="183" spans="1:18">
      <c r="A183" s="173"/>
      <c r="B183" t="s">
        <v>79</v>
      </c>
    </row>
    <row r="184" spans="1:18">
      <c r="A184" s="173"/>
    </row>
    <row r="185" spans="1:18">
      <c r="A185" s="173" t="s">
        <v>19</v>
      </c>
      <c r="B185" t="s">
        <v>307</v>
      </c>
    </row>
    <row r="186" spans="1:18">
      <c r="A186" s="173" t="s">
        <v>23</v>
      </c>
    </row>
    <row r="187" spans="1:18">
      <c r="A187" s="173" t="s">
        <v>26</v>
      </c>
    </row>
    <row r="188" spans="1:18">
      <c r="A188" s="173" t="s">
        <v>27</v>
      </c>
      <c r="B188" t="s">
        <v>83</v>
      </c>
    </row>
    <row r="189" spans="1:18">
      <c r="A189" s="173"/>
    </row>
    <row r="192" spans="1:18" ht="26.25">
      <c r="A192" s="169" t="s">
        <v>84</v>
      </c>
      <c r="B192" s="169"/>
    </row>
    <row r="193" spans="1:21">
      <c r="A193" t="s">
        <v>35</v>
      </c>
    </row>
    <row r="195" spans="1:21">
      <c r="U195" t="s">
        <v>3</v>
      </c>
    </row>
    <row r="196" spans="1:21">
      <c r="U196" t="s">
        <v>5</v>
      </c>
    </row>
    <row r="197" spans="1:21">
      <c r="U197" t="s">
        <v>7</v>
      </c>
    </row>
    <row r="198" spans="1:21">
      <c r="U198" t="s">
        <v>23</v>
      </c>
    </row>
    <row r="199" spans="1:21">
      <c r="U199" t="s">
        <v>62</v>
      </c>
    </row>
    <row r="200" spans="1:21">
      <c r="U200" t="s">
        <v>26</v>
      </c>
    </row>
    <row r="207" spans="1:21">
      <c r="A207" s="173" t="s">
        <v>3</v>
      </c>
      <c r="B207" t="s">
        <v>85</v>
      </c>
      <c r="O207" t="s">
        <v>86</v>
      </c>
    </row>
    <row r="208" spans="1:21">
      <c r="A208" s="173" t="s">
        <v>5</v>
      </c>
      <c r="O208" s="172" t="s">
        <v>87</v>
      </c>
    </row>
    <row r="209" spans="1:21">
      <c r="A209" s="173" t="s">
        <v>7</v>
      </c>
      <c r="B209" t="s">
        <v>308</v>
      </c>
      <c r="O209" s="172" t="s">
        <v>89</v>
      </c>
    </row>
    <row r="210" spans="1:21">
      <c r="A210" s="173"/>
      <c r="B210" t="s">
        <v>90</v>
      </c>
      <c r="O210" s="172" t="s">
        <v>91</v>
      </c>
    </row>
    <row r="211" spans="1:21">
      <c r="A211" s="173"/>
      <c r="O211" s="172" t="s">
        <v>92</v>
      </c>
    </row>
    <row r="212" spans="1:21">
      <c r="A212" s="173" t="s">
        <v>19</v>
      </c>
      <c r="O212" s="172" t="s">
        <v>93</v>
      </c>
    </row>
    <row r="213" spans="1:21">
      <c r="A213" s="173" t="s">
        <v>23</v>
      </c>
      <c r="O213" s="172" t="s">
        <v>94</v>
      </c>
    </row>
    <row r="214" spans="1:21">
      <c r="A214" s="173" t="s">
        <v>26</v>
      </c>
    </row>
    <row r="215" spans="1:21">
      <c r="A215" s="173" t="s">
        <v>27</v>
      </c>
      <c r="B215" t="s">
        <v>95</v>
      </c>
    </row>
    <row r="216" spans="1:21">
      <c r="A216" s="173"/>
    </row>
    <row r="220" spans="1:21" ht="26.25">
      <c r="A220" s="169" t="s">
        <v>97</v>
      </c>
      <c r="B220" s="169"/>
    </row>
    <row r="221" spans="1:21">
      <c r="A221" t="s">
        <v>260</v>
      </c>
    </row>
    <row r="223" spans="1:21">
      <c r="U223" t="s">
        <v>3</v>
      </c>
    </row>
    <row r="224" spans="1:21">
      <c r="U224" t="s">
        <v>5</v>
      </c>
    </row>
    <row r="225" spans="1:21">
      <c r="U225" t="s">
        <v>7</v>
      </c>
    </row>
    <row r="226" spans="1:21">
      <c r="U226" t="s">
        <v>23</v>
      </c>
    </row>
    <row r="227" spans="1:21">
      <c r="U227" t="s">
        <v>62</v>
      </c>
    </row>
    <row r="228" spans="1:21">
      <c r="U228" t="s">
        <v>26</v>
      </c>
    </row>
    <row r="235" spans="1:21">
      <c r="A235" s="173" t="s">
        <v>3</v>
      </c>
    </row>
    <row r="236" spans="1:21">
      <c r="A236" s="173" t="s">
        <v>5</v>
      </c>
    </row>
    <row r="237" spans="1:21">
      <c r="A237" s="173" t="s">
        <v>7</v>
      </c>
      <c r="B237" s="189"/>
    </row>
    <row r="238" spans="1:21">
      <c r="A238" s="173"/>
    </row>
    <row r="239" spans="1:21">
      <c r="A239" s="173"/>
    </row>
    <row r="240" spans="1:21">
      <c r="A240" s="173" t="s">
        <v>19</v>
      </c>
      <c r="B240" s="189" t="s">
        <v>276</v>
      </c>
    </row>
    <row r="241" spans="1:21">
      <c r="A241" s="173" t="s">
        <v>23</v>
      </c>
    </row>
    <row r="242" spans="1:21">
      <c r="A242" s="173" t="s">
        <v>26</v>
      </c>
    </row>
    <row r="243" spans="1:21">
      <c r="A243" s="173" t="s">
        <v>27</v>
      </c>
    </row>
    <row r="244" spans="1:21">
      <c r="A244" s="173" t="s">
        <v>29</v>
      </c>
    </row>
    <row r="250" spans="1:21" ht="26.25">
      <c r="A250" s="169" t="s">
        <v>99</v>
      </c>
      <c r="B250" s="169"/>
    </row>
    <row r="251" spans="1:21">
      <c r="A251" t="s">
        <v>260</v>
      </c>
    </row>
    <row r="252" spans="1:21">
      <c r="U252" t="s">
        <v>3</v>
      </c>
    </row>
    <row r="253" spans="1:21">
      <c r="U253" t="s">
        <v>5</v>
      </c>
    </row>
    <row r="254" spans="1:21">
      <c r="U254" t="s">
        <v>7</v>
      </c>
    </row>
    <row r="255" spans="1:21">
      <c r="U255" t="s">
        <v>23</v>
      </c>
    </row>
    <row r="256" spans="1:21">
      <c r="U256" t="s">
        <v>62</v>
      </c>
    </row>
    <row r="257" spans="1:21">
      <c r="U257" t="s">
        <v>26</v>
      </c>
    </row>
    <row r="267" spans="1:21">
      <c r="A267" s="173" t="s">
        <v>3</v>
      </c>
      <c r="B267" t="s">
        <v>309</v>
      </c>
    </row>
    <row r="268" spans="1:21">
      <c r="A268" s="173" t="s">
        <v>5</v>
      </c>
    </row>
    <row r="269" spans="1:21">
      <c r="A269" s="173" t="s">
        <v>7</v>
      </c>
    </row>
    <row r="270" spans="1:21">
      <c r="A270" s="173"/>
    </row>
    <row r="271" spans="1:21">
      <c r="A271" s="173"/>
    </row>
    <row r="272" spans="1:21">
      <c r="A272" s="173" t="s">
        <v>19</v>
      </c>
    </row>
    <row r="273" spans="1:2">
      <c r="A273" s="173" t="s">
        <v>23</v>
      </c>
      <c r="B273" t="s">
        <v>101</v>
      </c>
    </row>
    <row r="274" spans="1:2">
      <c r="A274" s="173" t="s">
        <v>26</v>
      </c>
    </row>
    <row r="275" spans="1:2">
      <c r="A275" s="173" t="s">
        <v>27</v>
      </c>
      <c r="B275" t="s">
        <v>102</v>
      </c>
    </row>
    <row r="276" spans="1:2">
      <c r="A276" s="173"/>
    </row>
  </sheetData>
  <protectedRanges>
    <protectedRange sqref="O208:O213" name="Range1_1_1"/>
    <protectedRange sqref="N148:N155" name="Range1_1_1_1"/>
  </protectedRange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142DD-0C54-438B-932C-17A492B3A1C0}">
  <dimension ref="A33:U112"/>
  <sheetViews>
    <sheetView zoomScale="80" zoomScaleNormal="80" workbookViewId="0"/>
  </sheetViews>
  <sheetFormatPr defaultColWidth="9.42578125" defaultRowHeight="15"/>
  <cols>
    <col min="1" max="1" width="12.5703125" style="3" customWidth="1"/>
    <col min="2" max="3" width="12.5703125" style="2" customWidth="1"/>
    <col min="4" max="4" width="14.5703125" style="2" customWidth="1"/>
    <col min="5" max="6" width="12.5703125" style="2" customWidth="1"/>
    <col min="7" max="7" width="12.42578125" style="2" customWidth="1"/>
    <col min="8" max="23" width="12.5703125" style="2" customWidth="1"/>
    <col min="24" max="16384" width="9.42578125" style="2"/>
  </cols>
  <sheetData>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1" ht="15.75">
      <c r="A34" s="24">
        <v>2024</v>
      </c>
      <c r="B34" s="12">
        <f>SUM($K$48:$K$60)</f>
        <v>2590428</v>
      </c>
      <c r="C34" s="13">
        <f>$B34/(SUM($M$48:$M$60))</f>
        <v>1.1926590890981874</v>
      </c>
      <c r="D34" s="13">
        <f>$B34/(SUM($N$48:$N$60))</f>
        <v>0.56793289957056559</v>
      </c>
      <c r="E34" s="13">
        <f>$B34/(SUM($O$48:$O$60))</f>
        <v>0.56793289957056559</v>
      </c>
      <c r="F34" s="9"/>
      <c r="G34" s="7">
        <f>A34</f>
        <v>2024</v>
      </c>
      <c r="H34" s="14"/>
      <c r="I34" s="15">
        <f>AVERAGE($L$48:$L$60)</f>
        <v>0.45248367692540553</v>
      </c>
      <c r="J34" s="9"/>
      <c r="K34" s="9"/>
      <c r="L34" s="8" t="s">
        <v>319</v>
      </c>
      <c r="M34" s="8" t="s">
        <v>320</v>
      </c>
      <c r="N34" s="9"/>
      <c r="O34" s="16"/>
      <c r="P34" s="8" t="s">
        <v>319</v>
      </c>
      <c r="Q34" s="8" t="s">
        <v>320</v>
      </c>
      <c r="S34" s="16"/>
      <c r="T34" s="8" t="s">
        <v>319</v>
      </c>
      <c r="U34" s="8" t="s">
        <v>320</v>
      </c>
    </row>
    <row r="35" spans="1:21" ht="15.75">
      <c r="A35" s="7">
        <f>A34+1</f>
        <v>2025</v>
      </c>
      <c r="B35" s="12">
        <f>SUM($K$61:$K$73)</f>
        <v>1920385</v>
      </c>
      <c r="C35" s="13">
        <f>$B35/(SUM($M$61:$M$73))</f>
        <v>0.71729189090135981</v>
      </c>
      <c r="D35" s="13">
        <f>$B35/(SUM($N$61:$N$73))</f>
        <v>0.34156756709588565</v>
      </c>
      <c r="E35" s="13">
        <f>$B35/(SUM($O$61:$O$73))</f>
        <v>0.34156756709588565</v>
      </c>
      <c r="F35" s="9"/>
      <c r="G35" s="7">
        <f t="shared" ref="G35:G38" si="0">A35</f>
        <v>2025</v>
      </c>
      <c r="H35" s="27">
        <f>(SUM(C61:C73)-SUM(G48:G60))/(SUM(G48:G60))</f>
        <v>-0.16557920158367653</v>
      </c>
      <c r="I35" s="15">
        <f>AVERAGE($L$61:$L$73)</f>
        <v>0.55775066579015242</v>
      </c>
      <c r="J35" s="9"/>
      <c r="K35" s="17" t="s">
        <v>321</v>
      </c>
      <c r="L35" s="28">
        <v>0</v>
      </c>
      <c r="M35" s="28">
        <v>8</v>
      </c>
      <c r="N35" s="9"/>
      <c r="O35" s="17" t="s">
        <v>321</v>
      </c>
      <c r="P35" s="28">
        <v>3</v>
      </c>
      <c r="Q35" s="28">
        <v>8</v>
      </c>
      <c r="S35" s="17" t="s">
        <v>321</v>
      </c>
      <c r="T35" s="48">
        <v>3</v>
      </c>
      <c r="U35" s="48">
        <v>8</v>
      </c>
    </row>
    <row r="36" spans="1:21" ht="15.75">
      <c r="A36" s="7">
        <f t="shared" ref="A36:A38" si="1">A35+1</f>
        <v>2026</v>
      </c>
      <c r="B36" s="12">
        <f>SUM($K$74:$K$86)</f>
        <v>2806927</v>
      </c>
      <c r="C36" s="13">
        <f>$B36/(SUM($M$74:$M$86))</f>
        <v>1.0484282971654544</v>
      </c>
      <c r="D36" s="13">
        <f>$B36/(SUM($N$74:$N$86))</f>
        <v>0.49925157007878784</v>
      </c>
      <c r="E36" s="13">
        <f>$B36/(SUM($O$74:$O$86))</f>
        <v>0.49925157007878784</v>
      </c>
      <c r="F36" s="9"/>
      <c r="G36" s="7">
        <f t="shared" si="0"/>
        <v>2026</v>
      </c>
      <c r="H36" s="27">
        <v>0.01</v>
      </c>
      <c r="I36" s="15">
        <f>AVERAGE($L$74:$L$86)</f>
        <v>0.55775066579015242</v>
      </c>
      <c r="J36" s="9"/>
      <c r="K36" s="17" t="s">
        <v>322</v>
      </c>
      <c r="L36" s="28">
        <v>2</v>
      </c>
      <c r="M36" s="28">
        <v>8</v>
      </c>
      <c r="N36" s="9"/>
      <c r="O36" s="17" t="s">
        <v>322</v>
      </c>
      <c r="P36" s="28">
        <v>3</v>
      </c>
      <c r="Q36" s="28">
        <v>8</v>
      </c>
      <c r="S36" s="17" t="s">
        <v>322</v>
      </c>
      <c r="T36" s="48">
        <v>3</v>
      </c>
      <c r="U36" s="48">
        <v>8</v>
      </c>
    </row>
    <row r="37" spans="1:21" ht="15.75">
      <c r="A37" s="7">
        <f t="shared" si="1"/>
        <v>2027</v>
      </c>
      <c r="B37" s="12">
        <f>SUM($K$87:$K$99)</f>
        <v>3506245</v>
      </c>
      <c r="C37" s="13">
        <f>$B37/(SUM($M$87:$M$99))</f>
        <v>1.3096338005209571</v>
      </c>
      <c r="D37" s="13">
        <f>$B37/(SUM($N$87:$N$99))</f>
        <v>0.62363514310521773</v>
      </c>
      <c r="E37" s="13">
        <f>$B37/(SUM($O$87:$O$99))</f>
        <v>0.62363514310521773</v>
      </c>
      <c r="F37" s="9"/>
      <c r="G37" s="7">
        <f t="shared" si="0"/>
        <v>2027</v>
      </c>
      <c r="H37" s="27">
        <v>0.01</v>
      </c>
      <c r="I37" s="15">
        <f>AVERAGE($L$87:$L$99)</f>
        <v>0.55775066579015242</v>
      </c>
      <c r="J37" s="9"/>
      <c r="K37" s="17" t="s">
        <v>323</v>
      </c>
      <c r="L37" s="28">
        <v>2</v>
      </c>
      <c r="M37" s="28">
        <v>8</v>
      </c>
      <c r="N37" s="9"/>
      <c r="O37" s="17" t="s">
        <v>323</v>
      </c>
      <c r="P37" s="28">
        <v>3</v>
      </c>
      <c r="Q37" s="28">
        <v>8</v>
      </c>
      <c r="S37" s="17" t="s">
        <v>323</v>
      </c>
      <c r="T37" s="48">
        <v>3</v>
      </c>
      <c r="U37" s="48">
        <v>8</v>
      </c>
    </row>
    <row r="38" spans="1:21" ht="15.75">
      <c r="A38" s="7">
        <f t="shared" si="1"/>
        <v>2028</v>
      </c>
      <c r="B38" s="12">
        <f>SUM($K$100:$K$112)</f>
        <v>0</v>
      </c>
      <c r="C38" s="13">
        <f>$B38/(SUM($M$100:$M$112))</f>
        <v>0</v>
      </c>
      <c r="D38" s="13">
        <f>$B38/(SUM($N$100:$N$112))</f>
        <v>0</v>
      </c>
      <c r="E38" s="13">
        <f>$B38/(SUM($O$100:$O$112))</f>
        <v>0</v>
      </c>
      <c r="F38" s="9"/>
      <c r="G38" s="7">
        <f t="shared" si="0"/>
        <v>2028</v>
      </c>
      <c r="H38" s="27">
        <v>0.01</v>
      </c>
      <c r="I38" s="15">
        <f>AVERAGE($L$100:$L$112)</f>
        <v>0.55775066579015242</v>
      </c>
      <c r="J38" s="9"/>
      <c r="K38" s="17" t="s">
        <v>324</v>
      </c>
      <c r="L38" s="28">
        <v>2</v>
      </c>
      <c r="M38" s="28">
        <v>8</v>
      </c>
      <c r="N38" s="9"/>
      <c r="O38" s="17" t="s">
        <v>324</v>
      </c>
      <c r="P38" s="28">
        <v>3</v>
      </c>
      <c r="Q38" s="28">
        <v>8</v>
      </c>
      <c r="S38" s="17" t="s">
        <v>324</v>
      </c>
      <c r="T38" s="48">
        <v>3</v>
      </c>
      <c r="U38" s="48">
        <v>8</v>
      </c>
    </row>
    <row r="39" spans="1:21" ht="15.75">
      <c r="A39" s="9"/>
      <c r="B39" s="9"/>
      <c r="C39" s="9"/>
      <c r="D39" s="9"/>
      <c r="E39" s="9"/>
      <c r="F39" s="9"/>
      <c r="G39" s="9"/>
      <c r="H39" s="9"/>
      <c r="I39" s="9"/>
      <c r="J39" s="9"/>
      <c r="K39" s="17" t="s">
        <v>325</v>
      </c>
      <c r="L39" s="28">
        <v>2</v>
      </c>
      <c r="M39" s="28">
        <v>8</v>
      </c>
      <c r="N39" s="9"/>
      <c r="O39" s="17" t="s">
        <v>325</v>
      </c>
      <c r="P39" s="28">
        <v>3</v>
      </c>
      <c r="Q39" s="28">
        <v>8</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28">
        <v>2</v>
      </c>
      <c r="M40" s="28">
        <v>8</v>
      </c>
      <c r="N40" s="9"/>
      <c r="O40" s="17" t="s">
        <v>326</v>
      </c>
      <c r="P40" s="28">
        <v>3</v>
      </c>
      <c r="Q40" s="28">
        <v>8</v>
      </c>
      <c r="S40" s="17" t="s">
        <v>326</v>
      </c>
      <c r="T40" s="48">
        <v>3</v>
      </c>
      <c r="U40" s="48">
        <v>8</v>
      </c>
    </row>
    <row r="41" spans="1:21" ht="15.75">
      <c r="A41" s="9"/>
      <c r="B41" s="17" t="s">
        <v>327</v>
      </c>
      <c r="C41" s="26">
        <f>'KDT Q1 25'!L283</f>
        <v>19.2312585017077</v>
      </c>
      <c r="D41" s="19" t="str">
        <f>CONCATENATE(C43," per Minute")</f>
        <v>Cases per Minute</v>
      </c>
      <c r="E41" s="9"/>
      <c r="F41" s="9"/>
      <c r="G41" s="23">
        <f>IFERROR(SUM($J$61:$J$73)/SUM($J$48:$J$60)-1,"")</f>
        <v>-0.36930988342093529</v>
      </c>
      <c r="H41" s="9"/>
      <c r="I41" s="9"/>
      <c r="J41" s="9"/>
      <c r="K41" s="17" t="s">
        <v>328</v>
      </c>
      <c r="L41" s="28">
        <v>0</v>
      </c>
      <c r="M41" s="28">
        <v>8</v>
      </c>
      <c r="N41" s="9"/>
      <c r="O41" s="17" t="s">
        <v>328</v>
      </c>
      <c r="P41" s="28">
        <v>3</v>
      </c>
      <c r="Q41" s="28">
        <v>8</v>
      </c>
      <c r="S41" s="17" t="s">
        <v>328</v>
      </c>
      <c r="T41" s="48">
        <v>3</v>
      </c>
      <c r="U41" s="48">
        <v>8</v>
      </c>
    </row>
    <row r="42" spans="1:21" ht="15.75">
      <c r="A42" s="9"/>
      <c r="B42" s="17"/>
      <c r="C42" s="50"/>
      <c r="D42" s="9"/>
      <c r="E42" s="9"/>
      <c r="F42" s="9"/>
      <c r="H42" s="9"/>
      <c r="I42" s="9"/>
      <c r="J42" s="9"/>
      <c r="K42" s="9"/>
      <c r="L42" s="17" t="s">
        <v>329</v>
      </c>
      <c r="M42" s="20">
        <f>(L35*M35)+(L36*M36)+(L37*M37)+(L38*M38)+(L39*M39)+(L40*M40)+(L41*M41)</f>
        <v>80</v>
      </c>
      <c r="N42" s="9"/>
      <c r="O42" s="18"/>
      <c r="P42" s="17" t="s">
        <v>329</v>
      </c>
      <c r="Q42" s="20">
        <f>(P35*Q35)+(P36*Q36)+(P37*Q37)+(P38*Q38)+(P39*Q39)+(P40*Q40)+(P41*Q41)</f>
        <v>168</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4160</v>
      </c>
      <c r="N44" s="9"/>
      <c r="O44" s="18"/>
      <c r="P44" s="17" t="s">
        <v>333</v>
      </c>
      <c r="Q44" s="21">
        <f>Q42*Q43</f>
        <v>8736</v>
      </c>
      <c r="S44" s="18"/>
      <c r="T44" s="17" t="s">
        <v>333</v>
      </c>
      <c r="U44" s="21">
        <f>U42*U43</f>
        <v>8736</v>
      </c>
    </row>
    <row r="45" spans="1:21" ht="15.75">
      <c r="A45" s="22"/>
      <c r="B45" s="9"/>
      <c r="C45" s="9"/>
      <c r="D45" s="9"/>
      <c r="E45" s="9"/>
      <c r="F45" s="9"/>
      <c r="G45" s="9"/>
      <c r="H45" s="9"/>
      <c r="I45" s="9"/>
      <c r="J45" s="9"/>
      <c r="K45" s="9"/>
      <c r="L45" s="17" t="s">
        <v>334</v>
      </c>
      <c r="M45" s="9">
        <f>M44/13</f>
        <v>320</v>
      </c>
      <c r="N45" s="9"/>
      <c r="O45" s="18"/>
      <c r="P45" s="17" t="s">
        <v>334</v>
      </c>
      <c r="Q45" s="9">
        <f>Q44/13</f>
        <v>672</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row>
    <row r="48" spans="1:21">
      <c r="A48" s="1">
        <f>$A$34</f>
        <v>2024</v>
      </c>
      <c r="B48" s="1">
        <v>1</v>
      </c>
      <c r="C48" s="29">
        <v>199559</v>
      </c>
      <c r="D48" s="29">
        <v>375600</v>
      </c>
      <c r="E48" s="29">
        <v>369621</v>
      </c>
      <c r="F48" s="29">
        <v>197567</v>
      </c>
      <c r="G48" s="29">
        <v>165872</v>
      </c>
      <c r="H48" s="29">
        <v>375687</v>
      </c>
      <c r="I48" s="29"/>
      <c r="J48" s="5">
        <f>IF(G61&gt;0,G48,0)</f>
        <v>165872</v>
      </c>
      <c r="K48" s="5">
        <f>IF(G48&gt;0,G48,C48)</f>
        <v>165872</v>
      </c>
      <c r="L48" s="31">
        <f>'KDT Q4 24 '!$J$282</f>
        <v>0.45248367692540564</v>
      </c>
      <c r="M48" s="5">
        <f t="shared" ref="M48:M111" si="2">$C$41*$L48*60*$M$45</f>
        <v>167075.14672810881</v>
      </c>
      <c r="N48" s="5">
        <f t="shared" ref="N48:N111" si="3">$C$41*$L48*60*$Q$45</f>
        <v>350857.80812902853</v>
      </c>
      <c r="O48" s="5">
        <f>$C$41*$L48*60*$U$45</f>
        <v>350857.80812902853</v>
      </c>
      <c r="P48" s="49">
        <f>IF(K48=0,0%,K48/M48)</f>
        <v>0.99279876898706687</v>
      </c>
      <c r="Q48" s="49">
        <f>IF(K48=0,0%,K48/N48)</f>
        <v>0.47276131856526987</v>
      </c>
      <c r="R48" s="49">
        <f>IF(K48=0,0%,K48/O48)</f>
        <v>0.47276131856526987</v>
      </c>
      <c r="S48" s="52">
        <f>IF(ISBLANK(E48),#N/A,E48/(C48/28))</f>
        <v>51.861294153608704</v>
      </c>
      <c r="T48" s="2" t="s">
        <v>111</v>
      </c>
      <c r="U48" s="2" t="s">
        <v>351</v>
      </c>
    </row>
    <row r="49" spans="1:21">
      <c r="A49" s="1"/>
      <c r="B49" s="1">
        <v>2</v>
      </c>
      <c r="C49" s="29">
        <v>233926</v>
      </c>
      <c r="D49" s="29">
        <v>306500</v>
      </c>
      <c r="E49" s="29">
        <v>375687</v>
      </c>
      <c r="F49" s="29">
        <v>205981</v>
      </c>
      <c r="G49" s="29">
        <v>231469</v>
      </c>
      <c r="H49" s="29">
        <v>370767</v>
      </c>
      <c r="I49" s="29"/>
      <c r="J49" s="5">
        <f t="shared" ref="J49:J60" si="4">IF(G62&gt;0,G49,0)</f>
        <v>231469</v>
      </c>
      <c r="K49" s="5">
        <f t="shared" ref="K49:K112" si="5">IF(G49&gt;0,G49,C49)</f>
        <v>231469</v>
      </c>
      <c r="L49" s="32">
        <f>L48</f>
        <v>0.45248367692540564</v>
      </c>
      <c r="M49" s="5">
        <f t="shared" si="2"/>
        <v>167075.14672810881</v>
      </c>
      <c r="N49" s="5">
        <f t="shared" si="3"/>
        <v>350857.80812902853</v>
      </c>
      <c r="O49" s="5">
        <f t="shared" ref="O49:O112" si="6">$C$41*$L49*60*$U$45</f>
        <v>350857.80812902853</v>
      </c>
      <c r="P49" s="49">
        <f t="shared" ref="P49:P50" si="7">IF(K49=0,0%,K49/M49)</f>
        <v>1.3854185049837668</v>
      </c>
      <c r="Q49" s="49">
        <f t="shared" ref="Q49:Q50" si="8">IF(K49=0,0%,K49/N49)</f>
        <v>0.65972309761131753</v>
      </c>
      <c r="R49" s="49">
        <f t="shared" ref="R49:R50" si="9">IF(K49=0,0%,K49/O49)</f>
        <v>0.65972309761131753</v>
      </c>
      <c r="S49" s="52">
        <f t="shared" ref="S49:S112" si="10">IF(ISBLANK(E49),#N/A,E49/(C49/28))</f>
        <v>44.968220719372795</v>
      </c>
      <c r="T49" s="2" t="s">
        <v>111</v>
      </c>
      <c r="U49" s="2" t="str">
        <f>U48</f>
        <v>049 State Ave</v>
      </c>
    </row>
    <row r="50" spans="1:21">
      <c r="A50" s="1"/>
      <c r="B50" s="1">
        <v>3</v>
      </c>
      <c r="C50" s="29">
        <v>219726</v>
      </c>
      <c r="D50" s="29">
        <v>379020</v>
      </c>
      <c r="E50" s="29">
        <v>370767</v>
      </c>
      <c r="F50" s="29">
        <v>168028</v>
      </c>
      <c r="G50" s="29">
        <v>193270</v>
      </c>
      <c r="H50" s="29">
        <v>345525</v>
      </c>
      <c r="I50" s="29"/>
      <c r="J50" s="5">
        <f t="shared" si="4"/>
        <v>193270</v>
      </c>
      <c r="K50" s="5">
        <f t="shared" si="5"/>
        <v>193270</v>
      </c>
      <c r="L50" s="32">
        <f t="shared" ref="L50:L72" si="11">L49</f>
        <v>0.45248367692540564</v>
      </c>
      <c r="M50" s="5">
        <f t="shared" si="2"/>
        <v>167075.14672810881</v>
      </c>
      <c r="N50" s="5">
        <f t="shared" si="3"/>
        <v>350857.80812902853</v>
      </c>
      <c r="O50" s="5">
        <f t="shared" si="6"/>
        <v>350857.80812902853</v>
      </c>
      <c r="P50" s="49">
        <f t="shared" si="7"/>
        <v>1.1567848586990597</v>
      </c>
      <c r="Q50" s="49">
        <f t="shared" si="8"/>
        <v>0.55084993271383786</v>
      </c>
      <c r="R50" s="49">
        <f t="shared" si="9"/>
        <v>0.55084993271383786</v>
      </c>
      <c r="S50" s="52">
        <f t="shared" si="10"/>
        <v>47.247371726604953</v>
      </c>
      <c r="T50" s="2" t="s">
        <v>111</v>
      </c>
      <c r="U50" s="2" t="str">
        <f t="shared" ref="U50:U112" si="12">U49</f>
        <v>049 State Ave</v>
      </c>
    </row>
    <row r="51" spans="1:21">
      <c r="A51" s="1"/>
      <c r="B51" s="1">
        <v>4</v>
      </c>
      <c r="C51" s="29">
        <v>193633</v>
      </c>
      <c r="D51" s="29">
        <v>240000</v>
      </c>
      <c r="E51" s="29">
        <v>345525</v>
      </c>
      <c r="F51" s="29">
        <v>254446</v>
      </c>
      <c r="G51" s="29">
        <v>209790</v>
      </c>
      <c r="H51" s="29">
        <v>436503</v>
      </c>
      <c r="I51" s="29"/>
      <c r="J51" s="5">
        <f t="shared" si="4"/>
        <v>209790</v>
      </c>
      <c r="K51" s="5">
        <f t="shared" si="5"/>
        <v>209790</v>
      </c>
      <c r="L51" s="32">
        <f t="shared" si="11"/>
        <v>0.45248367692540564</v>
      </c>
      <c r="M51" s="5">
        <f t="shared" si="2"/>
        <v>167075.14672810881</v>
      </c>
      <c r="N51" s="5">
        <f t="shared" si="3"/>
        <v>350857.80812902853</v>
      </c>
      <c r="O51" s="5">
        <f t="shared" si="6"/>
        <v>350857.80812902853</v>
      </c>
      <c r="P51" s="49">
        <f t="shared" ref="P51:P112" si="13">IF(K51=0,0%,K51/M51)</f>
        <v>1.2556625213767048</v>
      </c>
      <c r="Q51" s="49">
        <f t="shared" ref="Q51:Q112" si="14">IF(K51=0,0%,K51/N51)</f>
        <v>0.59793453398890695</v>
      </c>
      <c r="R51" s="49">
        <f t="shared" ref="R51:R112" si="15">IF(K51=0,0%,K51/O51)</f>
        <v>0.59793453398890695</v>
      </c>
      <c r="S51" s="52">
        <f t="shared" si="10"/>
        <v>49.964107357733447</v>
      </c>
      <c r="T51" s="2" t="s">
        <v>111</v>
      </c>
      <c r="U51" s="2" t="str">
        <f t="shared" si="12"/>
        <v>049 State Ave</v>
      </c>
    </row>
    <row r="52" spans="1:21">
      <c r="A52" s="1"/>
      <c r="B52" s="1">
        <v>5</v>
      </c>
      <c r="C52" s="29">
        <v>246274</v>
      </c>
      <c r="D52" s="29">
        <v>316551</v>
      </c>
      <c r="E52" s="29">
        <v>436503</v>
      </c>
      <c r="F52" s="29">
        <v>292474</v>
      </c>
      <c r="G52" s="29">
        <v>247341</v>
      </c>
      <c r="H52" s="29">
        <v>461904</v>
      </c>
      <c r="I52" s="29"/>
      <c r="J52" s="5">
        <f t="shared" si="4"/>
        <v>0</v>
      </c>
      <c r="K52" s="5">
        <f t="shared" si="5"/>
        <v>247341</v>
      </c>
      <c r="L52" s="32">
        <f t="shared" si="11"/>
        <v>0.45248367692540564</v>
      </c>
      <c r="M52" s="5">
        <f t="shared" si="2"/>
        <v>167075.14672810881</v>
      </c>
      <c r="N52" s="5">
        <f t="shared" si="3"/>
        <v>350857.80812902853</v>
      </c>
      <c r="O52" s="5">
        <f t="shared" si="6"/>
        <v>350857.80812902853</v>
      </c>
      <c r="P52" s="49">
        <f t="shared" si="13"/>
        <v>1.4804176733868892</v>
      </c>
      <c r="Q52" s="49">
        <f t="shared" si="14"/>
        <v>0.70496079685089963</v>
      </c>
      <c r="R52" s="49">
        <f t="shared" si="15"/>
        <v>0.70496079685089963</v>
      </c>
      <c r="S52" s="52">
        <f t="shared" si="10"/>
        <v>49.62799158660679</v>
      </c>
      <c r="T52" s="2" t="s">
        <v>111</v>
      </c>
      <c r="U52" s="2" t="str">
        <f t="shared" si="12"/>
        <v>049 State Ave</v>
      </c>
    </row>
    <row r="53" spans="1:21">
      <c r="A53" s="1"/>
      <c r="B53" s="1">
        <v>6</v>
      </c>
      <c r="C53" s="29">
        <v>256844</v>
      </c>
      <c r="D53" s="29">
        <v>291494</v>
      </c>
      <c r="E53" s="29">
        <v>461904</v>
      </c>
      <c r="F53" s="29">
        <v>231958</v>
      </c>
      <c r="G53" s="29">
        <v>214136</v>
      </c>
      <c r="H53" s="29">
        <v>421090</v>
      </c>
      <c r="I53" s="29"/>
      <c r="J53" s="5">
        <f t="shared" si="4"/>
        <v>0</v>
      </c>
      <c r="K53" s="5">
        <f t="shared" si="5"/>
        <v>214136</v>
      </c>
      <c r="L53" s="32">
        <f t="shared" si="11"/>
        <v>0.45248367692540564</v>
      </c>
      <c r="M53" s="5">
        <f t="shared" si="2"/>
        <v>167075.14672810881</v>
      </c>
      <c r="N53" s="5">
        <f t="shared" si="3"/>
        <v>350857.80812902853</v>
      </c>
      <c r="O53" s="5">
        <f t="shared" si="6"/>
        <v>350857.80812902853</v>
      </c>
      <c r="P53" s="49">
        <f t="shared" si="13"/>
        <v>1.2816747684709568</v>
      </c>
      <c r="Q53" s="49">
        <f t="shared" si="14"/>
        <v>0.6103213183195032</v>
      </c>
      <c r="R53" s="49">
        <f t="shared" si="15"/>
        <v>0.6103213183195032</v>
      </c>
      <c r="S53" s="52">
        <f t="shared" si="10"/>
        <v>50.354736727352012</v>
      </c>
      <c r="T53" s="2" t="s">
        <v>111</v>
      </c>
      <c r="U53" s="2" t="str">
        <f t="shared" si="12"/>
        <v>049 State Ave</v>
      </c>
    </row>
    <row r="54" spans="1:21">
      <c r="A54" s="1"/>
      <c r="B54" s="1">
        <v>7</v>
      </c>
      <c r="C54" s="29">
        <v>256000</v>
      </c>
      <c r="D54" s="29">
        <v>260000</v>
      </c>
      <c r="E54" s="29">
        <v>421090</v>
      </c>
      <c r="F54" s="29">
        <v>286481</v>
      </c>
      <c r="G54" s="29">
        <v>199354</v>
      </c>
      <c r="H54" s="29">
        <v>568582</v>
      </c>
      <c r="I54" s="29"/>
      <c r="J54" s="5">
        <f t="shared" si="4"/>
        <v>0</v>
      </c>
      <c r="K54" s="5">
        <f t="shared" si="5"/>
        <v>199354</v>
      </c>
      <c r="L54" s="32">
        <f t="shared" si="11"/>
        <v>0.45248367692540564</v>
      </c>
      <c r="M54" s="5">
        <f t="shared" si="2"/>
        <v>167075.14672810881</v>
      </c>
      <c r="N54" s="5">
        <f t="shared" si="3"/>
        <v>350857.80812902853</v>
      </c>
      <c r="O54" s="5">
        <f t="shared" si="6"/>
        <v>350857.80812902853</v>
      </c>
      <c r="P54" s="49">
        <f t="shared" si="13"/>
        <v>1.1931996104987443</v>
      </c>
      <c r="Q54" s="49">
        <f t="shared" si="14"/>
        <v>0.56819029071368776</v>
      </c>
      <c r="R54" s="49">
        <f t="shared" si="15"/>
        <v>0.56819029071368776</v>
      </c>
      <c r="S54" s="52">
        <f t="shared" si="10"/>
        <v>46.056718750000002</v>
      </c>
      <c r="T54" s="2" t="s">
        <v>111</v>
      </c>
      <c r="U54" s="2" t="str">
        <f t="shared" si="12"/>
        <v>049 State Ave</v>
      </c>
    </row>
    <row r="55" spans="1:21">
      <c r="A55" s="1"/>
      <c r="B55" s="1">
        <v>8</v>
      </c>
      <c r="C55" s="29">
        <v>223223</v>
      </c>
      <c r="D55" s="29">
        <v>196753.28571</v>
      </c>
      <c r="E55" s="29">
        <v>568582</v>
      </c>
      <c r="F55" s="29">
        <v>303128</v>
      </c>
      <c r="G55" s="29">
        <v>216227</v>
      </c>
      <c r="H55" s="29">
        <v>555952</v>
      </c>
      <c r="I55" s="29"/>
      <c r="J55" s="5">
        <f t="shared" si="4"/>
        <v>0</v>
      </c>
      <c r="K55" s="5">
        <f t="shared" si="5"/>
        <v>216227</v>
      </c>
      <c r="L55" s="32">
        <f t="shared" si="11"/>
        <v>0.45248367692540564</v>
      </c>
      <c r="M55" s="5">
        <f t="shared" si="2"/>
        <v>167075.14672810881</v>
      </c>
      <c r="N55" s="5">
        <f t="shared" si="3"/>
        <v>350857.80812902853</v>
      </c>
      <c r="O55" s="5">
        <f t="shared" si="6"/>
        <v>350857.80812902853</v>
      </c>
      <c r="P55" s="49">
        <f t="shared" si="13"/>
        <v>1.2941900949030971</v>
      </c>
      <c r="Q55" s="49">
        <f t="shared" si="14"/>
        <v>0.61628099757290333</v>
      </c>
      <c r="R55" s="49">
        <f t="shared" si="15"/>
        <v>0.61628099757290333</v>
      </c>
      <c r="S55" s="52">
        <f t="shared" si="10"/>
        <v>71.320141741666404</v>
      </c>
      <c r="T55" s="2" t="s">
        <v>111</v>
      </c>
      <c r="U55" s="2" t="str">
        <f t="shared" si="12"/>
        <v>049 State Ave</v>
      </c>
    </row>
    <row r="56" spans="1:21">
      <c r="A56" s="1"/>
      <c r="B56" s="1">
        <v>9</v>
      </c>
      <c r="C56" s="29">
        <v>341405.86</v>
      </c>
      <c r="D56" s="29">
        <v>280000</v>
      </c>
      <c r="E56" s="29">
        <v>555952</v>
      </c>
      <c r="F56" s="29">
        <v>275671</v>
      </c>
      <c r="G56" s="29">
        <v>244157</v>
      </c>
      <c r="H56" s="29">
        <v>585726</v>
      </c>
      <c r="I56" s="29"/>
      <c r="J56" s="5">
        <f t="shared" si="4"/>
        <v>0</v>
      </c>
      <c r="K56" s="5">
        <f t="shared" si="5"/>
        <v>244157</v>
      </c>
      <c r="L56" s="32">
        <f t="shared" si="11"/>
        <v>0.45248367692540564</v>
      </c>
      <c r="M56" s="5">
        <f t="shared" si="2"/>
        <v>167075.14672810881</v>
      </c>
      <c r="N56" s="5">
        <f t="shared" si="3"/>
        <v>350857.80812902853</v>
      </c>
      <c r="O56" s="5">
        <f t="shared" si="6"/>
        <v>350857.80812902853</v>
      </c>
      <c r="P56" s="49">
        <f t="shared" si="13"/>
        <v>1.4613603805318274</v>
      </c>
      <c r="Q56" s="49">
        <f t="shared" si="14"/>
        <v>0.69588589549134638</v>
      </c>
      <c r="R56" s="49">
        <f t="shared" si="15"/>
        <v>0.69588589549134638</v>
      </c>
      <c r="S56" s="52">
        <f t="shared" si="10"/>
        <v>45.595749293817043</v>
      </c>
      <c r="T56" s="2" t="s">
        <v>111</v>
      </c>
      <c r="U56" s="2" t="str">
        <f t="shared" si="12"/>
        <v>049 State Ave</v>
      </c>
    </row>
    <row r="57" spans="1:21">
      <c r="A57" s="1"/>
      <c r="B57" s="1">
        <v>10</v>
      </c>
      <c r="C57" s="29">
        <v>305583.49</v>
      </c>
      <c r="D57" s="29">
        <v>270000</v>
      </c>
      <c r="E57" s="29">
        <v>585726</v>
      </c>
      <c r="F57" s="29">
        <v>241278</v>
      </c>
      <c r="G57" s="29">
        <v>278069</v>
      </c>
      <c r="H57" s="29">
        <v>673883</v>
      </c>
      <c r="I57" s="29"/>
      <c r="J57" s="5">
        <f t="shared" si="4"/>
        <v>0</v>
      </c>
      <c r="K57" s="5">
        <f t="shared" si="5"/>
        <v>278069</v>
      </c>
      <c r="L57" s="32">
        <f t="shared" si="11"/>
        <v>0.45248367692540564</v>
      </c>
      <c r="M57" s="5">
        <f t="shared" si="2"/>
        <v>167075.14672810881</v>
      </c>
      <c r="N57" s="5">
        <f t="shared" si="3"/>
        <v>350857.80812902853</v>
      </c>
      <c r="O57" s="5">
        <f t="shared" si="6"/>
        <v>350857.80812902853</v>
      </c>
      <c r="P57" s="49">
        <f t="shared" si="13"/>
        <v>1.6643349142318455</v>
      </c>
      <c r="Q57" s="49">
        <f t="shared" si="14"/>
        <v>0.79254043534849783</v>
      </c>
      <c r="R57" s="49">
        <f t="shared" si="15"/>
        <v>0.79254043534849783</v>
      </c>
      <c r="S57" s="52">
        <f t="shared" si="10"/>
        <v>53.66889421938339</v>
      </c>
      <c r="T57" s="2" t="s">
        <v>111</v>
      </c>
      <c r="U57" s="2" t="str">
        <f t="shared" si="12"/>
        <v>049 State Ave</v>
      </c>
    </row>
    <row r="58" spans="1:21">
      <c r="A58" s="1"/>
      <c r="B58" s="1">
        <v>11</v>
      </c>
      <c r="C58" s="29">
        <v>282108.76</v>
      </c>
      <c r="D58" s="29">
        <v>200000</v>
      </c>
      <c r="E58" s="29">
        <v>673883</v>
      </c>
      <c r="F58" s="29">
        <v>180955</v>
      </c>
      <c r="G58" s="29">
        <v>153435</v>
      </c>
      <c r="H58" s="29">
        <v>617219</v>
      </c>
      <c r="I58" s="29"/>
      <c r="J58" s="5">
        <f t="shared" si="4"/>
        <v>0</v>
      </c>
      <c r="K58" s="5">
        <f t="shared" si="5"/>
        <v>153435</v>
      </c>
      <c r="L58" s="32">
        <f t="shared" si="11"/>
        <v>0.45248367692540564</v>
      </c>
      <c r="M58" s="5">
        <f t="shared" si="2"/>
        <v>167075.14672810881</v>
      </c>
      <c r="N58" s="5">
        <f t="shared" si="3"/>
        <v>350857.80812902853</v>
      </c>
      <c r="O58" s="5">
        <f t="shared" si="6"/>
        <v>350857.80812902853</v>
      </c>
      <c r="P58" s="49">
        <f t="shared" si="13"/>
        <v>0.9183592114373168</v>
      </c>
      <c r="Q58" s="49">
        <f t="shared" si="14"/>
        <v>0.43731391020824606</v>
      </c>
      <c r="R58" s="49">
        <f t="shared" si="15"/>
        <v>0.43731391020824606</v>
      </c>
      <c r="S58" s="52">
        <f t="shared" si="10"/>
        <v>66.884573169581827</v>
      </c>
      <c r="T58" s="2" t="s">
        <v>111</v>
      </c>
      <c r="U58" s="2" t="str">
        <f t="shared" si="12"/>
        <v>049 State Ave</v>
      </c>
    </row>
    <row r="59" spans="1:21">
      <c r="A59" s="1"/>
      <c r="B59" s="1">
        <v>12</v>
      </c>
      <c r="C59" s="29">
        <v>224305.87499999997</v>
      </c>
      <c r="D59" s="29">
        <v>200000</v>
      </c>
      <c r="E59" s="29">
        <v>617219</v>
      </c>
      <c r="F59" s="29">
        <v>89965</v>
      </c>
      <c r="G59" s="29">
        <v>120054</v>
      </c>
      <c r="H59" s="29">
        <v>567974</v>
      </c>
      <c r="I59" s="29"/>
      <c r="J59" s="5">
        <f t="shared" si="4"/>
        <v>0</v>
      </c>
      <c r="K59" s="5">
        <f t="shared" si="5"/>
        <v>120054</v>
      </c>
      <c r="L59" s="32">
        <f t="shared" si="11"/>
        <v>0.45248367692540564</v>
      </c>
      <c r="M59" s="5">
        <f t="shared" si="2"/>
        <v>167075.14672810881</v>
      </c>
      <c r="N59" s="5">
        <f t="shared" si="3"/>
        <v>350857.80812902853</v>
      </c>
      <c r="O59" s="5">
        <f t="shared" si="6"/>
        <v>350857.80812902853</v>
      </c>
      <c r="P59" s="49">
        <f t="shared" si="13"/>
        <v>0.71856288832336579</v>
      </c>
      <c r="Q59" s="49">
        <f t="shared" si="14"/>
        <v>0.34217280396350747</v>
      </c>
      <c r="R59" s="49">
        <f t="shared" si="15"/>
        <v>0.34217280396350747</v>
      </c>
      <c r="S59" s="52">
        <f t="shared" si="10"/>
        <v>77.047166062859489</v>
      </c>
      <c r="T59" s="2" t="s">
        <v>111</v>
      </c>
      <c r="U59" s="2" t="str">
        <f t="shared" si="12"/>
        <v>049 State Ave</v>
      </c>
    </row>
    <row r="60" spans="1:21">
      <c r="A60" s="1"/>
      <c r="B60" s="1">
        <v>13</v>
      </c>
      <c r="C60" s="29">
        <v>216962.15999999997</v>
      </c>
      <c r="D60" s="29">
        <v>200000</v>
      </c>
      <c r="E60" s="29">
        <v>567974</v>
      </c>
      <c r="F60" s="29">
        <v>187688</v>
      </c>
      <c r="G60" s="29">
        <v>117254</v>
      </c>
      <c r="H60" s="29">
        <v>541352</v>
      </c>
      <c r="I60" s="29"/>
      <c r="J60" s="5">
        <f t="shared" si="4"/>
        <v>0</v>
      </c>
      <c r="K60" s="5">
        <f t="shared" si="5"/>
        <v>117254</v>
      </c>
      <c r="L60" s="32">
        <f t="shared" si="11"/>
        <v>0.45248367692540564</v>
      </c>
      <c r="M60" s="5">
        <f>($C$41*$L60*60*$M$45)</f>
        <v>167075.14672810881</v>
      </c>
      <c r="N60" s="5">
        <f>($C$41*$L60*60*$Q$45)</f>
        <v>350857.80812902853</v>
      </c>
      <c r="O60" s="5">
        <f>$C$41*$L60*60*$U$45</f>
        <v>350857.80812902853</v>
      </c>
      <c r="P60" s="49">
        <f t="shared" ref="P60" si="16">IF(K60=0,0%,K60/M60)</f>
        <v>0.70180396244579879</v>
      </c>
      <c r="Q60" s="49">
        <f t="shared" ref="Q60" si="17">IF(K60=0,0%,K60/N60)</f>
        <v>0.33419236306942796</v>
      </c>
      <c r="R60" s="49">
        <f t="shared" ref="R60" si="18">IF(K60=0,0%,K60/O60)</f>
        <v>0.33419236306942796</v>
      </c>
      <c r="S60" s="52">
        <f>IF(ISBLANK(E60),#N/A,E60/(C60/35))</f>
        <v>91.624686996110299</v>
      </c>
      <c r="T60" s="2" t="s">
        <v>111</v>
      </c>
      <c r="U60" s="2" t="str">
        <f t="shared" si="12"/>
        <v>049 State Ave</v>
      </c>
    </row>
    <row r="61" spans="1:21">
      <c r="A61" s="1">
        <f>$A$35</f>
        <v>2025</v>
      </c>
      <c r="B61" s="1">
        <v>1</v>
      </c>
      <c r="C61" s="29">
        <v>179915</v>
      </c>
      <c r="D61" s="29">
        <v>198704</v>
      </c>
      <c r="E61" s="29">
        <f t="shared" ref="E61:E70" si="19">H60</f>
        <v>541352</v>
      </c>
      <c r="F61" s="29">
        <v>191613</v>
      </c>
      <c r="G61" s="29">
        <v>204713</v>
      </c>
      <c r="H61" s="29">
        <v>505112</v>
      </c>
      <c r="I61" s="30"/>
      <c r="J61" s="5">
        <f>IF(G61&gt;0,G61,0)</f>
        <v>204713</v>
      </c>
      <c r="K61" s="5">
        <f t="shared" si="5"/>
        <v>204713</v>
      </c>
      <c r="L61" s="31">
        <f>'KDT Q1 25'!J283</f>
        <v>0.55775066579015253</v>
      </c>
      <c r="M61" s="5">
        <f t="shared" si="2"/>
        <v>205943.94687955204</v>
      </c>
      <c r="N61" s="5">
        <f t="shared" si="3"/>
        <v>432482.28844705923</v>
      </c>
      <c r="O61" s="5">
        <f t="shared" si="6"/>
        <v>432482.28844705923</v>
      </c>
      <c r="P61" s="49">
        <f t="shared" si="13"/>
        <v>0.99402290332780707</v>
      </c>
      <c r="Q61" s="49">
        <f t="shared" si="14"/>
        <v>0.47334423967990819</v>
      </c>
      <c r="R61" s="49">
        <f t="shared" si="15"/>
        <v>0.47334423967990819</v>
      </c>
      <c r="S61" s="52">
        <f t="shared" si="10"/>
        <v>84.250095878609343</v>
      </c>
      <c r="T61" s="2" t="s">
        <v>111</v>
      </c>
      <c r="U61" s="2" t="str">
        <f t="shared" si="12"/>
        <v>049 State Ave</v>
      </c>
    </row>
    <row r="62" spans="1:21">
      <c r="A62" s="1"/>
      <c r="B62" s="1">
        <v>2</v>
      </c>
      <c r="C62" s="29">
        <v>215999</v>
      </c>
      <c r="D62" s="29">
        <v>106255</v>
      </c>
      <c r="E62" s="29">
        <f t="shared" si="19"/>
        <v>505112</v>
      </c>
      <c r="F62" s="29">
        <v>108498</v>
      </c>
      <c r="G62" s="29">
        <v>116436</v>
      </c>
      <c r="H62" s="29">
        <v>356690</v>
      </c>
      <c r="I62" s="30"/>
      <c r="J62" s="5">
        <f t="shared" ref="J62:J73" si="20">IF(G62&gt;0,G62,0)</f>
        <v>116436</v>
      </c>
      <c r="K62" s="5">
        <f t="shared" si="5"/>
        <v>116436</v>
      </c>
      <c r="L62" s="31">
        <f>L61</f>
        <v>0.55775066579015253</v>
      </c>
      <c r="M62" s="5">
        <f t="shared" si="2"/>
        <v>205943.94687955204</v>
      </c>
      <c r="N62" s="5">
        <f t="shared" si="3"/>
        <v>432482.28844705923</v>
      </c>
      <c r="O62" s="5">
        <f t="shared" si="6"/>
        <v>432482.28844705923</v>
      </c>
      <c r="P62" s="49">
        <f t="shared" si="13"/>
        <v>0.56537714151947627</v>
      </c>
      <c r="Q62" s="49">
        <f t="shared" si="14"/>
        <v>0.26922721024736967</v>
      </c>
      <c r="R62" s="49">
        <f t="shared" si="15"/>
        <v>0.26922721024736967</v>
      </c>
      <c r="S62" s="52">
        <f t="shared" si="10"/>
        <v>65.477784619373239</v>
      </c>
      <c r="T62" s="2" t="s">
        <v>111</v>
      </c>
      <c r="U62" s="2" t="str">
        <f t="shared" si="12"/>
        <v>049 State Ave</v>
      </c>
    </row>
    <row r="63" spans="1:21">
      <c r="A63" s="1"/>
      <c r="B63" s="1">
        <v>3</v>
      </c>
      <c r="C63" s="29">
        <v>170777</v>
      </c>
      <c r="D63" s="29">
        <v>180373</v>
      </c>
      <c r="E63" s="29">
        <f t="shared" si="19"/>
        <v>356690</v>
      </c>
      <c r="F63" s="29">
        <v>150582</v>
      </c>
      <c r="G63" s="29">
        <v>48374</v>
      </c>
      <c r="H63" s="29">
        <v>347329</v>
      </c>
      <c r="I63" s="30"/>
      <c r="J63" s="5">
        <f t="shared" si="20"/>
        <v>48374</v>
      </c>
      <c r="K63" s="5">
        <f t="shared" si="5"/>
        <v>48374</v>
      </c>
      <c r="L63" s="32">
        <f t="shared" si="11"/>
        <v>0.55775066579015253</v>
      </c>
      <c r="M63" s="5">
        <f t="shared" si="2"/>
        <v>205943.94687955204</v>
      </c>
      <c r="N63" s="5">
        <f t="shared" si="3"/>
        <v>432482.28844705923</v>
      </c>
      <c r="O63" s="5">
        <f t="shared" si="6"/>
        <v>432482.28844705923</v>
      </c>
      <c r="P63" s="49">
        <f t="shared" si="13"/>
        <v>0.23488915665140631</v>
      </c>
      <c r="Q63" s="49">
        <f t="shared" si="14"/>
        <v>0.11185197935781255</v>
      </c>
      <c r="R63" s="49">
        <f t="shared" si="15"/>
        <v>0.11185197935781255</v>
      </c>
      <c r="S63" s="52">
        <f t="shared" si="10"/>
        <v>58.481645654859847</v>
      </c>
      <c r="T63" s="2" t="s">
        <v>111</v>
      </c>
      <c r="U63" s="2" t="str">
        <f t="shared" si="12"/>
        <v>049 State Ave</v>
      </c>
    </row>
    <row r="64" spans="1:21">
      <c r="A64" s="1"/>
      <c r="B64" s="1">
        <v>4</v>
      </c>
      <c r="C64" s="29">
        <v>179236</v>
      </c>
      <c r="D64" s="29">
        <v>139409</v>
      </c>
      <c r="E64" s="29">
        <f t="shared" si="19"/>
        <v>347329</v>
      </c>
      <c r="F64" s="29">
        <v>159570</v>
      </c>
      <c r="G64" s="29">
        <v>135282</v>
      </c>
      <c r="H64" s="29">
        <v>220401</v>
      </c>
      <c r="I64" s="30"/>
      <c r="J64" s="5">
        <f t="shared" si="20"/>
        <v>135282</v>
      </c>
      <c r="K64" s="5">
        <f t="shared" si="5"/>
        <v>135282</v>
      </c>
      <c r="L64" s="32">
        <f t="shared" si="11"/>
        <v>0.55775066579015253</v>
      </c>
      <c r="M64" s="5">
        <f t="shared" si="2"/>
        <v>205943.94687955204</v>
      </c>
      <c r="N64" s="5">
        <f t="shared" si="3"/>
        <v>432482.28844705923</v>
      </c>
      <c r="O64" s="5">
        <f t="shared" si="6"/>
        <v>432482.28844705923</v>
      </c>
      <c r="P64" s="49">
        <f t="shared" si="13"/>
        <v>0.65688747860659757</v>
      </c>
      <c r="Q64" s="49">
        <f t="shared" si="14"/>
        <v>0.31280356124123698</v>
      </c>
      <c r="R64" s="49">
        <f t="shared" si="15"/>
        <v>0.31280356124123698</v>
      </c>
      <c r="S64" s="52">
        <f t="shared" si="10"/>
        <v>54.259255953045141</v>
      </c>
      <c r="T64" s="2" t="s">
        <v>111</v>
      </c>
      <c r="U64" s="2" t="str">
        <f t="shared" si="12"/>
        <v>049 State Ave</v>
      </c>
    </row>
    <row r="65" spans="1:21">
      <c r="A65" s="1"/>
      <c r="B65" s="1">
        <v>5</v>
      </c>
      <c r="C65" s="29">
        <v>221813</v>
      </c>
      <c r="D65" s="29">
        <v>200000</v>
      </c>
      <c r="E65" s="30">
        <f t="shared" si="19"/>
        <v>220401</v>
      </c>
      <c r="F65" s="30"/>
      <c r="G65" s="30"/>
      <c r="H65" s="30">
        <f t="shared" ref="H65:H70" si="21">IF(F65&gt;0,E65+F65+I65-G65,E65+D65+I65-C65)</f>
        <v>198588</v>
      </c>
      <c r="I65" s="30"/>
      <c r="J65" s="5">
        <f t="shared" si="20"/>
        <v>0</v>
      </c>
      <c r="K65" s="5">
        <f t="shared" si="5"/>
        <v>221813</v>
      </c>
      <c r="L65" s="32">
        <f t="shared" si="11"/>
        <v>0.55775066579015253</v>
      </c>
      <c r="M65" s="5">
        <f t="shared" si="2"/>
        <v>205943.94687955204</v>
      </c>
      <c r="N65" s="5">
        <f t="shared" si="3"/>
        <v>432482.28844705923</v>
      </c>
      <c r="O65" s="5">
        <f t="shared" si="6"/>
        <v>432482.28844705923</v>
      </c>
      <c r="P65" s="49">
        <f t="shared" si="13"/>
        <v>1.0770552053648321</v>
      </c>
      <c r="Q65" s="49">
        <f t="shared" si="14"/>
        <v>0.51288343112611057</v>
      </c>
      <c r="R65" s="49">
        <f t="shared" si="15"/>
        <v>0.51288343112611057</v>
      </c>
      <c r="S65" s="52">
        <f t="shared" si="10"/>
        <v>27.821759770617593</v>
      </c>
      <c r="T65" s="2" t="s">
        <v>111</v>
      </c>
      <c r="U65" s="2" t="str">
        <f t="shared" si="12"/>
        <v>049 State Ave</v>
      </c>
    </row>
    <row r="66" spans="1:21">
      <c r="A66" s="1"/>
      <c r="B66" s="1">
        <v>6</v>
      </c>
      <c r="C66" s="29">
        <v>173155</v>
      </c>
      <c r="D66" s="29">
        <v>183175.88889358312</v>
      </c>
      <c r="E66" s="30">
        <f t="shared" si="19"/>
        <v>198588</v>
      </c>
      <c r="F66" s="30"/>
      <c r="G66" s="30"/>
      <c r="H66" s="30">
        <f t="shared" si="21"/>
        <v>208608.88889358309</v>
      </c>
      <c r="I66" s="30"/>
      <c r="J66" s="5">
        <f t="shared" si="20"/>
        <v>0</v>
      </c>
      <c r="K66" s="5">
        <f t="shared" si="5"/>
        <v>173155</v>
      </c>
      <c r="L66" s="32">
        <f>L65</f>
        <v>0.55775066579015253</v>
      </c>
      <c r="M66" s="5">
        <f t="shared" si="2"/>
        <v>205943.94687955204</v>
      </c>
      <c r="N66" s="5">
        <f t="shared" si="3"/>
        <v>432482.28844705923</v>
      </c>
      <c r="O66" s="5">
        <f t="shared" si="6"/>
        <v>432482.28844705923</v>
      </c>
      <c r="P66" s="49">
        <f t="shared" si="13"/>
        <v>0.84078703270298638</v>
      </c>
      <c r="Q66" s="49">
        <f t="shared" si="14"/>
        <v>0.40037477747761258</v>
      </c>
      <c r="R66" s="49">
        <f t="shared" si="15"/>
        <v>0.40037477747761258</v>
      </c>
      <c r="S66" s="52">
        <f t="shared" si="10"/>
        <v>32.112638965089083</v>
      </c>
      <c r="T66" s="2" t="s">
        <v>111</v>
      </c>
      <c r="U66" s="2" t="str">
        <f t="shared" si="12"/>
        <v>049 State Ave</v>
      </c>
    </row>
    <row r="67" spans="1:21">
      <c r="A67" s="1"/>
      <c r="B67" s="1">
        <v>7</v>
      </c>
      <c r="C67" s="29">
        <v>153457</v>
      </c>
      <c r="D67" s="29">
        <v>180000</v>
      </c>
      <c r="E67" s="30">
        <f t="shared" si="19"/>
        <v>208608.88889358309</v>
      </c>
      <c r="F67" s="30"/>
      <c r="G67" s="30"/>
      <c r="H67" s="30">
        <f t="shared" si="21"/>
        <v>235151.88889358309</v>
      </c>
      <c r="I67" s="30"/>
      <c r="J67" s="5">
        <f t="shared" si="20"/>
        <v>0</v>
      </c>
      <c r="K67" s="5">
        <f t="shared" si="5"/>
        <v>153457</v>
      </c>
      <c r="L67" s="32">
        <f>L66</f>
        <v>0.55775066579015253</v>
      </c>
      <c r="M67" s="5">
        <f t="shared" si="2"/>
        <v>205943.94687955204</v>
      </c>
      <c r="N67" s="5">
        <f t="shared" si="3"/>
        <v>432482.28844705923</v>
      </c>
      <c r="O67" s="5">
        <f t="shared" si="6"/>
        <v>432482.28844705923</v>
      </c>
      <c r="P67" s="49">
        <f t="shared" si="13"/>
        <v>0.74513964758454665</v>
      </c>
      <c r="Q67" s="49">
        <f t="shared" si="14"/>
        <v>0.35482840361168894</v>
      </c>
      <c r="R67" s="49">
        <f t="shared" si="15"/>
        <v>0.35482840361168894</v>
      </c>
      <c r="S67" s="52">
        <f t="shared" si="10"/>
        <v>38.06309838599951</v>
      </c>
      <c r="T67" s="2" t="s">
        <v>111</v>
      </c>
      <c r="U67" s="2" t="str">
        <f t="shared" si="12"/>
        <v>049 State Ave</v>
      </c>
    </row>
    <row r="68" spans="1:21">
      <c r="A68" s="1"/>
      <c r="B68" s="1">
        <v>8</v>
      </c>
      <c r="C68" s="29">
        <v>176567</v>
      </c>
      <c r="D68" s="29">
        <v>180000</v>
      </c>
      <c r="E68" s="30">
        <f t="shared" si="19"/>
        <v>235151.88889358309</v>
      </c>
      <c r="F68" s="30"/>
      <c r="G68" s="30"/>
      <c r="H68" s="30">
        <f t="shared" si="21"/>
        <v>238584.88889358309</v>
      </c>
      <c r="I68" s="30"/>
      <c r="J68" s="5">
        <f t="shared" si="20"/>
        <v>0</v>
      </c>
      <c r="K68" s="5">
        <f t="shared" si="5"/>
        <v>176567</v>
      </c>
      <c r="L68" s="32">
        <f t="shared" si="11"/>
        <v>0.55775066579015253</v>
      </c>
      <c r="M68" s="5">
        <f t="shared" si="2"/>
        <v>205943.94687955204</v>
      </c>
      <c r="N68" s="5">
        <f t="shared" si="3"/>
        <v>432482.28844705923</v>
      </c>
      <c r="O68" s="5">
        <f t="shared" si="6"/>
        <v>432482.28844705923</v>
      </c>
      <c r="P68" s="49">
        <f t="shared" si="13"/>
        <v>0.85735464758897051</v>
      </c>
      <c r="Q68" s="49">
        <f t="shared" si="14"/>
        <v>0.40826411789950984</v>
      </c>
      <c r="R68" s="49">
        <f t="shared" si="15"/>
        <v>0.40826411789950984</v>
      </c>
      <c r="S68" s="52">
        <f t="shared" si="10"/>
        <v>37.290393386195191</v>
      </c>
      <c r="T68" s="2" t="s">
        <v>111</v>
      </c>
      <c r="U68" s="2" t="str">
        <f t="shared" si="12"/>
        <v>049 State Ave</v>
      </c>
    </row>
    <row r="69" spans="1:21">
      <c r="A69" s="1"/>
      <c r="B69" s="1">
        <v>9</v>
      </c>
      <c r="C69" s="29">
        <v>162247</v>
      </c>
      <c r="D69" s="29">
        <v>180000</v>
      </c>
      <c r="E69" s="30">
        <f t="shared" si="19"/>
        <v>238584.88889358309</v>
      </c>
      <c r="F69" s="30"/>
      <c r="G69" s="30"/>
      <c r="H69" s="30">
        <f t="shared" si="21"/>
        <v>256337.88889358309</v>
      </c>
      <c r="I69" s="30"/>
      <c r="J69" s="5">
        <f t="shared" si="20"/>
        <v>0</v>
      </c>
      <c r="K69" s="5">
        <f t="shared" si="5"/>
        <v>162247</v>
      </c>
      <c r="L69" s="32">
        <f>L68</f>
        <v>0.55775066579015253</v>
      </c>
      <c r="M69" s="5">
        <f t="shared" si="2"/>
        <v>205943.94687955204</v>
      </c>
      <c r="N69" s="5">
        <f t="shared" si="3"/>
        <v>432482.28844705923</v>
      </c>
      <c r="O69" s="5">
        <f t="shared" si="6"/>
        <v>432482.28844705923</v>
      </c>
      <c r="P69" s="49">
        <f t="shared" si="13"/>
        <v>0.78782116424568405</v>
      </c>
      <c r="Q69" s="49">
        <f t="shared" si="14"/>
        <v>0.3751529353550877</v>
      </c>
      <c r="R69" s="49">
        <f t="shared" si="15"/>
        <v>0.3751529353550877</v>
      </c>
      <c r="S69" s="52">
        <f t="shared" si="10"/>
        <v>41.174116556979953</v>
      </c>
      <c r="T69" s="2" t="s">
        <v>111</v>
      </c>
      <c r="U69" s="2" t="str">
        <f t="shared" si="12"/>
        <v>049 State Ave</v>
      </c>
    </row>
    <row r="70" spans="1:21">
      <c r="A70" s="1"/>
      <c r="B70" s="1">
        <v>10</v>
      </c>
      <c r="C70" s="29">
        <v>181463</v>
      </c>
      <c r="D70" s="30">
        <v>150000</v>
      </c>
      <c r="E70" s="30">
        <f t="shared" si="19"/>
        <v>256337.88889358309</v>
      </c>
      <c r="F70" s="30"/>
      <c r="G70" s="30"/>
      <c r="H70" s="30">
        <f t="shared" si="21"/>
        <v>224874.88889358309</v>
      </c>
      <c r="I70" s="30"/>
      <c r="J70" s="5">
        <f t="shared" si="20"/>
        <v>0</v>
      </c>
      <c r="K70" s="5">
        <f t="shared" si="5"/>
        <v>181463</v>
      </c>
      <c r="L70" s="32">
        <f t="shared" si="11"/>
        <v>0.55775066579015253</v>
      </c>
      <c r="M70" s="5">
        <f t="shared" si="2"/>
        <v>205943.94687955204</v>
      </c>
      <c r="N70" s="5">
        <f t="shared" si="3"/>
        <v>432482.28844705923</v>
      </c>
      <c r="O70" s="5">
        <f t="shared" si="6"/>
        <v>432482.28844705923</v>
      </c>
      <c r="P70" s="49">
        <f t="shared" si="13"/>
        <v>0.88112810669851871</v>
      </c>
      <c r="Q70" s="49">
        <f t="shared" si="14"/>
        <v>0.41958481271358039</v>
      </c>
      <c r="R70" s="49">
        <f t="shared" si="15"/>
        <v>0.41958481271358039</v>
      </c>
      <c r="S70" s="52">
        <f t="shared" si="10"/>
        <v>39.553302265587625</v>
      </c>
      <c r="T70" s="2" t="s">
        <v>111</v>
      </c>
      <c r="U70" s="2" t="str">
        <f t="shared" si="12"/>
        <v>049 State Ave</v>
      </c>
    </row>
    <row r="71" spans="1:21">
      <c r="A71" s="1"/>
      <c r="B71" s="1">
        <v>11</v>
      </c>
      <c r="C71" s="29">
        <v>124323</v>
      </c>
      <c r="D71" s="30">
        <v>130000</v>
      </c>
      <c r="E71" s="30">
        <f>H70</f>
        <v>224874.88889358309</v>
      </c>
      <c r="F71" s="30"/>
      <c r="G71" s="30"/>
      <c r="H71" s="30">
        <f>IF(F71&gt;0,E71+F71+I71-G71,E71+D71+I71-C71)</f>
        <v>230551.88889358309</v>
      </c>
      <c r="I71" s="30"/>
      <c r="J71" s="5">
        <f t="shared" si="20"/>
        <v>0</v>
      </c>
      <c r="K71" s="5">
        <f t="shared" si="5"/>
        <v>124323</v>
      </c>
      <c r="L71" s="32">
        <f t="shared" si="11"/>
        <v>0.55775066579015253</v>
      </c>
      <c r="M71" s="5">
        <f t="shared" si="2"/>
        <v>205943.94687955204</v>
      </c>
      <c r="N71" s="5">
        <f t="shared" si="3"/>
        <v>432482.28844705923</v>
      </c>
      <c r="O71" s="5">
        <f t="shared" si="6"/>
        <v>432482.28844705923</v>
      </c>
      <c r="P71" s="49">
        <f t="shared" si="13"/>
        <v>0.60367396995023748</v>
      </c>
      <c r="Q71" s="49">
        <f t="shared" si="14"/>
        <v>0.28746379521439885</v>
      </c>
      <c r="R71" s="49">
        <f t="shared" si="15"/>
        <v>0.28746379521439885</v>
      </c>
      <c r="S71" s="52">
        <f t="shared" si="10"/>
        <v>50.646275339400802</v>
      </c>
      <c r="T71" s="2" t="s">
        <v>111</v>
      </c>
      <c r="U71" s="2" t="str">
        <f t="shared" si="12"/>
        <v>049 State Ave</v>
      </c>
    </row>
    <row r="72" spans="1:21">
      <c r="A72" s="1"/>
      <c r="B72" s="1">
        <v>12</v>
      </c>
      <c r="C72" s="29">
        <v>116865</v>
      </c>
      <c r="D72" s="30">
        <v>130000</v>
      </c>
      <c r="E72" s="30">
        <f>H71</f>
        <v>230551.88889358309</v>
      </c>
      <c r="F72" s="30"/>
      <c r="G72" s="30"/>
      <c r="H72" s="30">
        <f>IF(F72&gt;0,E72+F72+I72-G72,E72+D72+I72-C72)</f>
        <v>243686.88889358309</v>
      </c>
      <c r="I72" s="30"/>
      <c r="J72" s="5">
        <f t="shared" si="20"/>
        <v>0</v>
      </c>
      <c r="K72" s="5">
        <f t="shared" si="5"/>
        <v>116865</v>
      </c>
      <c r="L72" s="32">
        <f t="shared" si="11"/>
        <v>0.55775066579015253</v>
      </c>
      <c r="M72" s="5">
        <f t="shared" si="2"/>
        <v>205943.94687955204</v>
      </c>
      <c r="N72" s="5">
        <f t="shared" si="3"/>
        <v>432482.28844705923</v>
      </c>
      <c r="O72" s="5">
        <f t="shared" si="6"/>
        <v>432482.28844705923</v>
      </c>
      <c r="P72" s="49">
        <f t="shared" si="13"/>
        <v>0.56746023260566836</v>
      </c>
      <c r="Q72" s="49">
        <f t="shared" si="14"/>
        <v>0.27021915838365163</v>
      </c>
      <c r="R72" s="49">
        <f t="shared" si="15"/>
        <v>0.27021915838365163</v>
      </c>
      <c r="S72" s="52">
        <f t="shared" si="10"/>
        <v>55.238547803194514</v>
      </c>
      <c r="T72" s="2" t="s">
        <v>111</v>
      </c>
      <c r="U72" s="2" t="str">
        <f t="shared" si="12"/>
        <v>049 State Ave</v>
      </c>
    </row>
    <row r="73" spans="1:21">
      <c r="A73" s="1"/>
      <c r="B73" s="1">
        <v>13</v>
      </c>
      <c r="C73" s="29">
        <v>105690</v>
      </c>
      <c r="D73" s="30"/>
      <c r="E73" s="30"/>
      <c r="F73" s="30"/>
      <c r="G73" s="30"/>
      <c r="H73" s="30"/>
      <c r="I73" s="30"/>
      <c r="J73" s="5">
        <f t="shared" si="20"/>
        <v>0</v>
      </c>
      <c r="K73" s="5">
        <f t="shared" si="5"/>
        <v>105690</v>
      </c>
      <c r="L73" s="32">
        <f>L72</f>
        <v>0.55775066579015253</v>
      </c>
      <c r="M73" s="5">
        <f t="shared" si="2"/>
        <v>205943.94687955204</v>
      </c>
      <c r="N73" s="5">
        <f t="shared" si="3"/>
        <v>432482.28844705923</v>
      </c>
      <c r="O73" s="5">
        <f t="shared" si="6"/>
        <v>432482.28844705923</v>
      </c>
      <c r="P73" s="49">
        <f t="shared" ref="P73" si="22">IF(K73=0,0%,K73/M73)</f>
        <v>0.5131978948709458</v>
      </c>
      <c r="Q73" s="49">
        <f t="shared" ref="Q73" si="23">IF(K73=0,0%,K73/N73)</f>
        <v>0.24437994993854567</v>
      </c>
      <c r="R73" s="49">
        <f t="shared" ref="R73" si="24">IF(K73=0,0%,K73/O73)</f>
        <v>0.24437994993854567</v>
      </c>
      <c r="S73" s="52" t="e">
        <f t="shared" si="10"/>
        <v>#N/A</v>
      </c>
      <c r="T73" s="2" t="s">
        <v>111</v>
      </c>
      <c r="U73" s="2" t="str">
        <f t="shared" si="12"/>
        <v>049 State Ave</v>
      </c>
    </row>
    <row r="74" spans="1:21">
      <c r="A74" s="1">
        <f>$A$36</f>
        <v>2026</v>
      </c>
      <c r="B74" s="1">
        <v>1</v>
      </c>
      <c r="C74" s="29">
        <v>143843</v>
      </c>
      <c r="D74" s="30"/>
      <c r="E74" s="30"/>
      <c r="F74" s="30"/>
      <c r="G74" s="30"/>
      <c r="H74" s="30"/>
      <c r="I74" s="30"/>
      <c r="J74" s="5"/>
      <c r="K74" s="5">
        <f t="shared" si="5"/>
        <v>143843</v>
      </c>
      <c r="L74" s="32">
        <f t="shared" ref="L74:L112" si="25">L73</f>
        <v>0.55775066579015253</v>
      </c>
      <c r="M74" s="5">
        <f t="shared" si="2"/>
        <v>205943.94687955204</v>
      </c>
      <c r="N74" s="5">
        <f t="shared" si="3"/>
        <v>432482.28844705923</v>
      </c>
      <c r="O74" s="5">
        <f t="shared" si="6"/>
        <v>432482.28844705923</v>
      </c>
      <c r="P74" s="49">
        <f t="shared" si="13"/>
        <v>0.69845704221706373</v>
      </c>
      <c r="Q74" s="49">
        <f t="shared" si="14"/>
        <v>0.33259859153193511</v>
      </c>
      <c r="R74" s="49">
        <f t="shared" si="15"/>
        <v>0.33259859153193511</v>
      </c>
      <c r="S74" s="52" t="e">
        <f t="shared" si="10"/>
        <v>#N/A</v>
      </c>
      <c r="T74" s="2" t="s">
        <v>111</v>
      </c>
      <c r="U74" s="2" t="str">
        <f t="shared" si="12"/>
        <v>049 State Ave</v>
      </c>
    </row>
    <row r="75" spans="1:21">
      <c r="A75" s="1"/>
      <c r="B75" s="1">
        <v>2</v>
      </c>
      <c r="C75" s="29">
        <v>102573</v>
      </c>
      <c r="D75" s="30"/>
      <c r="E75" s="30"/>
      <c r="F75" s="30"/>
      <c r="G75" s="30"/>
      <c r="H75" s="30"/>
      <c r="I75" s="30"/>
      <c r="J75" s="5"/>
      <c r="K75" s="5">
        <f t="shared" si="5"/>
        <v>102573</v>
      </c>
      <c r="L75" s="32">
        <f t="shared" si="25"/>
        <v>0.55775066579015253</v>
      </c>
      <c r="M75" s="5">
        <f t="shared" si="2"/>
        <v>205943.94687955204</v>
      </c>
      <c r="N75" s="5">
        <f t="shared" si="3"/>
        <v>432482.28844705923</v>
      </c>
      <c r="O75" s="5">
        <f t="shared" si="6"/>
        <v>432482.28844705923</v>
      </c>
      <c r="P75" s="49">
        <f t="shared" si="13"/>
        <v>0.4980627085873548</v>
      </c>
      <c r="Q75" s="49">
        <f t="shared" si="14"/>
        <v>0.23717271837493087</v>
      </c>
      <c r="R75" s="49">
        <f t="shared" si="15"/>
        <v>0.23717271837493087</v>
      </c>
      <c r="S75" s="52" t="e">
        <f t="shared" si="10"/>
        <v>#N/A</v>
      </c>
      <c r="T75" s="2" t="s">
        <v>111</v>
      </c>
      <c r="U75" s="2" t="str">
        <f t="shared" si="12"/>
        <v>049 State Ave</v>
      </c>
    </row>
    <row r="76" spans="1:21">
      <c r="A76" s="1"/>
      <c r="B76" s="1">
        <v>3</v>
      </c>
      <c r="C76" s="29">
        <v>98508</v>
      </c>
      <c r="D76" s="30"/>
      <c r="E76" s="30"/>
      <c r="F76" s="30"/>
      <c r="G76" s="30"/>
      <c r="H76" s="30"/>
      <c r="I76" s="30"/>
      <c r="J76" s="5"/>
      <c r="K76" s="5">
        <f t="shared" si="5"/>
        <v>98508</v>
      </c>
      <c r="L76" s="32">
        <f t="shared" si="25"/>
        <v>0.55775066579015253</v>
      </c>
      <c r="M76" s="5">
        <f t="shared" si="2"/>
        <v>205943.94687955204</v>
      </c>
      <c r="N76" s="5">
        <f t="shared" si="3"/>
        <v>432482.28844705923</v>
      </c>
      <c r="O76" s="5">
        <f t="shared" si="6"/>
        <v>432482.28844705923</v>
      </c>
      <c r="P76" s="49">
        <f t="shared" si="13"/>
        <v>0.47832432801539532</v>
      </c>
      <c r="Q76" s="49">
        <f t="shared" si="14"/>
        <v>0.22777348953114065</v>
      </c>
      <c r="R76" s="49">
        <f t="shared" si="15"/>
        <v>0.22777348953114065</v>
      </c>
      <c r="S76" s="52" t="e">
        <f t="shared" si="10"/>
        <v>#N/A</v>
      </c>
      <c r="T76" s="2" t="s">
        <v>111</v>
      </c>
      <c r="U76" s="2" t="str">
        <f t="shared" si="12"/>
        <v>049 State Ave</v>
      </c>
    </row>
    <row r="77" spans="1:21">
      <c r="A77" s="1"/>
      <c r="B77" s="1">
        <v>4</v>
      </c>
      <c r="C77" s="29">
        <v>155206</v>
      </c>
      <c r="D77" s="30"/>
      <c r="E77" s="30"/>
      <c r="F77" s="30"/>
      <c r="G77" s="30"/>
      <c r="H77" s="30"/>
      <c r="I77" s="30"/>
      <c r="J77" s="5"/>
      <c r="K77" s="5">
        <f t="shared" si="5"/>
        <v>155206</v>
      </c>
      <c r="L77" s="32">
        <f t="shared" si="25"/>
        <v>0.55775066579015253</v>
      </c>
      <c r="M77" s="5">
        <f t="shared" si="2"/>
        <v>205943.94687955204</v>
      </c>
      <c r="N77" s="5">
        <f t="shared" si="3"/>
        <v>432482.28844705923</v>
      </c>
      <c r="O77" s="5">
        <f t="shared" si="6"/>
        <v>432482.28844705923</v>
      </c>
      <c r="P77" s="49">
        <f t="shared" si="13"/>
        <v>0.75363224970517573</v>
      </c>
      <c r="Q77" s="49">
        <f t="shared" si="14"/>
        <v>0.35887249985960751</v>
      </c>
      <c r="R77" s="49">
        <f t="shared" si="15"/>
        <v>0.35887249985960751</v>
      </c>
      <c r="S77" s="52" t="e">
        <f t="shared" si="10"/>
        <v>#N/A</v>
      </c>
      <c r="T77" s="2" t="s">
        <v>111</v>
      </c>
      <c r="U77" s="2" t="str">
        <f t="shared" si="12"/>
        <v>049 State Ave</v>
      </c>
    </row>
    <row r="78" spans="1:21">
      <c r="A78" s="1"/>
      <c r="B78" s="1">
        <v>5</v>
      </c>
      <c r="C78" s="30">
        <v>257150</v>
      </c>
      <c r="D78" s="30"/>
      <c r="E78" s="30"/>
      <c r="F78" s="30"/>
      <c r="G78" s="30"/>
      <c r="H78" s="30"/>
      <c r="I78" s="30"/>
      <c r="J78" s="5"/>
      <c r="K78" s="5">
        <f t="shared" si="5"/>
        <v>257150</v>
      </c>
      <c r="L78" s="32">
        <f t="shared" si="25"/>
        <v>0.55775066579015253</v>
      </c>
      <c r="M78" s="5">
        <f t="shared" si="2"/>
        <v>205943.94687955204</v>
      </c>
      <c r="N78" s="5">
        <f t="shared" si="3"/>
        <v>432482.28844705923</v>
      </c>
      <c r="O78" s="5">
        <f t="shared" si="6"/>
        <v>432482.28844705923</v>
      </c>
      <c r="P78" s="49">
        <f t="shared" si="13"/>
        <v>1.2486407291708177</v>
      </c>
      <c r="Q78" s="49">
        <f t="shared" si="14"/>
        <v>0.59459082341467517</v>
      </c>
      <c r="R78" s="49">
        <f t="shared" si="15"/>
        <v>0.59459082341467517</v>
      </c>
      <c r="S78" s="52" t="e">
        <f t="shared" si="10"/>
        <v>#N/A</v>
      </c>
      <c r="T78" s="2" t="s">
        <v>111</v>
      </c>
      <c r="U78" s="2" t="str">
        <f t="shared" si="12"/>
        <v>049 State Ave</v>
      </c>
    </row>
    <row r="79" spans="1:21">
      <c r="A79" s="1"/>
      <c r="B79" s="1">
        <v>6</v>
      </c>
      <c r="C79" s="30">
        <v>262347</v>
      </c>
      <c r="D79" s="30"/>
      <c r="E79" s="30"/>
      <c r="F79" s="30"/>
      <c r="G79" s="30"/>
      <c r="H79" s="30"/>
      <c r="I79" s="30"/>
      <c r="J79" s="5"/>
      <c r="K79" s="5">
        <f t="shared" si="5"/>
        <v>262347</v>
      </c>
      <c r="L79" s="32">
        <f t="shared" si="25"/>
        <v>0.55775066579015253</v>
      </c>
      <c r="M79" s="5">
        <f t="shared" si="2"/>
        <v>205943.94687955204</v>
      </c>
      <c r="N79" s="5">
        <f t="shared" si="3"/>
        <v>432482.28844705923</v>
      </c>
      <c r="O79" s="5">
        <f t="shared" si="6"/>
        <v>432482.28844705923</v>
      </c>
      <c r="P79" s="49">
        <f t="shared" si="13"/>
        <v>1.2738757510238246</v>
      </c>
      <c r="Q79" s="49">
        <f t="shared" si="14"/>
        <v>0.60660750048753564</v>
      </c>
      <c r="R79" s="49">
        <f t="shared" si="15"/>
        <v>0.60660750048753564</v>
      </c>
      <c r="S79" s="52" t="e">
        <f t="shared" si="10"/>
        <v>#N/A</v>
      </c>
      <c r="T79" s="2" t="s">
        <v>111</v>
      </c>
      <c r="U79" s="2" t="str">
        <f t="shared" si="12"/>
        <v>049 State Ave</v>
      </c>
    </row>
    <row r="80" spans="1:21">
      <c r="A80" s="1"/>
      <c r="B80" s="1">
        <v>7</v>
      </c>
      <c r="C80" s="30">
        <v>192556</v>
      </c>
      <c r="D80" s="30"/>
      <c r="E80" s="30"/>
      <c r="F80" s="30"/>
      <c r="G80" s="30"/>
      <c r="H80" s="30"/>
      <c r="I80" s="30"/>
      <c r="J80" s="5"/>
      <c r="K80" s="5">
        <f t="shared" si="5"/>
        <v>192556</v>
      </c>
      <c r="L80" s="32">
        <f t="shared" si="25"/>
        <v>0.55775066579015253</v>
      </c>
      <c r="M80" s="5">
        <f t="shared" si="2"/>
        <v>205943.94687955204</v>
      </c>
      <c r="N80" s="5">
        <f t="shared" si="3"/>
        <v>432482.28844705923</v>
      </c>
      <c r="O80" s="5">
        <f t="shared" si="6"/>
        <v>432482.28844705923</v>
      </c>
      <c r="P80" s="49">
        <f t="shared" si="13"/>
        <v>0.93499227783867767</v>
      </c>
      <c r="Q80" s="49">
        <f t="shared" si="14"/>
        <v>0.44523441801841801</v>
      </c>
      <c r="R80" s="49">
        <f t="shared" si="15"/>
        <v>0.44523441801841801</v>
      </c>
      <c r="S80" s="52" t="e">
        <f t="shared" si="10"/>
        <v>#N/A</v>
      </c>
      <c r="T80" s="2" t="s">
        <v>111</v>
      </c>
      <c r="U80" s="2" t="str">
        <f t="shared" si="12"/>
        <v>049 State Ave</v>
      </c>
    </row>
    <row r="81" spans="1:21">
      <c r="A81" s="1"/>
      <c r="B81" s="1">
        <v>8</v>
      </c>
      <c r="C81" s="30">
        <v>275177</v>
      </c>
      <c r="D81" s="30"/>
      <c r="E81" s="30"/>
      <c r="F81" s="30"/>
      <c r="G81" s="30"/>
      <c r="H81" s="30"/>
      <c r="I81" s="30"/>
      <c r="J81" s="5"/>
      <c r="K81" s="5">
        <f t="shared" si="5"/>
        <v>275177</v>
      </c>
      <c r="L81" s="32">
        <f t="shared" si="25"/>
        <v>0.55775066579015253</v>
      </c>
      <c r="M81" s="5">
        <f t="shared" si="2"/>
        <v>205943.94687955204</v>
      </c>
      <c r="N81" s="5">
        <f t="shared" si="3"/>
        <v>432482.28844705923</v>
      </c>
      <c r="O81" s="5">
        <f t="shared" si="6"/>
        <v>432482.28844705923</v>
      </c>
      <c r="P81" s="49">
        <f t="shared" si="13"/>
        <v>1.3361742560024814</v>
      </c>
      <c r="Q81" s="49">
        <f t="shared" si="14"/>
        <v>0.63627345523927692</v>
      </c>
      <c r="R81" s="49">
        <f t="shared" si="15"/>
        <v>0.63627345523927692</v>
      </c>
      <c r="S81" s="52" t="e">
        <f t="shared" si="10"/>
        <v>#N/A</v>
      </c>
      <c r="T81" s="2" t="s">
        <v>111</v>
      </c>
      <c r="U81" s="2" t="str">
        <f t="shared" si="12"/>
        <v>049 State Ave</v>
      </c>
    </row>
    <row r="82" spans="1:21">
      <c r="A82" s="1"/>
      <c r="B82" s="1">
        <v>9</v>
      </c>
      <c r="C82" s="30">
        <v>263952</v>
      </c>
      <c r="D82" s="30"/>
      <c r="E82" s="30"/>
      <c r="F82" s="30"/>
      <c r="G82" s="30"/>
      <c r="H82" s="30"/>
      <c r="I82" s="30"/>
      <c r="J82" s="5"/>
      <c r="K82" s="5">
        <f t="shared" si="5"/>
        <v>263952</v>
      </c>
      <c r="L82" s="32">
        <f t="shared" si="25"/>
        <v>0.55775066579015253</v>
      </c>
      <c r="M82" s="5">
        <f t="shared" si="2"/>
        <v>205943.94687955204</v>
      </c>
      <c r="N82" s="5">
        <f t="shared" si="3"/>
        <v>432482.28844705923</v>
      </c>
      <c r="O82" s="5">
        <f t="shared" si="6"/>
        <v>432482.28844705923</v>
      </c>
      <c r="P82" s="49">
        <f t="shared" si="13"/>
        <v>1.2816691337588788</v>
      </c>
      <c r="Q82" s="49">
        <f t="shared" si="14"/>
        <v>0.61031863512327567</v>
      </c>
      <c r="R82" s="49">
        <f t="shared" si="15"/>
        <v>0.61031863512327567</v>
      </c>
      <c r="S82" s="52" t="e">
        <f t="shared" si="10"/>
        <v>#N/A</v>
      </c>
      <c r="T82" s="2" t="s">
        <v>111</v>
      </c>
      <c r="U82" s="2" t="str">
        <f t="shared" si="12"/>
        <v>049 State Ave</v>
      </c>
    </row>
    <row r="83" spans="1:21">
      <c r="A83" s="1"/>
      <c r="B83" s="1">
        <v>10</v>
      </c>
      <c r="C83" s="30">
        <v>239177</v>
      </c>
      <c r="D83" s="30"/>
      <c r="E83" s="30"/>
      <c r="F83" s="30"/>
      <c r="G83" s="30"/>
      <c r="H83" s="30"/>
      <c r="I83" s="30"/>
      <c r="J83" s="5"/>
      <c r="K83" s="5">
        <f t="shared" si="5"/>
        <v>239177</v>
      </c>
      <c r="L83" s="32">
        <f t="shared" si="25"/>
        <v>0.55775066579015253</v>
      </c>
      <c r="M83" s="5">
        <f t="shared" si="2"/>
        <v>205943.94687955204</v>
      </c>
      <c r="N83" s="5">
        <f t="shared" si="3"/>
        <v>432482.28844705923</v>
      </c>
      <c r="O83" s="5">
        <f t="shared" si="6"/>
        <v>432482.28844705923</v>
      </c>
      <c r="P83" s="49">
        <f t="shared" si="13"/>
        <v>1.1613694096087446</v>
      </c>
      <c r="Q83" s="49">
        <f t="shared" si="14"/>
        <v>0.55303305219464038</v>
      </c>
      <c r="R83" s="49">
        <f t="shared" si="15"/>
        <v>0.55303305219464038</v>
      </c>
      <c r="S83" s="52" t="e">
        <f t="shared" si="10"/>
        <v>#N/A</v>
      </c>
      <c r="T83" s="2" t="s">
        <v>111</v>
      </c>
      <c r="U83" s="2" t="str">
        <f t="shared" si="12"/>
        <v>049 State Ave</v>
      </c>
    </row>
    <row r="84" spans="1:21">
      <c r="A84" s="1"/>
      <c r="B84" s="1">
        <v>11</v>
      </c>
      <c r="C84" s="30">
        <v>263930</v>
      </c>
      <c r="D84" s="30"/>
      <c r="E84" s="30"/>
      <c r="F84" s="30"/>
      <c r="G84" s="30"/>
      <c r="H84" s="30"/>
      <c r="I84" s="30"/>
      <c r="J84" s="5"/>
      <c r="K84" s="5">
        <f t="shared" si="5"/>
        <v>263930</v>
      </c>
      <c r="L84" s="32">
        <f t="shared" si="25"/>
        <v>0.55775066579015253</v>
      </c>
      <c r="M84" s="5">
        <f t="shared" si="2"/>
        <v>205943.94687955204</v>
      </c>
      <c r="N84" s="5">
        <f t="shared" si="3"/>
        <v>432482.28844705923</v>
      </c>
      <c r="O84" s="5">
        <f t="shared" si="6"/>
        <v>432482.28844705923</v>
      </c>
      <c r="P84" s="49">
        <f t="shared" si="13"/>
        <v>1.2815623085749714</v>
      </c>
      <c r="Q84" s="49">
        <f t="shared" si="14"/>
        <v>0.61026776598808175</v>
      </c>
      <c r="R84" s="49">
        <f t="shared" si="15"/>
        <v>0.61026776598808175</v>
      </c>
      <c r="S84" s="52" t="e">
        <f t="shared" si="10"/>
        <v>#N/A</v>
      </c>
      <c r="T84" s="2" t="s">
        <v>111</v>
      </c>
      <c r="U84" s="2" t="str">
        <f t="shared" si="12"/>
        <v>049 State Ave</v>
      </c>
    </row>
    <row r="85" spans="1:21">
      <c r="A85" s="1"/>
      <c r="B85" s="1">
        <v>12</v>
      </c>
      <c r="C85" s="30">
        <v>265852</v>
      </c>
      <c r="D85" s="30"/>
      <c r="E85" s="30"/>
      <c r="F85" s="30"/>
      <c r="G85" s="30"/>
      <c r="H85" s="30"/>
      <c r="I85" s="30"/>
      <c r="J85" s="5"/>
      <c r="K85" s="5">
        <f t="shared" si="5"/>
        <v>265852</v>
      </c>
      <c r="L85" s="32">
        <f t="shared" si="25"/>
        <v>0.55775066579015253</v>
      </c>
      <c r="M85" s="5">
        <f t="shared" si="2"/>
        <v>205943.94687955204</v>
      </c>
      <c r="N85" s="5">
        <f t="shared" si="3"/>
        <v>432482.28844705923</v>
      </c>
      <c r="O85" s="5">
        <f t="shared" si="6"/>
        <v>432482.28844705923</v>
      </c>
      <c r="P85" s="49">
        <f t="shared" si="13"/>
        <v>1.2908949450963261</v>
      </c>
      <c r="Q85" s="49">
        <f t="shared" si="14"/>
        <v>0.61471187861729815</v>
      </c>
      <c r="R85" s="49">
        <f t="shared" si="15"/>
        <v>0.61471187861729815</v>
      </c>
      <c r="S85" s="52" t="e">
        <f t="shared" si="10"/>
        <v>#N/A</v>
      </c>
      <c r="T85" s="2" t="s">
        <v>111</v>
      </c>
      <c r="U85" s="2" t="str">
        <f t="shared" si="12"/>
        <v>049 State Ave</v>
      </c>
    </row>
    <row r="86" spans="1:21">
      <c r="A86" s="1"/>
      <c r="B86" s="1">
        <v>13</v>
      </c>
      <c r="C86" s="30">
        <v>286656</v>
      </c>
      <c r="D86" s="30"/>
      <c r="E86" s="30"/>
      <c r="F86" s="30"/>
      <c r="G86" s="30"/>
      <c r="H86" s="30"/>
      <c r="I86" s="30"/>
      <c r="J86" s="5"/>
      <c r="K86" s="5">
        <f t="shared" si="5"/>
        <v>286656</v>
      </c>
      <c r="L86" s="32">
        <f t="shared" si="25"/>
        <v>0.55775066579015253</v>
      </c>
      <c r="M86" s="5">
        <f t="shared" si="2"/>
        <v>205943.94687955204</v>
      </c>
      <c r="N86" s="5">
        <f t="shared" si="3"/>
        <v>432482.28844705923</v>
      </c>
      <c r="O86" s="5">
        <f t="shared" si="6"/>
        <v>432482.28844705923</v>
      </c>
      <c r="P86" s="49">
        <f t="shared" si="13"/>
        <v>1.3919127235511954</v>
      </c>
      <c r="Q86" s="49">
        <f t="shared" si="14"/>
        <v>0.66281558264342655</v>
      </c>
      <c r="R86" s="49">
        <f t="shared" si="15"/>
        <v>0.66281558264342655</v>
      </c>
      <c r="S86" s="52" t="e">
        <f t="shared" si="10"/>
        <v>#N/A</v>
      </c>
      <c r="T86" s="2" t="s">
        <v>111</v>
      </c>
      <c r="U86" s="2" t="str">
        <f t="shared" si="12"/>
        <v>049 State Ave</v>
      </c>
    </row>
    <row r="87" spans="1:21">
      <c r="A87" s="1">
        <f>$A$37</f>
        <v>2027</v>
      </c>
      <c r="B87" s="1">
        <v>1</v>
      </c>
      <c r="C87" s="30">
        <v>288615</v>
      </c>
      <c r="D87" s="30"/>
      <c r="E87" s="30"/>
      <c r="F87" s="30"/>
      <c r="G87" s="30"/>
      <c r="H87" s="30"/>
      <c r="I87" s="30"/>
      <c r="J87" s="5"/>
      <c r="K87" s="5">
        <f t="shared" si="5"/>
        <v>288615</v>
      </c>
      <c r="L87" s="32">
        <f t="shared" si="25"/>
        <v>0.55775066579015253</v>
      </c>
      <c r="M87" s="5">
        <f t="shared" si="2"/>
        <v>205943.94687955204</v>
      </c>
      <c r="N87" s="5">
        <f t="shared" si="3"/>
        <v>432482.28844705923</v>
      </c>
      <c r="O87" s="5">
        <f t="shared" si="6"/>
        <v>432482.28844705923</v>
      </c>
      <c r="P87" s="49">
        <f t="shared" si="13"/>
        <v>1.4014250206091212</v>
      </c>
      <c r="Q87" s="49">
        <f t="shared" si="14"/>
        <v>0.66734524790910543</v>
      </c>
      <c r="R87" s="49">
        <f t="shared" si="15"/>
        <v>0.66734524790910543</v>
      </c>
      <c r="S87" s="52" t="e">
        <f t="shared" si="10"/>
        <v>#N/A</v>
      </c>
      <c r="T87" s="2" t="s">
        <v>111</v>
      </c>
      <c r="U87" s="2" t="str">
        <f t="shared" si="12"/>
        <v>049 State Ave</v>
      </c>
    </row>
    <row r="88" spans="1:21">
      <c r="A88" s="1"/>
      <c r="B88" s="1">
        <v>2</v>
      </c>
      <c r="C88" s="30">
        <v>293341</v>
      </c>
      <c r="D88" s="30"/>
      <c r="E88" s="30"/>
      <c r="F88" s="30"/>
      <c r="G88" s="30"/>
      <c r="H88" s="30"/>
      <c r="I88" s="30"/>
      <c r="J88" s="5"/>
      <c r="K88" s="5">
        <f t="shared" si="5"/>
        <v>293341</v>
      </c>
      <c r="L88" s="32">
        <f t="shared" si="25"/>
        <v>0.55775066579015253</v>
      </c>
      <c r="M88" s="5">
        <f t="shared" si="2"/>
        <v>205943.94687955204</v>
      </c>
      <c r="N88" s="5">
        <f t="shared" si="3"/>
        <v>432482.28844705923</v>
      </c>
      <c r="O88" s="5">
        <f t="shared" si="6"/>
        <v>432482.28844705923</v>
      </c>
      <c r="P88" s="49">
        <f t="shared" si="13"/>
        <v>1.4243730123884768</v>
      </c>
      <c r="Q88" s="49">
        <f t="shared" si="14"/>
        <v>0.67827286304213197</v>
      </c>
      <c r="R88" s="49">
        <f t="shared" si="15"/>
        <v>0.67827286304213197</v>
      </c>
      <c r="S88" s="52" t="e">
        <f t="shared" si="10"/>
        <v>#N/A</v>
      </c>
      <c r="T88" s="2" t="s">
        <v>111</v>
      </c>
      <c r="U88" s="2" t="str">
        <f t="shared" si="12"/>
        <v>049 State Ave</v>
      </c>
    </row>
    <row r="89" spans="1:21">
      <c r="A89" s="1"/>
      <c r="B89" s="1">
        <v>3</v>
      </c>
      <c r="C89" s="30">
        <v>284361</v>
      </c>
      <c r="D89" s="30"/>
      <c r="E89" s="30"/>
      <c r="F89" s="30"/>
      <c r="G89" s="30"/>
      <c r="H89" s="30"/>
      <c r="I89" s="30"/>
      <c r="J89" s="5"/>
      <c r="K89" s="5">
        <f t="shared" si="5"/>
        <v>284361</v>
      </c>
      <c r="L89" s="32">
        <f t="shared" si="25"/>
        <v>0.55775066579015253</v>
      </c>
      <c r="M89" s="5">
        <f t="shared" si="2"/>
        <v>205943.94687955204</v>
      </c>
      <c r="N89" s="5">
        <f t="shared" si="3"/>
        <v>432482.28844705923</v>
      </c>
      <c r="O89" s="5">
        <f t="shared" si="6"/>
        <v>432482.28844705923</v>
      </c>
      <c r="P89" s="49">
        <f t="shared" si="13"/>
        <v>1.3807689145935949</v>
      </c>
      <c r="Q89" s="49">
        <f t="shared" si="14"/>
        <v>0.6575090069493309</v>
      </c>
      <c r="R89" s="49">
        <f t="shared" si="15"/>
        <v>0.6575090069493309</v>
      </c>
      <c r="S89" s="52" t="e">
        <f t="shared" si="10"/>
        <v>#N/A</v>
      </c>
      <c r="T89" s="2" t="s">
        <v>111</v>
      </c>
      <c r="U89" s="2" t="str">
        <f t="shared" si="12"/>
        <v>049 State Ave</v>
      </c>
    </row>
    <row r="90" spans="1:21">
      <c r="A90" s="1"/>
      <c r="B90" s="1">
        <v>4</v>
      </c>
      <c r="C90" s="30">
        <v>252814</v>
      </c>
      <c r="D90" s="30"/>
      <c r="E90" s="30"/>
      <c r="F90" s="30"/>
      <c r="G90" s="30"/>
      <c r="H90" s="30"/>
      <c r="I90" s="30"/>
      <c r="J90" s="5"/>
      <c r="K90" s="5">
        <f t="shared" si="5"/>
        <v>252814</v>
      </c>
      <c r="L90" s="32">
        <f t="shared" si="25"/>
        <v>0.55775066579015253</v>
      </c>
      <c r="M90" s="5">
        <f t="shared" si="2"/>
        <v>205943.94687955204</v>
      </c>
      <c r="N90" s="5">
        <f t="shared" si="3"/>
        <v>432482.28844705923</v>
      </c>
      <c r="O90" s="5">
        <f t="shared" si="6"/>
        <v>432482.28844705923</v>
      </c>
      <c r="P90" s="49">
        <f t="shared" si="13"/>
        <v>1.2275864565607275</v>
      </c>
      <c r="Q90" s="49">
        <f t="shared" si="14"/>
        <v>0.58456497931463225</v>
      </c>
      <c r="R90" s="49">
        <f t="shared" si="15"/>
        <v>0.58456497931463225</v>
      </c>
      <c r="S90" s="52" t="e">
        <f t="shared" si="10"/>
        <v>#N/A</v>
      </c>
      <c r="T90" s="2" t="s">
        <v>111</v>
      </c>
      <c r="U90" s="2" t="str">
        <f t="shared" si="12"/>
        <v>049 State Ave</v>
      </c>
    </row>
    <row r="91" spans="1:21">
      <c r="A91" s="1"/>
      <c r="B91" s="1">
        <v>5</v>
      </c>
      <c r="C91" s="30">
        <v>269603</v>
      </c>
      <c r="D91" s="30"/>
      <c r="E91" s="30"/>
      <c r="F91" s="30"/>
      <c r="G91" s="30"/>
      <c r="H91" s="30"/>
      <c r="I91" s="30"/>
      <c r="J91" s="5"/>
      <c r="K91" s="5">
        <f t="shared" si="5"/>
        <v>269603</v>
      </c>
      <c r="L91" s="32">
        <f t="shared" si="25"/>
        <v>0.55775066579015253</v>
      </c>
      <c r="M91" s="5">
        <f t="shared" si="2"/>
        <v>205943.94687955204</v>
      </c>
      <c r="N91" s="5">
        <f t="shared" si="3"/>
        <v>432482.28844705923</v>
      </c>
      <c r="O91" s="5">
        <f t="shared" si="6"/>
        <v>432482.28844705923</v>
      </c>
      <c r="P91" s="49">
        <f t="shared" si="13"/>
        <v>1.3091086389525179</v>
      </c>
      <c r="Q91" s="49">
        <f t="shared" si="14"/>
        <v>0.62338506616786571</v>
      </c>
      <c r="R91" s="49">
        <f t="shared" si="15"/>
        <v>0.62338506616786571</v>
      </c>
      <c r="S91" s="52" t="e">
        <f t="shared" si="10"/>
        <v>#N/A</v>
      </c>
      <c r="T91" s="2" t="s">
        <v>111</v>
      </c>
      <c r="U91" s="2" t="str">
        <f t="shared" si="12"/>
        <v>049 State Ave</v>
      </c>
    </row>
    <row r="92" spans="1:21">
      <c r="A92" s="1"/>
      <c r="B92" s="1">
        <v>6</v>
      </c>
      <c r="C92" s="30">
        <v>304988</v>
      </c>
      <c r="D92" s="30"/>
      <c r="E92" s="30"/>
      <c r="F92" s="30"/>
      <c r="G92" s="30"/>
      <c r="H92" s="30"/>
      <c r="I92" s="30"/>
      <c r="J92" s="5"/>
      <c r="K92" s="5">
        <f t="shared" si="5"/>
        <v>304988</v>
      </c>
      <c r="L92" s="32">
        <f t="shared" si="25"/>
        <v>0.55775066579015253</v>
      </c>
      <c r="M92" s="5">
        <f t="shared" si="2"/>
        <v>205943.94687955204</v>
      </c>
      <c r="N92" s="5">
        <f t="shared" si="3"/>
        <v>432482.28844705923</v>
      </c>
      <c r="O92" s="5">
        <f t="shared" si="6"/>
        <v>432482.28844705923</v>
      </c>
      <c r="P92" s="49">
        <f t="shared" si="13"/>
        <v>1.4809272358870285</v>
      </c>
      <c r="Q92" s="49">
        <f t="shared" si="14"/>
        <v>0.70520344566048976</v>
      </c>
      <c r="R92" s="49">
        <f t="shared" si="15"/>
        <v>0.70520344566048976</v>
      </c>
      <c r="S92" s="52" t="e">
        <f t="shared" si="10"/>
        <v>#N/A</v>
      </c>
      <c r="T92" s="2" t="s">
        <v>111</v>
      </c>
      <c r="U92" s="2" t="str">
        <f t="shared" si="12"/>
        <v>049 State Ave</v>
      </c>
    </row>
    <row r="93" spans="1:21">
      <c r="A93" s="1"/>
      <c r="B93" s="1">
        <v>7</v>
      </c>
      <c r="C93" s="30">
        <v>195532</v>
      </c>
      <c r="D93" s="30"/>
      <c r="E93" s="30"/>
      <c r="F93" s="30"/>
      <c r="G93" s="30"/>
      <c r="H93" s="30"/>
      <c r="I93" s="30"/>
      <c r="J93" s="5"/>
      <c r="K93" s="5">
        <f t="shared" si="5"/>
        <v>195532</v>
      </c>
      <c r="L93" s="32">
        <f t="shared" si="25"/>
        <v>0.55775066579015253</v>
      </c>
      <c r="M93" s="5">
        <f t="shared" si="2"/>
        <v>205943.94687955204</v>
      </c>
      <c r="N93" s="5">
        <f t="shared" si="3"/>
        <v>432482.28844705923</v>
      </c>
      <c r="O93" s="5">
        <f t="shared" si="6"/>
        <v>432482.28844705923</v>
      </c>
      <c r="P93" s="49">
        <f t="shared" si="13"/>
        <v>0.94944281180722667</v>
      </c>
      <c r="Q93" s="49">
        <f t="shared" si="14"/>
        <v>0.45211562467010796</v>
      </c>
      <c r="R93" s="49">
        <f t="shared" si="15"/>
        <v>0.45211562467010796</v>
      </c>
      <c r="S93" s="52" t="e">
        <f t="shared" si="10"/>
        <v>#N/A</v>
      </c>
      <c r="T93" s="2" t="s">
        <v>111</v>
      </c>
      <c r="U93" s="2" t="str">
        <f t="shared" si="12"/>
        <v>049 State Ave</v>
      </c>
    </row>
    <row r="94" spans="1:21">
      <c r="A94" s="1"/>
      <c r="B94" s="1">
        <v>8</v>
      </c>
      <c r="C94" s="30">
        <v>278979</v>
      </c>
      <c r="D94" s="30"/>
      <c r="E94" s="30"/>
      <c r="F94" s="30"/>
      <c r="G94" s="30"/>
      <c r="H94" s="30"/>
      <c r="I94" s="30"/>
      <c r="J94" s="5"/>
      <c r="K94" s="5">
        <f t="shared" si="5"/>
        <v>278979</v>
      </c>
      <c r="L94" s="32">
        <f t="shared" si="25"/>
        <v>0.55775066579015253</v>
      </c>
      <c r="M94" s="5">
        <f t="shared" si="2"/>
        <v>205943.94687955204</v>
      </c>
      <c r="N94" s="5">
        <f t="shared" si="3"/>
        <v>432482.28844705923</v>
      </c>
      <c r="O94" s="5">
        <f t="shared" si="6"/>
        <v>432482.28844705923</v>
      </c>
      <c r="P94" s="49">
        <f t="shared" si="13"/>
        <v>1.3546355900577312</v>
      </c>
      <c r="Q94" s="49">
        <f t="shared" si="14"/>
        <v>0.64506456669415779</v>
      </c>
      <c r="R94" s="49">
        <f t="shared" si="15"/>
        <v>0.64506456669415779</v>
      </c>
      <c r="S94" s="52" t="e">
        <f t="shared" si="10"/>
        <v>#N/A</v>
      </c>
      <c r="T94" s="2" t="s">
        <v>111</v>
      </c>
      <c r="U94" s="2" t="str">
        <f t="shared" si="12"/>
        <v>049 State Ave</v>
      </c>
    </row>
    <row r="95" spans="1:21">
      <c r="A95" s="1"/>
      <c r="B95" s="1">
        <v>9</v>
      </c>
      <c r="C95" s="30">
        <v>267641</v>
      </c>
      <c r="D95" s="30"/>
      <c r="E95" s="30"/>
      <c r="F95" s="30"/>
      <c r="G95" s="30"/>
      <c r="H95" s="30"/>
      <c r="I95" s="30"/>
      <c r="J95" s="5"/>
      <c r="K95" s="5">
        <f t="shared" si="5"/>
        <v>267641</v>
      </c>
      <c r="L95" s="32">
        <f t="shared" si="25"/>
        <v>0.55775066579015253</v>
      </c>
      <c r="M95" s="5">
        <f t="shared" si="2"/>
        <v>205943.94687955204</v>
      </c>
      <c r="N95" s="5">
        <f t="shared" si="3"/>
        <v>432482.28844705923</v>
      </c>
      <c r="O95" s="5">
        <f t="shared" si="6"/>
        <v>432482.28844705923</v>
      </c>
      <c r="P95" s="49">
        <f t="shared" si="13"/>
        <v>1.2995817748240592</v>
      </c>
      <c r="Q95" s="49">
        <f t="shared" si="14"/>
        <v>0.61884846420193307</v>
      </c>
      <c r="R95" s="49">
        <f t="shared" si="15"/>
        <v>0.61884846420193307</v>
      </c>
      <c r="S95" s="52" t="e">
        <f t="shared" si="10"/>
        <v>#N/A</v>
      </c>
      <c r="T95" s="2" t="s">
        <v>111</v>
      </c>
      <c r="U95" s="2" t="str">
        <f t="shared" si="12"/>
        <v>049 State Ave</v>
      </c>
    </row>
    <row r="96" spans="1:21">
      <c r="A96" s="1"/>
      <c r="B96" s="1">
        <v>10</v>
      </c>
      <c r="C96" s="30">
        <v>242618</v>
      </c>
      <c r="D96" s="30"/>
      <c r="E96" s="30"/>
      <c r="F96" s="30"/>
      <c r="G96" s="30"/>
      <c r="H96" s="30"/>
      <c r="I96" s="30"/>
      <c r="J96" s="5"/>
      <c r="K96" s="5">
        <f t="shared" si="5"/>
        <v>242618</v>
      </c>
      <c r="L96" s="32">
        <f t="shared" si="25"/>
        <v>0.55775066579015253</v>
      </c>
      <c r="M96" s="5">
        <f t="shared" si="2"/>
        <v>205943.94687955204</v>
      </c>
      <c r="N96" s="5">
        <f t="shared" si="3"/>
        <v>432482.28844705923</v>
      </c>
      <c r="O96" s="5">
        <f t="shared" si="6"/>
        <v>432482.28844705923</v>
      </c>
      <c r="P96" s="49">
        <f t="shared" si="13"/>
        <v>1.1780778395098792</v>
      </c>
      <c r="Q96" s="49">
        <f t="shared" si="14"/>
        <v>0.56098944738565681</v>
      </c>
      <c r="R96" s="49">
        <f t="shared" si="15"/>
        <v>0.56098944738565681</v>
      </c>
      <c r="S96" s="52" t="e">
        <f t="shared" si="10"/>
        <v>#N/A</v>
      </c>
      <c r="T96" s="2" t="s">
        <v>111</v>
      </c>
      <c r="U96" s="2" t="str">
        <f t="shared" si="12"/>
        <v>049 State Ave</v>
      </c>
    </row>
    <row r="97" spans="1:21">
      <c r="A97" s="1"/>
      <c r="B97" s="1">
        <v>11</v>
      </c>
      <c r="C97" s="30">
        <v>267620</v>
      </c>
      <c r="D97" s="30"/>
      <c r="E97" s="30"/>
      <c r="F97" s="30"/>
      <c r="G97" s="30"/>
      <c r="H97" s="30"/>
      <c r="I97" s="30"/>
      <c r="J97" s="5"/>
      <c r="K97" s="5">
        <f t="shared" si="5"/>
        <v>267620</v>
      </c>
      <c r="L97" s="32">
        <f t="shared" si="25"/>
        <v>0.55775066579015253</v>
      </c>
      <c r="M97" s="5">
        <f t="shared" si="2"/>
        <v>205943.94687955204</v>
      </c>
      <c r="N97" s="5">
        <f t="shared" si="3"/>
        <v>432482.28844705923</v>
      </c>
      <c r="O97" s="5">
        <f t="shared" si="6"/>
        <v>432482.28844705923</v>
      </c>
      <c r="P97" s="49">
        <f t="shared" si="13"/>
        <v>1.2994798053303296</v>
      </c>
      <c r="Q97" s="49">
        <f t="shared" si="14"/>
        <v>0.61879990730015699</v>
      </c>
      <c r="R97" s="49">
        <f t="shared" si="15"/>
        <v>0.61879990730015699</v>
      </c>
      <c r="S97" s="52" t="e">
        <f t="shared" si="10"/>
        <v>#N/A</v>
      </c>
      <c r="T97" s="2" t="s">
        <v>111</v>
      </c>
      <c r="U97" s="2" t="str">
        <f t="shared" si="12"/>
        <v>049 State Ave</v>
      </c>
    </row>
    <row r="98" spans="1:21">
      <c r="A98" s="1"/>
      <c r="B98" s="1">
        <v>12</v>
      </c>
      <c r="C98" s="30">
        <v>269561</v>
      </c>
      <c r="D98" s="30"/>
      <c r="E98" s="30"/>
      <c r="F98" s="30"/>
      <c r="G98" s="30"/>
      <c r="H98" s="30"/>
      <c r="I98" s="30"/>
      <c r="J98" s="5"/>
      <c r="K98" s="5">
        <f t="shared" si="5"/>
        <v>269561</v>
      </c>
      <c r="L98" s="32">
        <f t="shared" si="25"/>
        <v>0.55775066579015253</v>
      </c>
      <c r="M98" s="5">
        <f t="shared" si="2"/>
        <v>205943.94687955204</v>
      </c>
      <c r="N98" s="5">
        <f t="shared" si="3"/>
        <v>432482.28844705923</v>
      </c>
      <c r="O98" s="5">
        <f t="shared" si="6"/>
        <v>432482.28844705923</v>
      </c>
      <c r="P98" s="49">
        <f t="shared" si="13"/>
        <v>1.3089046999650584</v>
      </c>
      <c r="Q98" s="49">
        <f t="shared" si="14"/>
        <v>0.62328795236431367</v>
      </c>
      <c r="R98" s="49">
        <f t="shared" si="15"/>
        <v>0.62328795236431367</v>
      </c>
      <c r="S98" s="52" t="e">
        <f t="shared" si="10"/>
        <v>#N/A</v>
      </c>
      <c r="T98" s="2" t="s">
        <v>111</v>
      </c>
      <c r="U98" s="2" t="str">
        <f t="shared" si="12"/>
        <v>049 State Ave</v>
      </c>
    </row>
    <row r="99" spans="1:21">
      <c r="A99" s="1"/>
      <c r="B99" s="1">
        <v>13</v>
      </c>
      <c r="C99" s="30">
        <v>290572</v>
      </c>
      <c r="D99" s="30"/>
      <c r="E99" s="30"/>
      <c r="F99" s="30"/>
      <c r="G99" s="30"/>
      <c r="H99" s="30"/>
      <c r="I99" s="30"/>
      <c r="J99" s="5"/>
      <c r="K99" s="5">
        <f t="shared" si="5"/>
        <v>290572</v>
      </c>
      <c r="L99" s="32">
        <f t="shared" si="25"/>
        <v>0.55775066579015253</v>
      </c>
      <c r="M99" s="5">
        <f t="shared" si="2"/>
        <v>205943.94687955204</v>
      </c>
      <c r="N99" s="5">
        <f t="shared" si="3"/>
        <v>432482.28844705923</v>
      </c>
      <c r="O99" s="5">
        <f t="shared" si="6"/>
        <v>432482.28844705923</v>
      </c>
      <c r="P99" s="49">
        <f t="shared" si="13"/>
        <v>1.410927606286692</v>
      </c>
      <c r="Q99" s="49">
        <f t="shared" si="14"/>
        <v>0.67187028870794863</v>
      </c>
      <c r="R99" s="49">
        <f t="shared" si="15"/>
        <v>0.67187028870794863</v>
      </c>
      <c r="S99" s="52" t="e">
        <f t="shared" si="10"/>
        <v>#N/A</v>
      </c>
      <c r="T99" s="2" t="s">
        <v>111</v>
      </c>
      <c r="U99" s="2" t="str">
        <f t="shared" si="12"/>
        <v>049 State Ave</v>
      </c>
    </row>
    <row r="100" spans="1:21" hidden="1">
      <c r="A100" s="1">
        <f>$A$38</f>
        <v>2028</v>
      </c>
      <c r="B100" s="1">
        <v>1</v>
      </c>
      <c r="C100" s="30"/>
      <c r="D100" s="30"/>
      <c r="E100" s="30"/>
      <c r="F100" s="30"/>
      <c r="G100" s="30"/>
      <c r="H100" s="30"/>
      <c r="I100" s="30"/>
      <c r="J100" s="5"/>
      <c r="K100" s="5">
        <f t="shared" si="5"/>
        <v>0</v>
      </c>
      <c r="L100" s="32">
        <f t="shared" si="25"/>
        <v>0.55775066579015253</v>
      </c>
      <c r="M100" s="5">
        <f t="shared" si="2"/>
        <v>205943.94687955204</v>
      </c>
      <c r="N100" s="5">
        <f t="shared" si="3"/>
        <v>432482.28844705923</v>
      </c>
      <c r="O100" s="5">
        <f t="shared" si="6"/>
        <v>432482.28844705923</v>
      </c>
      <c r="P100" s="49">
        <f t="shared" si="13"/>
        <v>0</v>
      </c>
      <c r="Q100" s="49">
        <f t="shared" si="14"/>
        <v>0</v>
      </c>
      <c r="R100" s="49">
        <f t="shared" si="15"/>
        <v>0</v>
      </c>
      <c r="S100" s="52" t="e">
        <f t="shared" si="10"/>
        <v>#N/A</v>
      </c>
      <c r="T100" s="2" t="s">
        <v>111</v>
      </c>
      <c r="U100" s="2" t="str">
        <f t="shared" si="12"/>
        <v>049 State Ave</v>
      </c>
    </row>
    <row r="101" spans="1:21" hidden="1">
      <c r="A101" s="1"/>
      <c r="B101" s="1">
        <v>2</v>
      </c>
      <c r="C101" s="30"/>
      <c r="D101" s="30"/>
      <c r="E101" s="30"/>
      <c r="F101" s="30"/>
      <c r="G101" s="30"/>
      <c r="H101" s="30"/>
      <c r="I101" s="30"/>
      <c r="J101" s="5"/>
      <c r="K101" s="5">
        <f t="shared" si="5"/>
        <v>0</v>
      </c>
      <c r="L101" s="32">
        <f t="shared" si="25"/>
        <v>0.55775066579015253</v>
      </c>
      <c r="M101" s="5">
        <f t="shared" si="2"/>
        <v>205943.94687955204</v>
      </c>
      <c r="N101" s="5">
        <f t="shared" si="3"/>
        <v>432482.28844705923</v>
      </c>
      <c r="O101" s="5">
        <f t="shared" si="6"/>
        <v>432482.28844705923</v>
      </c>
      <c r="P101" s="49">
        <f t="shared" si="13"/>
        <v>0</v>
      </c>
      <c r="Q101" s="49">
        <f t="shared" si="14"/>
        <v>0</v>
      </c>
      <c r="R101" s="49">
        <f t="shared" si="15"/>
        <v>0</v>
      </c>
      <c r="S101" s="52" t="e">
        <f t="shared" si="10"/>
        <v>#N/A</v>
      </c>
      <c r="T101" s="2" t="s">
        <v>111</v>
      </c>
      <c r="U101" s="2" t="str">
        <f t="shared" si="12"/>
        <v>049 State Ave</v>
      </c>
    </row>
    <row r="102" spans="1:21" hidden="1">
      <c r="A102" s="1"/>
      <c r="B102" s="1">
        <v>3</v>
      </c>
      <c r="C102" s="30"/>
      <c r="D102" s="30"/>
      <c r="E102" s="30"/>
      <c r="F102" s="30"/>
      <c r="G102" s="30"/>
      <c r="H102" s="30"/>
      <c r="I102" s="30"/>
      <c r="J102" s="5"/>
      <c r="K102" s="5">
        <f t="shared" si="5"/>
        <v>0</v>
      </c>
      <c r="L102" s="32">
        <f t="shared" si="25"/>
        <v>0.55775066579015253</v>
      </c>
      <c r="M102" s="5">
        <f t="shared" si="2"/>
        <v>205943.94687955204</v>
      </c>
      <c r="N102" s="5">
        <f t="shared" si="3"/>
        <v>432482.28844705923</v>
      </c>
      <c r="O102" s="5">
        <f t="shared" si="6"/>
        <v>432482.28844705923</v>
      </c>
      <c r="P102" s="49">
        <f t="shared" si="13"/>
        <v>0</v>
      </c>
      <c r="Q102" s="49">
        <f t="shared" si="14"/>
        <v>0</v>
      </c>
      <c r="R102" s="49">
        <f t="shared" si="15"/>
        <v>0</v>
      </c>
      <c r="S102" s="52" t="e">
        <f t="shared" si="10"/>
        <v>#N/A</v>
      </c>
      <c r="T102" s="2" t="s">
        <v>111</v>
      </c>
      <c r="U102" s="2" t="str">
        <f t="shared" si="12"/>
        <v>049 State Ave</v>
      </c>
    </row>
    <row r="103" spans="1:21" hidden="1">
      <c r="A103" s="1"/>
      <c r="B103" s="1">
        <v>4</v>
      </c>
      <c r="C103" s="30"/>
      <c r="D103" s="30"/>
      <c r="E103" s="30"/>
      <c r="F103" s="30"/>
      <c r="G103" s="30"/>
      <c r="H103" s="30"/>
      <c r="I103" s="30"/>
      <c r="J103" s="5"/>
      <c r="K103" s="5">
        <f t="shared" si="5"/>
        <v>0</v>
      </c>
      <c r="L103" s="32">
        <f t="shared" si="25"/>
        <v>0.55775066579015253</v>
      </c>
      <c r="M103" s="5">
        <f t="shared" si="2"/>
        <v>205943.94687955204</v>
      </c>
      <c r="N103" s="5">
        <f t="shared" si="3"/>
        <v>432482.28844705923</v>
      </c>
      <c r="O103" s="5">
        <f t="shared" si="6"/>
        <v>432482.28844705923</v>
      </c>
      <c r="P103" s="49">
        <f t="shared" si="13"/>
        <v>0</v>
      </c>
      <c r="Q103" s="49">
        <f t="shared" si="14"/>
        <v>0</v>
      </c>
      <c r="R103" s="49">
        <f t="shared" si="15"/>
        <v>0</v>
      </c>
      <c r="S103" s="52" t="e">
        <f t="shared" si="10"/>
        <v>#N/A</v>
      </c>
      <c r="T103" s="2" t="s">
        <v>111</v>
      </c>
      <c r="U103" s="2" t="str">
        <f t="shared" si="12"/>
        <v>049 State Ave</v>
      </c>
    </row>
    <row r="104" spans="1:21" hidden="1">
      <c r="A104" s="1"/>
      <c r="B104" s="1">
        <v>5</v>
      </c>
      <c r="C104" s="30"/>
      <c r="D104" s="30"/>
      <c r="E104" s="30"/>
      <c r="F104" s="30"/>
      <c r="G104" s="30"/>
      <c r="H104" s="30"/>
      <c r="I104" s="30"/>
      <c r="J104" s="5"/>
      <c r="K104" s="5">
        <f t="shared" si="5"/>
        <v>0</v>
      </c>
      <c r="L104" s="32">
        <f t="shared" si="25"/>
        <v>0.55775066579015253</v>
      </c>
      <c r="M104" s="5">
        <f t="shared" si="2"/>
        <v>205943.94687955204</v>
      </c>
      <c r="N104" s="5">
        <f t="shared" si="3"/>
        <v>432482.28844705923</v>
      </c>
      <c r="O104" s="5">
        <f t="shared" si="6"/>
        <v>432482.28844705923</v>
      </c>
      <c r="P104" s="49">
        <f t="shared" si="13"/>
        <v>0</v>
      </c>
      <c r="Q104" s="49">
        <f t="shared" si="14"/>
        <v>0</v>
      </c>
      <c r="R104" s="49">
        <f t="shared" si="15"/>
        <v>0</v>
      </c>
      <c r="S104" s="52" t="e">
        <f t="shared" si="10"/>
        <v>#N/A</v>
      </c>
      <c r="T104" s="2" t="s">
        <v>111</v>
      </c>
      <c r="U104" s="2" t="str">
        <f t="shared" si="12"/>
        <v>049 State Ave</v>
      </c>
    </row>
    <row r="105" spans="1:21" hidden="1">
      <c r="A105" s="1"/>
      <c r="B105" s="1">
        <v>6</v>
      </c>
      <c r="C105" s="30"/>
      <c r="D105" s="30"/>
      <c r="E105" s="30"/>
      <c r="F105" s="30"/>
      <c r="G105" s="30"/>
      <c r="H105" s="30"/>
      <c r="I105" s="30"/>
      <c r="J105" s="5"/>
      <c r="K105" s="5">
        <f t="shared" si="5"/>
        <v>0</v>
      </c>
      <c r="L105" s="32">
        <f t="shared" si="25"/>
        <v>0.55775066579015253</v>
      </c>
      <c r="M105" s="5">
        <f t="shared" si="2"/>
        <v>205943.94687955204</v>
      </c>
      <c r="N105" s="5">
        <f t="shared" si="3"/>
        <v>432482.28844705923</v>
      </c>
      <c r="O105" s="5">
        <f t="shared" si="6"/>
        <v>432482.28844705923</v>
      </c>
      <c r="P105" s="49">
        <f t="shared" si="13"/>
        <v>0</v>
      </c>
      <c r="Q105" s="49">
        <f t="shared" si="14"/>
        <v>0</v>
      </c>
      <c r="R105" s="49">
        <f t="shared" si="15"/>
        <v>0</v>
      </c>
      <c r="S105" s="52" t="e">
        <f t="shared" si="10"/>
        <v>#N/A</v>
      </c>
      <c r="T105" s="2" t="s">
        <v>111</v>
      </c>
      <c r="U105" s="2" t="str">
        <f t="shared" si="12"/>
        <v>049 State Ave</v>
      </c>
    </row>
    <row r="106" spans="1:21" hidden="1">
      <c r="A106" s="1"/>
      <c r="B106" s="1">
        <v>7</v>
      </c>
      <c r="C106" s="30"/>
      <c r="D106" s="30"/>
      <c r="E106" s="30"/>
      <c r="F106" s="30"/>
      <c r="G106" s="30"/>
      <c r="H106" s="30"/>
      <c r="I106" s="30"/>
      <c r="J106" s="5"/>
      <c r="K106" s="5">
        <f t="shared" si="5"/>
        <v>0</v>
      </c>
      <c r="L106" s="32">
        <f t="shared" si="25"/>
        <v>0.55775066579015253</v>
      </c>
      <c r="M106" s="5">
        <f t="shared" si="2"/>
        <v>205943.94687955204</v>
      </c>
      <c r="N106" s="5">
        <f t="shared" si="3"/>
        <v>432482.28844705923</v>
      </c>
      <c r="O106" s="5">
        <f t="shared" si="6"/>
        <v>432482.28844705923</v>
      </c>
      <c r="P106" s="49">
        <f t="shared" si="13"/>
        <v>0</v>
      </c>
      <c r="Q106" s="49">
        <f t="shared" si="14"/>
        <v>0</v>
      </c>
      <c r="R106" s="49">
        <f t="shared" si="15"/>
        <v>0</v>
      </c>
      <c r="S106" s="52" t="e">
        <f t="shared" si="10"/>
        <v>#N/A</v>
      </c>
      <c r="T106" s="2" t="s">
        <v>111</v>
      </c>
      <c r="U106" s="2" t="str">
        <f t="shared" si="12"/>
        <v>049 State Ave</v>
      </c>
    </row>
    <row r="107" spans="1:21" hidden="1">
      <c r="A107" s="1"/>
      <c r="B107" s="1">
        <v>8</v>
      </c>
      <c r="C107" s="30"/>
      <c r="D107" s="30"/>
      <c r="E107" s="30"/>
      <c r="F107" s="30"/>
      <c r="G107" s="30"/>
      <c r="H107" s="30"/>
      <c r="I107" s="30"/>
      <c r="J107" s="5"/>
      <c r="K107" s="5">
        <f t="shared" si="5"/>
        <v>0</v>
      </c>
      <c r="L107" s="32">
        <f t="shared" si="25"/>
        <v>0.55775066579015253</v>
      </c>
      <c r="M107" s="5">
        <f t="shared" si="2"/>
        <v>205943.94687955204</v>
      </c>
      <c r="N107" s="5">
        <f t="shared" si="3"/>
        <v>432482.28844705923</v>
      </c>
      <c r="O107" s="5">
        <f t="shared" si="6"/>
        <v>432482.28844705923</v>
      </c>
      <c r="P107" s="49">
        <f t="shared" si="13"/>
        <v>0</v>
      </c>
      <c r="Q107" s="49">
        <f t="shared" si="14"/>
        <v>0</v>
      </c>
      <c r="R107" s="49">
        <f t="shared" si="15"/>
        <v>0</v>
      </c>
      <c r="S107" s="52" t="e">
        <f t="shared" si="10"/>
        <v>#N/A</v>
      </c>
      <c r="T107" s="2" t="s">
        <v>111</v>
      </c>
      <c r="U107" s="2" t="str">
        <f t="shared" si="12"/>
        <v>049 State Ave</v>
      </c>
    </row>
    <row r="108" spans="1:21" hidden="1">
      <c r="A108" s="1"/>
      <c r="B108" s="1">
        <v>9</v>
      </c>
      <c r="C108" s="30"/>
      <c r="D108" s="30"/>
      <c r="E108" s="30"/>
      <c r="F108" s="30"/>
      <c r="G108" s="30"/>
      <c r="H108" s="30"/>
      <c r="I108" s="30"/>
      <c r="J108" s="5"/>
      <c r="K108" s="5">
        <f t="shared" si="5"/>
        <v>0</v>
      </c>
      <c r="L108" s="32">
        <f t="shared" si="25"/>
        <v>0.55775066579015253</v>
      </c>
      <c r="M108" s="5">
        <f t="shared" si="2"/>
        <v>205943.94687955204</v>
      </c>
      <c r="N108" s="5">
        <f t="shared" si="3"/>
        <v>432482.28844705923</v>
      </c>
      <c r="O108" s="5">
        <f t="shared" si="6"/>
        <v>432482.28844705923</v>
      </c>
      <c r="P108" s="49">
        <f t="shared" si="13"/>
        <v>0</v>
      </c>
      <c r="Q108" s="49">
        <f t="shared" si="14"/>
        <v>0</v>
      </c>
      <c r="R108" s="49">
        <f t="shared" si="15"/>
        <v>0</v>
      </c>
      <c r="S108" s="52" t="e">
        <f t="shared" si="10"/>
        <v>#N/A</v>
      </c>
      <c r="T108" s="2" t="s">
        <v>111</v>
      </c>
      <c r="U108" s="2" t="str">
        <f t="shared" si="12"/>
        <v>049 State Ave</v>
      </c>
    </row>
    <row r="109" spans="1:21" hidden="1">
      <c r="A109" s="1"/>
      <c r="B109" s="1">
        <v>10</v>
      </c>
      <c r="C109" s="30"/>
      <c r="D109" s="30"/>
      <c r="E109" s="30"/>
      <c r="F109" s="30"/>
      <c r="G109" s="30"/>
      <c r="H109" s="30"/>
      <c r="I109" s="30"/>
      <c r="J109" s="5"/>
      <c r="K109" s="5">
        <f t="shared" si="5"/>
        <v>0</v>
      </c>
      <c r="L109" s="32">
        <f t="shared" si="25"/>
        <v>0.55775066579015253</v>
      </c>
      <c r="M109" s="5">
        <f t="shared" si="2"/>
        <v>205943.94687955204</v>
      </c>
      <c r="N109" s="5">
        <f t="shared" si="3"/>
        <v>432482.28844705923</v>
      </c>
      <c r="O109" s="5">
        <f t="shared" si="6"/>
        <v>432482.28844705923</v>
      </c>
      <c r="P109" s="49">
        <f t="shared" si="13"/>
        <v>0</v>
      </c>
      <c r="Q109" s="49">
        <f t="shared" si="14"/>
        <v>0</v>
      </c>
      <c r="R109" s="49">
        <f t="shared" si="15"/>
        <v>0</v>
      </c>
      <c r="S109" s="52" t="e">
        <f t="shared" si="10"/>
        <v>#N/A</v>
      </c>
      <c r="T109" s="2" t="s">
        <v>111</v>
      </c>
      <c r="U109" s="2" t="str">
        <f t="shared" si="12"/>
        <v>049 State Ave</v>
      </c>
    </row>
    <row r="110" spans="1:21" hidden="1">
      <c r="A110" s="1"/>
      <c r="B110" s="1">
        <v>11</v>
      </c>
      <c r="C110" s="30"/>
      <c r="D110" s="30"/>
      <c r="E110" s="30"/>
      <c r="F110" s="30"/>
      <c r="G110" s="30"/>
      <c r="H110" s="30"/>
      <c r="I110" s="30"/>
      <c r="J110" s="5"/>
      <c r="K110" s="5">
        <f t="shared" si="5"/>
        <v>0</v>
      </c>
      <c r="L110" s="32">
        <f t="shared" si="25"/>
        <v>0.55775066579015253</v>
      </c>
      <c r="M110" s="5">
        <f t="shared" si="2"/>
        <v>205943.94687955204</v>
      </c>
      <c r="N110" s="5">
        <f t="shared" si="3"/>
        <v>432482.28844705923</v>
      </c>
      <c r="O110" s="5">
        <f t="shared" si="6"/>
        <v>432482.28844705923</v>
      </c>
      <c r="P110" s="49">
        <f t="shared" si="13"/>
        <v>0</v>
      </c>
      <c r="Q110" s="49">
        <f t="shared" si="14"/>
        <v>0</v>
      </c>
      <c r="R110" s="49">
        <f t="shared" si="15"/>
        <v>0</v>
      </c>
      <c r="S110" s="52" t="e">
        <f t="shared" si="10"/>
        <v>#N/A</v>
      </c>
      <c r="T110" s="2" t="s">
        <v>111</v>
      </c>
      <c r="U110" s="2" t="str">
        <f t="shared" si="12"/>
        <v>049 State Ave</v>
      </c>
    </row>
    <row r="111" spans="1:21" hidden="1">
      <c r="A111" s="1"/>
      <c r="B111" s="1">
        <v>12</v>
      </c>
      <c r="C111" s="30"/>
      <c r="D111" s="30"/>
      <c r="E111" s="30"/>
      <c r="F111" s="30"/>
      <c r="G111" s="30"/>
      <c r="H111" s="30"/>
      <c r="I111" s="30"/>
      <c r="J111" s="5"/>
      <c r="K111" s="5">
        <f t="shared" si="5"/>
        <v>0</v>
      </c>
      <c r="L111" s="32">
        <f t="shared" si="25"/>
        <v>0.55775066579015253</v>
      </c>
      <c r="M111" s="5">
        <f t="shared" si="2"/>
        <v>205943.94687955204</v>
      </c>
      <c r="N111" s="5">
        <f t="shared" si="3"/>
        <v>432482.28844705923</v>
      </c>
      <c r="O111" s="5">
        <f t="shared" si="6"/>
        <v>432482.28844705923</v>
      </c>
      <c r="P111" s="49">
        <f t="shared" si="13"/>
        <v>0</v>
      </c>
      <c r="Q111" s="49">
        <f t="shared" si="14"/>
        <v>0</v>
      </c>
      <c r="R111" s="49">
        <f t="shared" si="15"/>
        <v>0</v>
      </c>
      <c r="S111" s="52" t="e">
        <f t="shared" si="10"/>
        <v>#N/A</v>
      </c>
      <c r="T111" s="2" t="s">
        <v>111</v>
      </c>
      <c r="U111" s="2" t="str">
        <f t="shared" si="12"/>
        <v>049 State Ave</v>
      </c>
    </row>
    <row r="112" spans="1:21" hidden="1">
      <c r="A112" s="1"/>
      <c r="B112" s="1">
        <v>13</v>
      </c>
      <c r="C112" s="30"/>
      <c r="D112" s="30"/>
      <c r="E112" s="30"/>
      <c r="F112" s="30"/>
      <c r="G112" s="30"/>
      <c r="H112" s="30"/>
      <c r="I112" s="30"/>
      <c r="J112" s="5"/>
      <c r="K112" s="5">
        <f t="shared" si="5"/>
        <v>0</v>
      </c>
      <c r="L112" s="32">
        <f t="shared" si="25"/>
        <v>0.55775066579015253</v>
      </c>
      <c r="M112" s="5">
        <f t="shared" ref="M112" si="26">$C$41*$L112*60*$M$45</f>
        <v>205943.94687955204</v>
      </c>
      <c r="N112" s="5">
        <f t="shared" ref="N112" si="27">$C$41*$L112*60*$Q$45</f>
        <v>432482.28844705923</v>
      </c>
      <c r="O112" s="5">
        <f t="shared" si="6"/>
        <v>432482.28844705923</v>
      </c>
      <c r="P112" s="49">
        <f t="shared" si="13"/>
        <v>0</v>
      </c>
      <c r="Q112" s="49">
        <f t="shared" si="14"/>
        <v>0</v>
      </c>
      <c r="R112" s="49">
        <f t="shared" si="15"/>
        <v>0</v>
      </c>
      <c r="S112" s="52" t="e">
        <f t="shared" si="10"/>
        <v>#N/A</v>
      </c>
      <c r="T112" s="2" t="s">
        <v>111</v>
      </c>
      <c r="U112" s="2" t="str">
        <f t="shared" si="12"/>
        <v>049 State Ave</v>
      </c>
    </row>
  </sheetData>
  <sheetProtection algorithmName="SHA-512" hashValue="H1PTNIIvIORjJC61ZVnpQcaWaWbpPKDnsJAqELVacKKczczlEGCXH6kRp4gGvLfznw2xSzA6hcUSvapmbYDSvA==" saltValue="zq4mjCikttbqER88QkHszg==" spinCount="100000" sheet="1" formatCells="0" formatColumns="0" formatRows="0" insertColumns="0" insertRows="0"/>
  <pageMargins left="0.7" right="0.7" top="0.75" bottom="0.75" header="0.3" footer="0.3"/>
  <pageSetup scale="42"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2204D-FF7E-4953-B424-AF4C5294C5F4}">
  <dimension ref="A33:S112"/>
  <sheetViews>
    <sheetView zoomScale="80" zoomScaleNormal="80" workbookViewId="0">
      <selection activeCell="G44" sqref="G44"/>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19"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318</v>
      </c>
      <c r="Q33" s="10"/>
      <c r="S33" s="9"/>
    </row>
    <row r="34" spans="1:19" ht="15.75">
      <c r="A34" s="24">
        <v>2022</v>
      </c>
      <c r="B34" s="12">
        <f>SUM($K$48:$K$60)</f>
        <v>1652531</v>
      </c>
      <c r="C34" s="13">
        <f>$B34/(SUM($M$48:$M$60))</f>
        <v>0.77513508879108772</v>
      </c>
      <c r="D34" s="13">
        <f>$B34/(SUM($N$48:$N$60))</f>
        <v>0.55366792056506264</v>
      </c>
      <c r="E34" s="13">
        <f>$B34/(SUM($O$48:$O$60))</f>
        <v>0.41105518104596178</v>
      </c>
      <c r="F34" s="9"/>
      <c r="G34" s="7">
        <f>A34</f>
        <v>2022</v>
      </c>
      <c r="H34" s="14"/>
      <c r="I34" s="15">
        <f>AVERAGE($L$48:$L$60)</f>
        <v>0.4825742250105271</v>
      </c>
      <c r="J34" s="9"/>
      <c r="K34" s="9"/>
      <c r="L34" s="8" t="s">
        <v>319</v>
      </c>
      <c r="M34" s="8" t="s">
        <v>320</v>
      </c>
      <c r="N34" s="9"/>
      <c r="O34" s="16"/>
      <c r="P34" s="8" t="s">
        <v>319</v>
      </c>
      <c r="Q34" s="8" t="s">
        <v>320</v>
      </c>
      <c r="S34" s="9"/>
    </row>
    <row r="35" spans="1:19" ht="15.75">
      <c r="A35" s="7">
        <f>A34+1</f>
        <v>2023</v>
      </c>
      <c r="B35" s="12">
        <f>SUM($K$61:$K$73)</f>
        <v>1713390</v>
      </c>
      <c r="C35" s="13">
        <f>$B35/(SUM($M$61:$M$73))</f>
        <v>0.77515869584674246</v>
      </c>
      <c r="D35" s="13">
        <f>$B35/(SUM($N$61:$N$73))</f>
        <v>0.55368478274767341</v>
      </c>
      <c r="E35" s="13">
        <f>$B35/(SUM($O$61:$O$73))</f>
        <v>0.42619341885407325</v>
      </c>
      <c r="F35" s="9"/>
      <c r="G35" s="7">
        <f t="shared" ref="G35:G38" si="0">A35</f>
        <v>2023</v>
      </c>
      <c r="H35" s="27">
        <f>(SUM(C61:C73)-SUM(G48:G60))/(SUM(G48:G60))</f>
        <v>3.6827750886367638E-2</v>
      </c>
      <c r="I35" s="15">
        <f>AVERAGE($L$61:$L$73)</f>
        <v>0.50033111056511459</v>
      </c>
      <c r="J35" s="9"/>
      <c r="K35" s="17" t="s">
        <v>321</v>
      </c>
      <c r="L35" s="28">
        <v>0</v>
      </c>
      <c r="M35" s="28">
        <v>0</v>
      </c>
      <c r="N35" s="9"/>
      <c r="O35" s="17" t="s">
        <v>321</v>
      </c>
      <c r="P35" s="28">
        <v>3</v>
      </c>
      <c r="Q35" s="28">
        <v>8</v>
      </c>
      <c r="S35" s="9"/>
    </row>
    <row r="36" spans="1:19" ht="15.75">
      <c r="A36" s="7">
        <f t="shared" ref="A36:A38" si="1">A35+1</f>
        <v>2024</v>
      </c>
      <c r="B36" s="12">
        <f>SUM($K$74:$K$86)</f>
        <v>1730523.9000000001</v>
      </c>
      <c r="C36" s="13">
        <f>$B36/(SUM($M$74:$M$86))</f>
        <v>0.78291028280520991</v>
      </c>
      <c r="D36" s="13">
        <f>$B36/(SUM($N$74:$N$86))</f>
        <v>0.55922163057515017</v>
      </c>
      <c r="E36" s="13">
        <f>$B36/(SUM($O$74:$O$86))</f>
        <v>0.43045535304261401</v>
      </c>
      <c r="F36" s="9"/>
      <c r="G36" s="7">
        <f t="shared" si="0"/>
        <v>2024</v>
      </c>
      <c r="H36" s="27">
        <v>0.01</v>
      </c>
      <c r="I36" s="15">
        <f>AVERAGE($L$74:$L$86)</f>
        <v>0.50033111056511459</v>
      </c>
      <c r="J36" s="9"/>
      <c r="K36" s="17" t="s">
        <v>322</v>
      </c>
      <c r="L36" s="28">
        <v>3</v>
      </c>
      <c r="M36" s="28">
        <v>8</v>
      </c>
      <c r="N36" s="9"/>
      <c r="O36" s="17" t="s">
        <v>322</v>
      </c>
      <c r="P36" s="28">
        <v>3</v>
      </c>
      <c r="Q36" s="28">
        <v>8</v>
      </c>
      <c r="S36" s="9"/>
    </row>
    <row r="37" spans="1:19" ht="15.75">
      <c r="A37" s="7">
        <f t="shared" si="1"/>
        <v>2025</v>
      </c>
      <c r="B37" s="12">
        <f>SUM($K$87:$K$99)</f>
        <v>1765134.378</v>
      </c>
      <c r="C37" s="13">
        <f>$B37/(SUM($M$87:$M$99))</f>
        <v>0.79856848846131401</v>
      </c>
      <c r="D37" s="13">
        <f>$B37/(SUM($N$87:$N$99))</f>
        <v>0.5704060631866531</v>
      </c>
      <c r="E37" s="13">
        <f>$B37/(SUM($O$87:$O$99))</f>
        <v>0.43906446010346623</v>
      </c>
      <c r="F37" s="9"/>
      <c r="G37" s="7">
        <f t="shared" si="0"/>
        <v>2025</v>
      </c>
      <c r="H37" s="27">
        <v>0.02</v>
      </c>
      <c r="I37" s="15">
        <f>AVERAGE($L$87:$L$99)</f>
        <v>0.50033111056511459</v>
      </c>
      <c r="J37" s="9"/>
      <c r="K37" s="17" t="s">
        <v>323</v>
      </c>
      <c r="L37" s="28">
        <v>3</v>
      </c>
      <c r="M37" s="28">
        <v>8</v>
      </c>
      <c r="N37" s="9"/>
      <c r="O37" s="17" t="s">
        <v>323</v>
      </c>
      <c r="P37" s="28">
        <v>3</v>
      </c>
      <c r="Q37" s="28">
        <v>8</v>
      </c>
      <c r="S37" s="9"/>
    </row>
    <row r="38" spans="1:19" ht="15.75">
      <c r="A38" s="7">
        <f t="shared" si="1"/>
        <v>2026</v>
      </c>
      <c r="B38" s="12">
        <f>SUM($K$100:$K$112)</f>
        <v>1800437.0655600003</v>
      </c>
      <c r="C38" s="13">
        <f>$B38/(SUM($M$100:$M$112))</f>
        <v>0.81453985823054043</v>
      </c>
      <c r="D38" s="13">
        <f>$B38/(SUM($N$100:$N$112))</f>
        <v>0.58181418445038624</v>
      </c>
      <c r="E38" s="13">
        <f>$B38/(SUM($O$100:$O$112))</f>
        <v>0.44784574930553561</v>
      </c>
      <c r="F38" s="9"/>
      <c r="G38" s="7">
        <f t="shared" si="0"/>
        <v>2026</v>
      </c>
      <c r="H38" s="27">
        <v>0.02</v>
      </c>
      <c r="I38" s="15">
        <f>AVERAGE($L$100:$L$112)</f>
        <v>0.50033111056511459</v>
      </c>
      <c r="J38" s="9"/>
      <c r="K38" s="17" t="s">
        <v>324</v>
      </c>
      <c r="L38" s="28">
        <v>3</v>
      </c>
      <c r="M38" s="28">
        <v>8</v>
      </c>
      <c r="N38" s="9"/>
      <c r="O38" s="17" t="s">
        <v>324</v>
      </c>
      <c r="P38" s="28">
        <v>3</v>
      </c>
      <c r="Q38" s="28">
        <v>8</v>
      </c>
      <c r="S38" s="9"/>
    </row>
    <row r="39" spans="1:19" ht="15.75">
      <c r="A39" s="9"/>
      <c r="B39" s="9"/>
      <c r="C39" s="9"/>
      <c r="D39" s="9"/>
      <c r="E39" s="9"/>
      <c r="F39" s="9"/>
      <c r="G39" s="9"/>
      <c r="H39" s="9"/>
      <c r="I39" s="9"/>
      <c r="J39" s="9"/>
      <c r="K39" s="17" t="s">
        <v>325</v>
      </c>
      <c r="L39" s="28">
        <v>3</v>
      </c>
      <c r="M39" s="28">
        <v>8</v>
      </c>
      <c r="N39" s="9"/>
      <c r="O39" s="17" t="s">
        <v>325</v>
      </c>
      <c r="P39" s="28">
        <v>3</v>
      </c>
      <c r="Q39" s="28">
        <v>8</v>
      </c>
      <c r="S39" s="9"/>
    </row>
    <row r="40" spans="1:19" ht="15.75">
      <c r="A40" s="9"/>
      <c r="B40" s="9"/>
      <c r="C40" s="18" t="s">
        <v>38</v>
      </c>
      <c r="D40" s="9"/>
      <c r="E40" s="9"/>
      <c r="F40" s="9"/>
      <c r="G40" s="19" t="str">
        <f>"Actual "&amp;A35&amp;" Growth YTD"</f>
        <v>Actual 2023 Growth YTD</v>
      </c>
      <c r="H40" s="9"/>
      <c r="I40" s="9"/>
      <c r="J40" s="9"/>
      <c r="K40" s="17" t="s">
        <v>326</v>
      </c>
      <c r="L40" s="28">
        <v>3</v>
      </c>
      <c r="M40" s="28">
        <v>8</v>
      </c>
      <c r="N40" s="9"/>
      <c r="O40" s="17" t="s">
        <v>326</v>
      </c>
      <c r="P40" s="28">
        <v>3</v>
      </c>
      <c r="Q40" s="28">
        <v>8</v>
      </c>
      <c r="S40" s="9"/>
    </row>
    <row r="41" spans="1:19" ht="15.75">
      <c r="A41" s="9"/>
      <c r="B41" s="17" t="s">
        <v>327</v>
      </c>
      <c r="C41" s="33">
        <v>11.799735062848983</v>
      </c>
      <c r="D41" s="19" t="str">
        <f>CONCATENATE(C43," per Minute")</f>
        <v>Cases per Minute</v>
      </c>
      <c r="E41" s="9"/>
      <c r="F41" s="9"/>
      <c r="G41" s="23" t="str">
        <f>IFERROR(SUM($J$61:$J$73)/SUM($J$48:$J$60)-1,"")</f>
        <v/>
      </c>
      <c r="H41" s="9"/>
      <c r="I41" s="9"/>
      <c r="J41" s="9"/>
      <c r="K41" s="17" t="s">
        <v>328</v>
      </c>
      <c r="L41" s="28">
        <v>0</v>
      </c>
      <c r="M41" s="28">
        <v>0</v>
      </c>
      <c r="N41" s="9"/>
      <c r="O41" s="17" t="s">
        <v>328</v>
      </c>
      <c r="P41" s="28">
        <v>3</v>
      </c>
      <c r="Q41" s="28">
        <v>8</v>
      </c>
      <c r="S41" s="9"/>
    </row>
    <row r="42" spans="1:19" ht="15.75">
      <c r="A42" s="9"/>
      <c r="B42" s="17" t="s">
        <v>352</v>
      </c>
      <c r="C42" s="25">
        <v>0.65</v>
      </c>
      <c r="D42" s="9"/>
      <c r="E42" s="9"/>
      <c r="F42" s="9"/>
      <c r="H42" s="9"/>
      <c r="I42" s="9"/>
      <c r="J42" s="9"/>
      <c r="K42" s="9"/>
      <c r="L42" s="17" t="s">
        <v>329</v>
      </c>
      <c r="M42" s="20">
        <f>(L35*M35)+(L36*M36)+(L37*M37)+(L38*M38)+(L39*M39)+(L40*M40)+(L41*M41)</f>
        <v>120</v>
      </c>
      <c r="N42" s="9"/>
      <c r="O42" s="18"/>
      <c r="P42" s="17" t="s">
        <v>329</v>
      </c>
      <c r="Q42" s="20">
        <f>(P35*Q35)+(P36*Q36)+(P37*Q37)+(P38*Q38)+(P39*Q39)+(P40*Q40)+(P41*Q41)</f>
        <v>168</v>
      </c>
      <c r="S42" s="9"/>
    </row>
    <row r="43" spans="1:19" ht="15.75">
      <c r="A43" s="9"/>
      <c r="B43" s="17" t="s">
        <v>330</v>
      </c>
      <c r="C43" s="26" t="s">
        <v>331</v>
      </c>
      <c r="D43" s="9"/>
      <c r="E43" s="9"/>
      <c r="F43" s="9"/>
      <c r="G43" s="9"/>
      <c r="H43" s="9"/>
      <c r="I43" s="9"/>
      <c r="J43" s="9"/>
      <c r="K43" s="9"/>
      <c r="L43" s="17" t="s">
        <v>332</v>
      </c>
      <c r="M43" s="9">
        <v>52</v>
      </c>
      <c r="N43" s="9"/>
      <c r="O43" s="18"/>
      <c r="P43" s="17" t="s">
        <v>332</v>
      </c>
      <c r="Q43" s="9">
        <v>52</v>
      </c>
      <c r="S43" s="9"/>
    </row>
    <row r="44" spans="1:19" ht="15.75">
      <c r="A44" s="22"/>
      <c r="B44" s="9"/>
      <c r="C44" s="17"/>
      <c r="D44" s="21"/>
      <c r="E44" s="9"/>
      <c r="F44" s="9"/>
      <c r="G44" s="9"/>
      <c r="H44" s="9"/>
      <c r="I44" s="9"/>
      <c r="J44" s="9"/>
      <c r="K44" s="9"/>
      <c r="L44" s="17" t="s">
        <v>333</v>
      </c>
      <c r="M44" s="21">
        <f>M42*M43</f>
        <v>6240</v>
      </c>
      <c r="N44" s="9"/>
      <c r="O44" s="18"/>
      <c r="P44" s="17" t="s">
        <v>333</v>
      </c>
      <c r="Q44" s="21">
        <f>Q42*Q43</f>
        <v>8736</v>
      </c>
      <c r="S44" s="9"/>
    </row>
    <row r="45" spans="1:19" ht="15.75">
      <c r="A45" s="22"/>
      <c r="B45" s="9"/>
      <c r="C45" s="9"/>
      <c r="D45" s="9"/>
      <c r="E45" s="9"/>
      <c r="F45" s="9"/>
      <c r="G45" s="9"/>
      <c r="H45" s="9"/>
      <c r="I45" s="9"/>
      <c r="J45" s="9"/>
      <c r="K45" s="9"/>
      <c r="L45" s="17" t="s">
        <v>334</v>
      </c>
      <c r="M45" s="9">
        <f>M44/13</f>
        <v>480</v>
      </c>
      <c r="N45" s="9"/>
      <c r="O45" s="18"/>
      <c r="P45" s="17" t="s">
        <v>334</v>
      </c>
      <c r="Q45" s="9">
        <f>Q44/13</f>
        <v>672</v>
      </c>
      <c r="S45" s="9"/>
    </row>
    <row r="46" spans="1:19" ht="29.25" customHeight="1"/>
    <row r="47" spans="1:19"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row>
    <row r="48" spans="1:19">
      <c r="A48" s="1">
        <f>$A$34</f>
        <v>2022</v>
      </c>
      <c r="B48" s="1">
        <v>1</v>
      </c>
      <c r="C48" s="29"/>
      <c r="D48" s="29"/>
      <c r="E48" s="29">
        <v>129480</v>
      </c>
      <c r="F48" s="29">
        <v>95467</v>
      </c>
      <c r="G48" s="29">
        <v>120135</v>
      </c>
      <c r="H48" s="30">
        <f t="shared" ref="H48:H65" si="2">IF(F48&gt;0,E48+F48+I48-G48,E48+D48+I48-C48)</f>
        <v>141016</v>
      </c>
      <c r="I48" s="29">
        <v>36204</v>
      </c>
      <c r="J48" s="5">
        <f>IF(G61&gt;0,G48,0)</f>
        <v>0</v>
      </c>
      <c r="K48" s="5">
        <f>IF(G48&gt;0,G48,C48)</f>
        <v>120135</v>
      </c>
      <c r="L48" s="31">
        <v>0.48257422501052694</v>
      </c>
      <c r="M48" s="5">
        <f t="shared" ref="M48:M111" si="3">$C$41*$L48*60*$M$45</f>
        <v>163994.34249457603</v>
      </c>
      <c r="N48" s="5">
        <f t="shared" ref="N48:N111" si="4">$C$41*$L48*60*$Q$45</f>
        <v>229592.07949240642</v>
      </c>
      <c r="O48" s="5">
        <f t="shared" ref="O48:O111" si="5">$C$41*$C$42*60*$Q$45</f>
        <v>309247.45652714616</v>
      </c>
    </row>
    <row r="49" spans="1:15">
      <c r="A49" s="1"/>
      <c r="B49" s="1">
        <v>2</v>
      </c>
      <c r="C49" s="29"/>
      <c r="D49" s="29"/>
      <c r="E49" s="29">
        <v>162036</v>
      </c>
      <c r="F49" s="29">
        <v>69811</v>
      </c>
      <c r="G49" s="29">
        <v>141358</v>
      </c>
      <c r="H49" s="30">
        <f t="shared" si="2"/>
        <v>129508</v>
      </c>
      <c r="I49" s="29">
        <v>39019</v>
      </c>
      <c r="J49" s="5">
        <f t="shared" ref="J49:J60" si="6">IF(G62&gt;0,G49,0)</f>
        <v>0</v>
      </c>
      <c r="K49" s="5">
        <f t="shared" ref="K49:K112" si="7">IF(G49&gt;0,G49,C49)</f>
        <v>141358</v>
      </c>
      <c r="L49" s="32">
        <f>L48</f>
        <v>0.48257422501052694</v>
      </c>
      <c r="M49" s="5">
        <f t="shared" si="3"/>
        <v>163994.34249457603</v>
      </c>
      <c r="N49" s="5">
        <f t="shared" si="4"/>
        <v>229592.07949240642</v>
      </c>
      <c r="O49" s="5">
        <f t="shared" si="5"/>
        <v>309247.45652714616</v>
      </c>
    </row>
    <row r="50" spans="1:15">
      <c r="A50" s="1"/>
      <c r="B50" s="1">
        <v>3</v>
      </c>
      <c r="C50" s="29"/>
      <c r="D50" s="29"/>
      <c r="E50" s="29">
        <v>97888</v>
      </c>
      <c r="F50" s="29">
        <v>76286</v>
      </c>
      <c r="G50" s="29">
        <v>118782</v>
      </c>
      <c r="H50" s="30">
        <f t="shared" si="2"/>
        <v>64633</v>
      </c>
      <c r="I50" s="29">
        <v>9241</v>
      </c>
      <c r="J50" s="5">
        <f t="shared" si="6"/>
        <v>0</v>
      </c>
      <c r="K50" s="5">
        <f t="shared" si="7"/>
        <v>118782</v>
      </c>
      <c r="L50" s="32">
        <f t="shared" ref="L50:L112" si="8">L49</f>
        <v>0.48257422501052694</v>
      </c>
      <c r="M50" s="5">
        <f t="shared" si="3"/>
        <v>163994.34249457603</v>
      </c>
      <c r="N50" s="5">
        <f t="shared" si="4"/>
        <v>229592.07949240642</v>
      </c>
      <c r="O50" s="5">
        <f t="shared" si="5"/>
        <v>309247.45652714616</v>
      </c>
    </row>
    <row r="51" spans="1:15">
      <c r="A51" s="1"/>
      <c r="B51" s="1">
        <v>4</v>
      </c>
      <c r="C51" s="29"/>
      <c r="D51" s="29"/>
      <c r="E51" s="29">
        <v>78556</v>
      </c>
      <c r="F51" s="29">
        <v>92142</v>
      </c>
      <c r="G51" s="29">
        <v>115241</v>
      </c>
      <c r="H51" s="30">
        <f t="shared" si="2"/>
        <v>80862</v>
      </c>
      <c r="I51" s="29">
        <v>25405</v>
      </c>
      <c r="J51" s="5">
        <f t="shared" si="6"/>
        <v>0</v>
      </c>
      <c r="K51" s="5">
        <f t="shared" si="7"/>
        <v>115241</v>
      </c>
      <c r="L51" s="32">
        <f t="shared" si="8"/>
        <v>0.48257422501052694</v>
      </c>
      <c r="M51" s="5">
        <f t="shared" si="3"/>
        <v>163994.34249457603</v>
      </c>
      <c r="N51" s="5">
        <f t="shared" si="4"/>
        <v>229592.07949240642</v>
      </c>
      <c r="O51" s="5">
        <f t="shared" si="5"/>
        <v>309247.45652714616</v>
      </c>
    </row>
    <row r="52" spans="1:15">
      <c r="A52" s="1"/>
      <c r="B52" s="1">
        <v>5</v>
      </c>
      <c r="C52" s="29"/>
      <c r="D52" s="29"/>
      <c r="E52" s="29">
        <v>116597</v>
      </c>
      <c r="F52" s="29">
        <v>66422</v>
      </c>
      <c r="G52" s="29">
        <v>164614</v>
      </c>
      <c r="H52" s="30">
        <f t="shared" si="2"/>
        <v>41505</v>
      </c>
      <c r="I52" s="29">
        <v>23100</v>
      </c>
      <c r="J52" s="5">
        <f t="shared" si="6"/>
        <v>0</v>
      </c>
      <c r="K52" s="5">
        <f t="shared" si="7"/>
        <v>164614</v>
      </c>
      <c r="L52" s="32">
        <f t="shared" si="8"/>
        <v>0.48257422501052694</v>
      </c>
      <c r="M52" s="5">
        <f t="shared" si="3"/>
        <v>163994.34249457603</v>
      </c>
      <c r="N52" s="5">
        <f t="shared" si="4"/>
        <v>229592.07949240642</v>
      </c>
      <c r="O52" s="5">
        <f t="shared" si="5"/>
        <v>309247.45652714616</v>
      </c>
    </row>
    <row r="53" spans="1:15">
      <c r="A53" s="1"/>
      <c r="B53" s="1">
        <v>6</v>
      </c>
      <c r="C53" s="29"/>
      <c r="D53" s="29"/>
      <c r="E53" s="29">
        <v>104772</v>
      </c>
      <c r="F53" s="29">
        <v>79004</v>
      </c>
      <c r="G53" s="29">
        <v>157500</v>
      </c>
      <c r="H53" s="30">
        <f t="shared" si="2"/>
        <v>53641</v>
      </c>
      <c r="I53" s="29">
        <v>27365</v>
      </c>
      <c r="J53" s="5">
        <f t="shared" si="6"/>
        <v>0</v>
      </c>
      <c r="K53" s="5">
        <f t="shared" si="7"/>
        <v>157500</v>
      </c>
      <c r="L53" s="32">
        <f t="shared" si="8"/>
        <v>0.48257422501052694</v>
      </c>
      <c r="M53" s="5">
        <f t="shared" si="3"/>
        <v>163994.34249457603</v>
      </c>
      <c r="N53" s="5">
        <f t="shared" si="4"/>
        <v>229592.07949240642</v>
      </c>
      <c r="O53" s="5">
        <f t="shared" si="5"/>
        <v>309247.45652714616</v>
      </c>
    </row>
    <row r="54" spans="1:15">
      <c r="A54" s="1"/>
      <c r="B54" s="1">
        <v>7</v>
      </c>
      <c r="C54" s="29"/>
      <c r="D54" s="29"/>
      <c r="E54" s="29">
        <v>99318</v>
      </c>
      <c r="F54" s="29">
        <v>61767</v>
      </c>
      <c r="G54" s="29">
        <v>134219</v>
      </c>
      <c r="H54" s="30">
        <f t="shared" si="2"/>
        <v>26866</v>
      </c>
      <c r="I54" s="29"/>
      <c r="J54" s="5">
        <f t="shared" si="6"/>
        <v>0</v>
      </c>
      <c r="K54" s="5">
        <f t="shared" si="7"/>
        <v>134219</v>
      </c>
      <c r="L54" s="32">
        <f t="shared" si="8"/>
        <v>0.48257422501052694</v>
      </c>
      <c r="M54" s="5">
        <f t="shared" si="3"/>
        <v>163994.34249457603</v>
      </c>
      <c r="N54" s="5">
        <f t="shared" si="4"/>
        <v>229592.07949240642</v>
      </c>
      <c r="O54" s="5">
        <f t="shared" si="5"/>
        <v>309247.45652714616</v>
      </c>
    </row>
    <row r="55" spans="1:15">
      <c r="A55" s="1"/>
      <c r="B55" s="1">
        <v>8</v>
      </c>
      <c r="C55" s="29"/>
      <c r="D55" s="29"/>
      <c r="E55" s="29">
        <v>60133</v>
      </c>
      <c r="F55" s="29">
        <v>44246</v>
      </c>
      <c r="G55" s="29">
        <v>117378</v>
      </c>
      <c r="H55" s="30">
        <f t="shared" si="2"/>
        <v>-12999</v>
      </c>
      <c r="I55" s="29"/>
      <c r="J55" s="5">
        <f t="shared" si="6"/>
        <v>0</v>
      </c>
      <c r="K55" s="5">
        <f t="shared" si="7"/>
        <v>117378</v>
      </c>
      <c r="L55" s="32">
        <f t="shared" si="8"/>
        <v>0.48257422501052694</v>
      </c>
      <c r="M55" s="5">
        <f t="shared" si="3"/>
        <v>163994.34249457603</v>
      </c>
      <c r="N55" s="5">
        <f t="shared" si="4"/>
        <v>229592.07949240642</v>
      </c>
      <c r="O55" s="5">
        <f t="shared" si="5"/>
        <v>309247.45652714616</v>
      </c>
    </row>
    <row r="56" spans="1:15">
      <c r="A56" s="1"/>
      <c r="B56" s="1">
        <v>9</v>
      </c>
      <c r="C56" s="29"/>
      <c r="D56" s="29"/>
      <c r="E56" s="29">
        <v>20231</v>
      </c>
      <c r="F56" s="29">
        <v>191378</v>
      </c>
      <c r="G56" s="29">
        <v>118169</v>
      </c>
      <c r="H56" s="30">
        <f t="shared" si="2"/>
        <v>93821</v>
      </c>
      <c r="I56" s="29">
        <v>381</v>
      </c>
      <c r="J56" s="5">
        <f t="shared" si="6"/>
        <v>0</v>
      </c>
      <c r="K56" s="5">
        <f t="shared" si="7"/>
        <v>118169</v>
      </c>
      <c r="L56" s="32">
        <f t="shared" si="8"/>
        <v>0.48257422501052694</v>
      </c>
      <c r="M56" s="5">
        <f t="shared" si="3"/>
        <v>163994.34249457603</v>
      </c>
      <c r="N56" s="5">
        <f t="shared" si="4"/>
        <v>229592.07949240642</v>
      </c>
      <c r="O56" s="5">
        <f t="shared" si="5"/>
        <v>309247.45652714616</v>
      </c>
    </row>
    <row r="57" spans="1:15">
      <c r="A57" s="1"/>
      <c r="B57" s="1">
        <v>10</v>
      </c>
      <c r="C57" s="29"/>
      <c r="D57" s="29"/>
      <c r="E57" s="29">
        <v>139010</v>
      </c>
      <c r="F57" s="29">
        <v>196500</v>
      </c>
      <c r="G57" s="29">
        <v>122954</v>
      </c>
      <c r="H57" s="30">
        <f t="shared" si="2"/>
        <v>212556</v>
      </c>
      <c r="I57" s="29"/>
      <c r="J57" s="5">
        <f t="shared" si="6"/>
        <v>0</v>
      </c>
      <c r="K57" s="5">
        <f t="shared" si="7"/>
        <v>122954</v>
      </c>
      <c r="L57" s="32">
        <f t="shared" si="8"/>
        <v>0.48257422501052694</v>
      </c>
      <c r="M57" s="5">
        <f t="shared" si="3"/>
        <v>163994.34249457603</v>
      </c>
      <c r="N57" s="5">
        <f t="shared" si="4"/>
        <v>229592.07949240642</v>
      </c>
      <c r="O57" s="5">
        <f t="shared" si="5"/>
        <v>309247.45652714616</v>
      </c>
    </row>
    <row r="58" spans="1:15">
      <c r="A58" s="1"/>
      <c r="B58" s="1">
        <v>11</v>
      </c>
      <c r="C58" s="29">
        <v>140302</v>
      </c>
      <c r="D58" s="29">
        <v>208958</v>
      </c>
      <c r="E58" s="29">
        <v>206985</v>
      </c>
      <c r="F58" s="29">
        <v>43002</v>
      </c>
      <c r="G58" s="29">
        <v>109882</v>
      </c>
      <c r="H58" s="30">
        <f t="shared" si="2"/>
        <v>140105</v>
      </c>
      <c r="I58" s="29"/>
      <c r="J58" s="5">
        <f t="shared" si="6"/>
        <v>0</v>
      </c>
      <c r="K58" s="5">
        <f t="shared" si="7"/>
        <v>109882</v>
      </c>
      <c r="L58" s="32">
        <f t="shared" si="8"/>
        <v>0.48257422501052694</v>
      </c>
      <c r="M58" s="5">
        <f t="shared" si="3"/>
        <v>163994.34249457603</v>
      </c>
      <c r="N58" s="5">
        <f t="shared" si="4"/>
        <v>229592.07949240642</v>
      </c>
      <c r="O58" s="5">
        <f t="shared" si="5"/>
        <v>309247.45652714616</v>
      </c>
    </row>
    <row r="59" spans="1:15">
      <c r="A59" s="1"/>
      <c r="B59" s="1">
        <v>12</v>
      </c>
      <c r="C59" s="29">
        <v>132527</v>
      </c>
      <c r="D59" s="29">
        <v>212820</v>
      </c>
      <c r="E59" s="29">
        <v>147944</v>
      </c>
      <c r="F59" s="29">
        <v>119278</v>
      </c>
      <c r="G59" s="29">
        <v>112986</v>
      </c>
      <c r="H59" s="30">
        <f t="shared" si="2"/>
        <v>154236</v>
      </c>
      <c r="I59" s="29"/>
      <c r="J59" s="5">
        <f t="shared" si="6"/>
        <v>0</v>
      </c>
      <c r="K59" s="5">
        <f t="shared" si="7"/>
        <v>112986</v>
      </c>
      <c r="L59" s="32">
        <f t="shared" si="8"/>
        <v>0.48257422501052694</v>
      </c>
      <c r="M59" s="5">
        <f t="shared" si="3"/>
        <v>163994.34249457603</v>
      </c>
      <c r="N59" s="5">
        <f t="shared" si="4"/>
        <v>229592.07949240642</v>
      </c>
      <c r="O59" s="5">
        <f t="shared" si="5"/>
        <v>309247.45652714616</v>
      </c>
    </row>
    <row r="60" spans="1:15">
      <c r="A60" s="1"/>
      <c r="B60" s="1">
        <v>13</v>
      </c>
      <c r="C60" s="29">
        <v>135133</v>
      </c>
      <c r="D60" s="29">
        <v>163020</v>
      </c>
      <c r="E60" s="29">
        <v>185792</v>
      </c>
      <c r="F60" s="29">
        <v>124864</v>
      </c>
      <c r="G60" s="29">
        <v>119313</v>
      </c>
      <c r="H60" s="30">
        <f t="shared" si="2"/>
        <v>191343</v>
      </c>
      <c r="I60" s="29"/>
      <c r="J60" s="5">
        <f t="shared" si="6"/>
        <v>0</v>
      </c>
      <c r="K60" s="5">
        <f t="shared" si="7"/>
        <v>119313</v>
      </c>
      <c r="L60" s="32">
        <f t="shared" si="8"/>
        <v>0.48257422501052694</v>
      </c>
      <c r="M60" s="5">
        <f t="shared" si="3"/>
        <v>163994.34249457603</v>
      </c>
      <c r="N60" s="5">
        <f t="shared" si="4"/>
        <v>229592.07949240642</v>
      </c>
      <c r="O60" s="5">
        <f t="shared" si="5"/>
        <v>309247.45652714616</v>
      </c>
    </row>
    <row r="61" spans="1:15">
      <c r="A61" s="1">
        <f>$A$35</f>
        <v>2023</v>
      </c>
      <c r="B61" s="1">
        <v>1</v>
      </c>
      <c r="C61" s="29">
        <v>124476</v>
      </c>
      <c r="D61" s="29">
        <v>189120</v>
      </c>
      <c r="E61" s="30">
        <f>H60</f>
        <v>191343</v>
      </c>
      <c r="F61" s="30"/>
      <c r="G61" s="30"/>
      <c r="H61" s="30">
        <f t="shared" si="2"/>
        <v>255987</v>
      </c>
      <c r="I61" s="30"/>
      <c r="J61" s="5">
        <f>IF(G61&gt;0,G61,0)</f>
        <v>0</v>
      </c>
      <c r="K61" s="5">
        <f t="shared" si="7"/>
        <v>124476</v>
      </c>
      <c r="L61" s="31">
        <v>0.50033111056511459</v>
      </c>
      <c r="M61" s="5">
        <f t="shared" si="3"/>
        <v>170028.7069930374</v>
      </c>
      <c r="N61" s="5">
        <f t="shared" si="4"/>
        <v>238040.18979025233</v>
      </c>
      <c r="O61" s="5">
        <f t="shared" si="5"/>
        <v>309247.45652714616</v>
      </c>
    </row>
    <row r="62" spans="1:15">
      <c r="A62" s="1"/>
      <c r="B62" s="1">
        <v>2</v>
      </c>
      <c r="C62" s="29">
        <v>149865</v>
      </c>
      <c r="D62" s="29">
        <v>141899</v>
      </c>
      <c r="E62" s="30">
        <f t="shared" ref="E62:E65" si="9">H61</f>
        <v>255987</v>
      </c>
      <c r="F62" s="30"/>
      <c r="G62" s="30"/>
      <c r="H62" s="30">
        <f t="shared" si="2"/>
        <v>248021</v>
      </c>
      <c r="I62" s="30"/>
      <c r="J62" s="5">
        <f t="shared" ref="J62:J73" si="10">IF(G62&gt;0,G62,0)</f>
        <v>0</v>
      </c>
      <c r="K62" s="5">
        <f t="shared" si="7"/>
        <v>149865</v>
      </c>
      <c r="L62" s="32">
        <f t="shared" si="8"/>
        <v>0.50033111056511459</v>
      </c>
      <c r="M62" s="5">
        <f t="shared" si="3"/>
        <v>170028.7069930374</v>
      </c>
      <c r="N62" s="5">
        <f t="shared" si="4"/>
        <v>238040.18979025233</v>
      </c>
      <c r="O62" s="5">
        <f t="shared" si="5"/>
        <v>309247.45652714616</v>
      </c>
    </row>
    <row r="63" spans="1:15">
      <c r="A63" s="1"/>
      <c r="B63" s="1">
        <v>3</v>
      </c>
      <c r="C63" s="29">
        <v>131144</v>
      </c>
      <c r="D63" s="29">
        <v>142419</v>
      </c>
      <c r="E63" s="30">
        <f t="shared" si="9"/>
        <v>248021</v>
      </c>
      <c r="F63" s="30"/>
      <c r="G63" s="30"/>
      <c r="H63" s="30">
        <f t="shared" si="2"/>
        <v>259296</v>
      </c>
      <c r="I63" s="30"/>
      <c r="J63" s="5">
        <f t="shared" si="10"/>
        <v>0</v>
      </c>
      <c r="K63" s="5">
        <f t="shared" si="7"/>
        <v>131144</v>
      </c>
      <c r="L63" s="32">
        <f t="shared" si="8"/>
        <v>0.50033111056511459</v>
      </c>
      <c r="M63" s="5">
        <f t="shared" si="3"/>
        <v>170028.7069930374</v>
      </c>
      <c r="N63" s="5">
        <f t="shared" si="4"/>
        <v>238040.18979025233</v>
      </c>
      <c r="O63" s="5">
        <f t="shared" si="5"/>
        <v>309247.45652714616</v>
      </c>
    </row>
    <row r="64" spans="1:15">
      <c r="A64" s="1"/>
      <c r="B64" s="1">
        <v>4</v>
      </c>
      <c r="C64" s="29">
        <v>125043</v>
      </c>
      <c r="D64" s="29">
        <v>144220</v>
      </c>
      <c r="E64" s="30">
        <f t="shared" si="9"/>
        <v>259296</v>
      </c>
      <c r="F64" s="30"/>
      <c r="G64" s="30"/>
      <c r="H64" s="30">
        <f t="shared" si="2"/>
        <v>278473</v>
      </c>
      <c r="I64" s="30"/>
      <c r="J64" s="5">
        <f t="shared" si="10"/>
        <v>0</v>
      </c>
      <c r="K64" s="5">
        <f t="shared" si="7"/>
        <v>125043</v>
      </c>
      <c r="L64" s="32">
        <f t="shared" si="8"/>
        <v>0.50033111056511459</v>
      </c>
      <c r="M64" s="5">
        <f t="shared" si="3"/>
        <v>170028.7069930374</v>
      </c>
      <c r="N64" s="5">
        <f t="shared" si="4"/>
        <v>238040.18979025233</v>
      </c>
      <c r="O64" s="5">
        <f t="shared" si="5"/>
        <v>309247.45652714616</v>
      </c>
    </row>
    <row r="65" spans="1:15">
      <c r="A65" s="1"/>
      <c r="B65" s="1">
        <v>5</v>
      </c>
      <c r="C65" s="29">
        <v>125163</v>
      </c>
      <c r="D65" s="29">
        <v>135819</v>
      </c>
      <c r="E65" s="30">
        <f t="shared" si="9"/>
        <v>278473</v>
      </c>
      <c r="F65" s="30"/>
      <c r="G65" s="30"/>
      <c r="H65" s="30">
        <f t="shared" si="2"/>
        <v>289129</v>
      </c>
      <c r="I65" s="30"/>
      <c r="J65" s="5">
        <f t="shared" si="10"/>
        <v>0</v>
      </c>
      <c r="K65" s="5">
        <f t="shared" si="7"/>
        <v>125163</v>
      </c>
      <c r="L65" s="32">
        <f t="shared" si="8"/>
        <v>0.50033111056511459</v>
      </c>
      <c r="M65" s="5">
        <f t="shared" si="3"/>
        <v>170028.7069930374</v>
      </c>
      <c r="N65" s="5">
        <f t="shared" si="4"/>
        <v>238040.18979025233</v>
      </c>
      <c r="O65" s="5">
        <f t="shared" si="5"/>
        <v>309247.45652714616</v>
      </c>
    </row>
    <row r="66" spans="1:15">
      <c r="A66" s="1"/>
      <c r="B66" s="1">
        <v>6</v>
      </c>
      <c r="C66" s="29">
        <v>132893</v>
      </c>
      <c r="D66" s="30"/>
      <c r="E66" s="30"/>
      <c r="F66" s="30"/>
      <c r="G66" s="30"/>
      <c r="H66" s="30"/>
      <c r="I66" s="30"/>
      <c r="J66" s="5">
        <f t="shared" si="10"/>
        <v>0</v>
      </c>
      <c r="K66" s="5">
        <f t="shared" si="7"/>
        <v>132893</v>
      </c>
      <c r="L66" s="32">
        <f t="shared" si="8"/>
        <v>0.50033111056511459</v>
      </c>
      <c r="M66" s="5">
        <f t="shared" si="3"/>
        <v>170028.7069930374</v>
      </c>
      <c r="N66" s="5">
        <f t="shared" si="4"/>
        <v>238040.18979025233</v>
      </c>
      <c r="O66" s="5">
        <f t="shared" si="5"/>
        <v>309247.45652714616</v>
      </c>
    </row>
    <row r="67" spans="1:15">
      <c r="A67" s="1"/>
      <c r="B67" s="1">
        <v>7</v>
      </c>
      <c r="C67" s="29">
        <v>131632</v>
      </c>
      <c r="D67" s="30"/>
      <c r="E67" s="30"/>
      <c r="F67" s="30"/>
      <c r="G67" s="30"/>
      <c r="H67" s="30"/>
      <c r="I67" s="30"/>
      <c r="J67" s="5">
        <f t="shared" si="10"/>
        <v>0</v>
      </c>
      <c r="K67" s="5">
        <f t="shared" si="7"/>
        <v>131632</v>
      </c>
      <c r="L67" s="32">
        <f t="shared" si="8"/>
        <v>0.50033111056511459</v>
      </c>
      <c r="M67" s="5">
        <f t="shared" si="3"/>
        <v>170028.7069930374</v>
      </c>
      <c r="N67" s="5">
        <f t="shared" si="4"/>
        <v>238040.18979025233</v>
      </c>
      <c r="O67" s="5">
        <f t="shared" si="5"/>
        <v>309247.45652714616</v>
      </c>
    </row>
    <row r="68" spans="1:15">
      <c r="A68" s="1"/>
      <c r="B68" s="1">
        <v>8</v>
      </c>
      <c r="C68" s="29">
        <v>129073</v>
      </c>
      <c r="D68" s="30"/>
      <c r="E68" s="30"/>
      <c r="F68" s="30"/>
      <c r="G68" s="30"/>
      <c r="H68" s="30"/>
      <c r="I68" s="30"/>
      <c r="J68" s="5">
        <f t="shared" si="10"/>
        <v>0</v>
      </c>
      <c r="K68" s="5">
        <f t="shared" si="7"/>
        <v>129073</v>
      </c>
      <c r="L68" s="32">
        <f t="shared" si="8"/>
        <v>0.50033111056511459</v>
      </c>
      <c r="M68" s="5">
        <f t="shared" si="3"/>
        <v>170028.7069930374</v>
      </c>
      <c r="N68" s="5">
        <f t="shared" si="4"/>
        <v>238040.18979025233</v>
      </c>
      <c r="O68" s="5">
        <f t="shared" si="5"/>
        <v>309247.45652714616</v>
      </c>
    </row>
    <row r="69" spans="1:15">
      <c r="A69" s="1"/>
      <c r="B69" s="1">
        <v>9</v>
      </c>
      <c r="C69" s="29">
        <v>133615</v>
      </c>
      <c r="D69" s="30"/>
      <c r="E69" s="30"/>
      <c r="F69" s="30"/>
      <c r="G69" s="30"/>
      <c r="H69" s="30"/>
      <c r="I69" s="30"/>
      <c r="J69" s="5">
        <f t="shared" si="10"/>
        <v>0</v>
      </c>
      <c r="K69" s="5">
        <f t="shared" si="7"/>
        <v>133615</v>
      </c>
      <c r="L69" s="32">
        <f t="shared" si="8"/>
        <v>0.50033111056511459</v>
      </c>
      <c r="M69" s="5">
        <f t="shared" si="3"/>
        <v>170028.7069930374</v>
      </c>
      <c r="N69" s="5">
        <f t="shared" si="4"/>
        <v>238040.18979025233</v>
      </c>
      <c r="O69" s="5">
        <f t="shared" si="5"/>
        <v>309247.45652714616</v>
      </c>
    </row>
    <row r="70" spans="1:15">
      <c r="A70" s="1"/>
      <c r="B70" s="1">
        <v>10</v>
      </c>
      <c r="C70" s="29">
        <v>130364</v>
      </c>
      <c r="D70" s="30"/>
      <c r="E70" s="30"/>
      <c r="F70" s="30"/>
      <c r="G70" s="30"/>
      <c r="H70" s="30"/>
      <c r="I70" s="30"/>
      <c r="J70" s="5">
        <f t="shared" si="10"/>
        <v>0</v>
      </c>
      <c r="K70" s="5">
        <f t="shared" si="7"/>
        <v>130364</v>
      </c>
      <c r="L70" s="32">
        <f t="shared" si="8"/>
        <v>0.50033111056511459</v>
      </c>
      <c r="M70" s="5">
        <f t="shared" si="3"/>
        <v>170028.7069930374</v>
      </c>
      <c r="N70" s="5">
        <f t="shared" si="4"/>
        <v>238040.18979025233</v>
      </c>
      <c r="O70" s="5">
        <f t="shared" si="5"/>
        <v>309247.45652714616</v>
      </c>
    </row>
    <row r="71" spans="1:15">
      <c r="A71" s="1"/>
      <c r="B71" s="1">
        <v>11</v>
      </c>
      <c r="C71" s="29">
        <v>131733</v>
      </c>
      <c r="D71" s="30"/>
      <c r="E71" s="30"/>
      <c r="F71" s="30"/>
      <c r="G71" s="30"/>
      <c r="H71" s="30"/>
      <c r="I71" s="30"/>
      <c r="J71" s="5">
        <f t="shared" si="10"/>
        <v>0</v>
      </c>
      <c r="K71" s="5">
        <f t="shared" si="7"/>
        <v>131733</v>
      </c>
      <c r="L71" s="32">
        <f t="shared" si="8"/>
        <v>0.50033111056511459</v>
      </c>
      <c r="M71" s="5">
        <f t="shared" si="3"/>
        <v>170028.7069930374</v>
      </c>
      <c r="N71" s="5">
        <f t="shared" si="4"/>
        <v>238040.18979025233</v>
      </c>
      <c r="O71" s="5">
        <f t="shared" si="5"/>
        <v>309247.45652714616</v>
      </c>
    </row>
    <row r="72" spans="1:15">
      <c r="A72" s="1"/>
      <c r="B72" s="1">
        <v>12</v>
      </c>
      <c r="C72" s="29">
        <v>131691</v>
      </c>
      <c r="D72" s="30"/>
      <c r="E72" s="30"/>
      <c r="F72" s="30"/>
      <c r="G72" s="30"/>
      <c r="H72" s="30"/>
      <c r="I72" s="30"/>
      <c r="J72" s="5">
        <f t="shared" si="10"/>
        <v>0</v>
      </c>
      <c r="K72" s="5">
        <f t="shared" si="7"/>
        <v>131691</v>
      </c>
      <c r="L72" s="32">
        <f t="shared" si="8"/>
        <v>0.50033111056511459</v>
      </c>
      <c r="M72" s="5">
        <f t="shared" si="3"/>
        <v>170028.7069930374</v>
      </c>
      <c r="N72" s="5">
        <f t="shared" si="4"/>
        <v>238040.18979025233</v>
      </c>
      <c r="O72" s="5">
        <f t="shared" si="5"/>
        <v>309247.45652714616</v>
      </c>
    </row>
    <row r="73" spans="1:15">
      <c r="A73" s="1"/>
      <c r="B73" s="1">
        <v>13</v>
      </c>
      <c r="C73" s="29">
        <v>136698</v>
      </c>
      <c r="D73" s="30"/>
      <c r="E73" s="30"/>
      <c r="F73" s="30"/>
      <c r="G73" s="30"/>
      <c r="H73" s="30"/>
      <c r="I73" s="30"/>
      <c r="J73" s="5">
        <f t="shared" si="10"/>
        <v>0</v>
      </c>
      <c r="K73" s="5">
        <f t="shared" si="7"/>
        <v>136698</v>
      </c>
      <c r="L73" s="32">
        <f t="shared" si="8"/>
        <v>0.50033111056511459</v>
      </c>
      <c r="M73" s="5">
        <f t="shared" si="3"/>
        <v>170028.7069930374</v>
      </c>
      <c r="N73" s="5">
        <f t="shared" si="4"/>
        <v>238040.18979025233</v>
      </c>
      <c r="O73" s="5">
        <f t="shared" si="5"/>
        <v>309247.45652714616</v>
      </c>
    </row>
    <row r="74" spans="1:15">
      <c r="A74" s="1">
        <f>$A$36</f>
        <v>2024</v>
      </c>
      <c r="B74" s="1">
        <v>1</v>
      </c>
      <c r="C74" s="30">
        <f t="shared" ref="C74:C86" si="11">IF(ISBLANK(G61),C61*(1+$H$36),G61*(1+$H$36))</f>
        <v>125720.76</v>
      </c>
      <c r="D74" s="30"/>
      <c r="E74" s="30"/>
      <c r="F74" s="30"/>
      <c r="G74" s="30"/>
      <c r="H74" s="30"/>
      <c r="I74" s="30"/>
      <c r="J74" s="5"/>
      <c r="K74" s="5">
        <f t="shared" si="7"/>
        <v>125720.76</v>
      </c>
      <c r="L74" s="32">
        <f t="shared" si="8"/>
        <v>0.50033111056511459</v>
      </c>
      <c r="M74" s="5">
        <f t="shared" si="3"/>
        <v>170028.7069930374</v>
      </c>
      <c r="N74" s="5">
        <f t="shared" si="4"/>
        <v>238040.18979025233</v>
      </c>
      <c r="O74" s="5">
        <f t="shared" si="5"/>
        <v>309247.45652714616</v>
      </c>
    </row>
    <row r="75" spans="1:15">
      <c r="A75" s="1"/>
      <c r="B75" s="1">
        <v>2</v>
      </c>
      <c r="C75" s="30">
        <f t="shared" si="11"/>
        <v>151363.65</v>
      </c>
      <c r="D75" s="30"/>
      <c r="E75" s="30"/>
      <c r="F75" s="30"/>
      <c r="G75" s="30"/>
      <c r="H75" s="30"/>
      <c r="I75" s="30"/>
      <c r="J75" s="5"/>
      <c r="K75" s="5">
        <f t="shared" si="7"/>
        <v>151363.65</v>
      </c>
      <c r="L75" s="32">
        <f t="shared" si="8"/>
        <v>0.50033111056511459</v>
      </c>
      <c r="M75" s="5">
        <f t="shared" si="3"/>
        <v>170028.7069930374</v>
      </c>
      <c r="N75" s="5">
        <f t="shared" si="4"/>
        <v>238040.18979025233</v>
      </c>
      <c r="O75" s="5">
        <f t="shared" si="5"/>
        <v>309247.45652714616</v>
      </c>
    </row>
    <row r="76" spans="1:15">
      <c r="A76" s="1"/>
      <c r="B76" s="1">
        <v>3</v>
      </c>
      <c r="C76" s="30">
        <f t="shared" si="11"/>
        <v>132455.44</v>
      </c>
      <c r="D76" s="30"/>
      <c r="E76" s="30"/>
      <c r="F76" s="30"/>
      <c r="G76" s="30"/>
      <c r="H76" s="30"/>
      <c r="I76" s="30"/>
      <c r="J76" s="5"/>
      <c r="K76" s="5">
        <f t="shared" si="7"/>
        <v>132455.44</v>
      </c>
      <c r="L76" s="32">
        <f t="shared" si="8"/>
        <v>0.50033111056511459</v>
      </c>
      <c r="M76" s="5">
        <f t="shared" si="3"/>
        <v>170028.7069930374</v>
      </c>
      <c r="N76" s="5">
        <f t="shared" si="4"/>
        <v>238040.18979025233</v>
      </c>
      <c r="O76" s="5">
        <f t="shared" si="5"/>
        <v>309247.45652714616</v>
      </c>
    </row>
    <row r="77" spans="1:15">
      <c r="A77" s="1"/>
      <c r="B77" s="1">
        <v>4</v>
      </c>
      <c r="C77" s="30">
        <f t="shared" si="11"/>
        <v>126293.43000000001</v>
      </c>
      <c r="D77" s="30"/>
      <c r="E77" s="30"/>
      <c r="F77" s="30"/>
      <c r="G77" s="30"/>
      <c r="H77" s="30"/>
      <c r="I77" s="30"/>
      <c r="J77" s="5"/>
      <c r="K77" s="5">
        <f t="shared" si="7"/>
        <v>126293.43000000001</v>
      </c>
      <c r="L77" s="32">
        <f t="shared" si="8"/>
        <v>0.50033111056511459</v>
      </c>
      <c r="M77" s="5">
        <f t="shared" si="3"/>
        <v>170028.7069930374</v>
      </c>
      <c r="N77" s="5">
        <f t="shared" si="4"/>
        <v>238040.18979025233</v>
      </c>
      <c r="O77" s="5">
        <f t="shared" si="5"/>
        <v>309247.45652714616</v>
      </c>
    </row>
    <row r="78" spans="1:15">
      <c r="A78" s="1"/>
      <c r="B78" s="1">
        <v>5</v>
      </c>
      <c r="C78" s="30">
        <f t="shared" si="11"/>
        <v>126414.63</v>
      </c>
      <c r="D78" s="30"/>
      <c r="E78" s="30"/>
      <c r="F78" s="30"/>
      <c r="G78" s="30"/>
      <c r="H78" s="30"/>
      <c r="I78" s="30"/>
      <c r="J78" s="5"/>
      <c r="K78" s="5">
        <f t="shared" si="7"/>
        <v>126414.63</v>
      </c>
      <c r="L78" s="32">
        <f t="shared" si="8"/>
        <v>0.50033111056511459</v>
      </c>
      <c r="M78" s="5">
        <f t="shared" si="3"/>
        <v>170028.7069930374</v>
      </c>
      <c r="N78" s="5">
        <f t="shared" si="4"/>
        <v>238040.18979025233</v>
      </c>
      <c r="O78" s="5">
        <f t="shared" si="5"/>
        <v>309247.45652714616</v>
      </c>
    </row>
    <row r="79" spans="1:15">
      <c r="A79" s="1"/>
      <c r="B79" s="1">
        <v>6</v>
      </c>
      <c r="C79" s="30">
        <f t="shared" si="11"/>
        <v>134221.93</v>
      </c>
      <c r="D79" s="30"/>
      <c r="E79" s="30"/>
      <c r="F79" s="30"/>
      <c r="G79" s="30"/>
      <c r="H79" s="30"/>
      <c r="I79" s="30"/>
      <c r="J79" s="5"/>
      <c r="K79" s="5">
        <f t="shared" si="7"/>
        <v>134221.93</v>
      </c>
      <c r="L79" s="32">
        <f t="shared" si="8"/>
        <v>0.50033111056511459</v>
      </c>
      <c r="M79" s="5">
        <f t="shared" si="3"/>
        <v>170028.7069930374</v>
      </c>
      <c r="N79" s="5">
        <f t="shared" si="4"/>
        <v>238040.18979025233</v>
      </c>
      <c r="O79" s="5">
        <f t="shared" si="5"/>
        <v>309247.45652714616</v>
      </c>
    </row>
    <row r="80" spans="1:15">
      <c r="A80" s="1"/>
      <c r="B80" s="1">
        <v>7</v>
      </c>
      <c r="C80" s="30">
        <f t="shared" si="11"/>
        <v>132948.32</v>
      </c>
      <c r="D80" s="30"/>
      <c r="E80" s="30"/>
      <c r="F80" s="30"/>
      <c r="G80" s="30"/>
      <c r="H80" s="30"/>
      <c r="I80" s="30"/>
      <c r="J80" s="5"/>
      <c r="K80" s="5">
        <f t="shared" si="7"/>
        <v>132948.32</v>
      </c>
      <c r="L80" s="32">
        <f t="shared" si="8"/>
        <v>0.50033111056511459</v>
      </c>
      <c r="M80" s="5">
        <f t="shared" si="3"/>
        <v>170028.7069930374</v>
      </c>
      <c r="N80" s="5">
        <f t="shared" si="4"/>
        <v>238040.18979025233</v>
      </c>
      <c r="O80" s="5">
        <f t="shared" si="5"/>
        <v>309247.45652714616</v>
      </c>
    </row>
    <row r="81" spans="1:15">
      <c r="A81" s="1"/>
      <c r="B81" s="1">
        <v>8</v>
      </c>
      <c r="C81" s="30">
        <f t="shared" si="11"/>
        <v>130363.73</v>
      </c>
      <c r="D81" s="30"/>
      <c r="E81" s="30"/>
      <c r="F81" s="30"/>
      <c r="G81" s="30"/>
      <c r="H81" s="30"/>
      <c r="I81" s="30"/>
      <c r="J81" s="5"/>
      <c r="K81" s="5">
        <f t="shared" si="7"/>
        <v>130363.73</v>
      </c>
      <c r="L81" s="32">
        <f t="shared" si="8"/>
        <v>0.50033111056511459</v>
      </c>
      <c r="M81" s="5">
        <f t="shared" si="3"/>
        <v>170028.7069930374</v>
      </c>
      <c r="N81" s="5">
        <f t="shared" si="4"/>
        <v>238040.18979025233</v>
      </c>
      <c r="O81" s="5">
        <f t="shared" si="5"/>
        <v>309247.45652714616</v>
      </c>
    </row>
    <row r="82" spans="1:15">
      <c r="A82" s="1"/>
      <c r="B82" s="1">
        <v>9</v>
      </c>
      <c r="C82" s="30">
        <f t="shared" si="11"/>
        <v>134951.15</v>
      </c>
      <c r="D82" s="30"/>
      <c r="E82" s="30"/>
      <c r="F82" s="30"/>
      <c r="G82" s="30"/>
      <c r="H82" s="30"/>
      <c r="I82" s="30"/>
      <c r="J82" s="5"/>
      <c r="K82" s="5">
        <f t="shared" si="7"/>
        <v>134951.15</v>
      </c>
      <c r="L82" s="32">
        <f t="shared" si="8"/>
        <v>0.50033111056511459</v>
      </c>
      <c r="M82" s="5">
        <f t="shared" si="3"/>
        <v>170028.7069930374</v>
      </c>
      <c r="N82" s="5">
        <f t="shared" si="4"/>
        <v>238040.18979025233</v>
      </c>
      <c r="O82" s="5">
        <f t="shared" si="5"/>
        <v>309247.45652714616</v>
      </c>
    </row>
    <row r="83" spans="1:15">
      <c r="A83" s="1"/>
      <c r="B83" s="1">
        <v>10</v>
      </c>
      <c r="C83" s="30">
        <f t="shared" si="11"/>
        <v>131667.64000000001</v>
      </c>
      <c r="D83" s="30"/>
      <c r="E83" s="30"/>
      <c r="F83" s="30"/>
      <c r="G83" s="30"/>
      <c r="H83" s="30"/>
      <c r="I83" s="30"/>
      <c r="J83" s="5"/>
      <c r="K83" s="5">
        <f t="shared" si="7"/>
        <v>131667.64000000001</v>
      </c>
      <c r="L83" s="32">
        <f t="shared" si="8"/>
        <v>0.50033111056511459</v>
      </c>
      <c r="M83" s="5">
        <f t="shared" si="3"/>
        <v>170028.7069930374</v>
      </c>
      <c r="N83" s="5">
        <f t="shared" si="4"/>
        <v>238040.18979025233</v>
      </c>
      <c r="O83" s="5">
        <f t="shared" si="5"/>
        <v>309247.45652714616</v>
      </c>
    </row>
    <row r="84" spans="1:15">
      <c r="A84" s="1"/>
      <c r="B84" s="1">
        <v>11</v>
      </c>
      <c r="C84" s="30">
        <f t="shared" si="11"/>
        <v>133050.32999999999</v>
      </c>
      <c r="D84" s="30"/>
      <c r="E84" s="30"/>
      <c r="F84" s="30"/>
      <c r="G84" s="30"/>
      <c r="H84" s="30"/>
      <c r="I84" s="30"/>
      <c r="J84" s="5"/>
      <c r="K84" s="5">
        <f t="shared" si="7"/>
        <v>133050.32999999999</v>
      </c>
      <c r="L84" s="32">
        <f t="shared" si="8"/>
        <v>0.50033111056511459</v>
      </c>
      <c r="M84" s="5">
        <f t="shared" si="3"/>
        <v>170028.7069930374</v>
      </c>
      <c r="N84" s="5">
        <f t="shared" si="4"/>
        <v>238040.18979025233</v>
      </c>
      <c r="O84" s="5">
        <f t="shared" si="5"/>
        <v>309247.45652714616</v>
      </c>
    </row>
    <row r="85" spans="1:15">
      <c r="A85" s="1"/>
      <c r="B85" s="1">
        <v>12</v>
      </c>
      <c r="C85" s="30">
        <f t="shared" si="11"/>
        <v>133007.91</v>
      </c>
      <c r="D85" s="30"/>
      <c r="E85" s="30"/>
      <c r="F85" s="30"/>
      <c r="G85" s="30"/>
      <c r="H85" s="30"/>
      <c r="I85" s="30"/>
      <c r="J85" s="5"/>
      <c r="K85" s="5">
        <f t="shared" si="7"/>
        <v>133007.91</v>
      </c>
      <c r="L85" s="32">
        <f t="shared" si="8"/>
        <v>0.50033111056511459</v>
      </c>
      <c r="M85" s="5">
        <f t="shared" si="3"/>
        <v>170028.7069930374</v>
      </c>
      <c r="N85" s="5">
        <f t="shared" si="4"/>
        <v>238040.18979025233</v>
      </c>
      <c r="O85" s="5">
        <f t="shared" si="5"/>
        <v>309247.45652714616</v>
      </c>
    </row>
    <row r="86" spans="1:15">
      <c r="A86" s="1"/>
      <c r="B86" s="1">
        <v>13</v>
      </c>
      <c r="C86" s="30">
        <f t="shared" si="11"/>
        <v>138064.98000000001</v>
      </c>
      <c r="D86" s="30"/>
      <c r="E86" s="30"/>
      <c r="F86" s="30"/>
      <c r="G86" s="30"/>
      <c r="H86" s="30"/>
      <c r="I86" s="30"/>
      <c r="J86" s="5"/>
      <c r="K86" s="5">
        <f t="shared" si="7"/>
        <v>138064.98000000001</v>
      </c>
      <c r="L86" s="32">
        <f t="shared" si="8"/>
        <v>0.50033111056511459</v>
      </c>
      <c r="M86" s="5">
        <f t="shared" si="3"/>
        <v>170028.7069930374</v>
      </c>
      <c r="N86" s="5">
        <f t="shared" si="4"/>
        <v>238040.18979025233</v>
      </c>
      <c r="O86" s="5">
        <f t="shared" si="5"/>
        <v>309247.45652714616</v>
      </c>
    </row>
    <row r="87" spans="1:15">
      <c r="A87" s="1">
        <f>$A$37</f>
        <v>2025</v>
      </c>
      <c r="B87" s="1">
        <v>1</v>
      </c>
      <c r="C87" s="30">
        <f t="shared" ref="C87:C99" si="12">IF(ISBLANK(G74),C74*(1+$H$37),G74*(1+$H$37))</f>
        <v>128235.1752</v>
      </c>
      <c r="D87" s="30"/>
      <c r="E87" s="30"/>
      <c r="F87" s="30"/>
      <c r="G87" s="30"/>
      <c r="H87" s="30"/>
      <c r="I87" s="30"/>
      <c r="J87" s="5"/>
      <c r="K87" s="5">
        <f t="shared" si="7"/>
        <v>128235.1752</v>
      </c>
      <c r="L87" s="32">
        <f t="shared" si="8"/>
        <v>0.50033111056511459</v>
      </c>
      <c r="M87" s="5">
        <f t="shared" si="3"/>
        <v>170028.7069930374</v>
      </c>
      <c r="N87" s="5">
        <f t="shared" si="4"/>
        <v>238040.18979025233</v>
      </c>
      <c r="O87" s="5">
        <f t="shared" si="5"/>
        <v>309247.45652714616</v>
      </c>
    </row>
    <row r="88" spans="1:15">
      <c r="A88" s="1"/>
      <c r="B88" s="1">
        <v>2</v>
      </c>
      <c r="C88" s="30">
        <f t="shared" si="12"/>
        <v>154390.92300000001</v>
      </c>
      <c r="D88" s="30"/>
      <c r="E88" s="30"/>
      <c r="F88" s="30"/>
      <c r="G88" s="30"/>
      <c r="H88" s="30"/>
      <c r="I88" s="30"/>
      <c r="J88" s="5"/>
      <c r="K88" s="5">
        <f t="shared" si="7"/>
        <v>154390.92300000001</v>
      </c>
      <c r="L88" s="32">
        <f t="shared" si="8"/>
        <v>0.50033111056511459</v>
      </c>
      <c r="M88" s="5">
        <f t="shared" si="3"/>
        <v>170028.7069930374</v>
      </c>
      <c r="N88" s="5">
        <f t="shared" si="4"/>
        <v>238040.18979025233</v>
      </c>
      <c r="O88" s="5">
        <f t="shared" si="5"/>
        <v>309247.45652714616</v>
      </c>
    </row>
    <row r="89" spans="1:15">
      <c r="A89" s="1"/>
      <c r="B89" s="1">
        <v>3</v>
      </c>
      <c r="C89" s="30">
        <f t="shared" si="12"/>
        <v>135104.54880000002</v>
      </c>
      <c r="D89" s="30"/>
      <c r="E89" s="30"/>
      <c r="F89" s="30"/>
      <c r="G89" s="30"/>
      <c r="H89" s="30"/>
      <c r="I89" s="30"/>
      <c r="J89" s="5"/>
      <c r="K89" s="5">
        <f t="shared" si="7"/>
        <v>135104.54880000002</v>
      </c>
      <c r="L89" s="32">
        <f t="shared" si="8"/>
        <v>0.50033111056511459</v>
      </c>
      <c r="M89" s="5">
        <f t="shared" si="3"/>
        <v>170028.7069930374</v>
      </c>
      <c r="N89" s="5">
        <f t="shared" si="4"/>
        <v>238040.18979025233</v>
      </c>
      <c r="O89" s="5">
        <f t="shared" si="5"/>
        <v>309247.45652714616</v>
      </c>
    </row>
    <row r="90" spans="1:15">
      <c r="A90" s="1"/>
      <c r="B90" s="1">
        <v>4</v>
      </c>
      <c r="C90" s="30">
        <f t="shared" si="12"/>
        <v>128819.29860000001</v>
      </c>
      <c r="D90" s="30"/>
      <c r="E90" s="30"/>
      <c r="F90" s="30"/>
      <c r="G90" s="30"/>
      <c r="H90" s="30"/>
      <c r="I90" s="30"/>
      <c r="J90" s="5"/>
      <c r="K90" s="5">
        <f t="shared" si="7"/>
        <v>128819.29860000001</v>
      </c>
      <c r="L90" s="32">
        <f t="shared" si="8"/>
        <v>0.50033111056511459</v>
      </c>
      <c r="M90" s="5">
        <f t="shared" si="3"/>
        <v>170028.7069930374</v>
      </c>
      <c r="N90" s="5">
        <f t="shared" si="4"/>
        <v>238040.18979025233</v>
      </c>
      <c r="O90" s="5">
        <f t="shared" si="5"/>
        <v>309247.45652714616</v>
      </c>
    </row>
    <row r="91" spans="1:15">
      <c r="A91" s="1"/>
      <c r="B91" s="1">
        <v>5</v>
      </c>
      <c r="C91" s="30">
        <f t="shared" si="12"/>
        <v>128942.92260000001</v>
      </c>
      <c r="D91" s="30"/>
      <c r="E91" s="30"/>
      <c r="F91" s="30"/>
      <c r="G91" s="30"/>
      <c r="H91" s="30"/>
      <c r="I91" s="30"/>
      <c r="J91" s="5"/>
      <c r="K91" s="5">
        <f t="shared" si="7"/>
        <v>128942.92260000001</v>
      </c>
      <c r="L91" s="32">
        <f t="shared" si="8"/>
        <v>0.50033111056511459</v>
      </c>
      <c r="M91" s="5">
        <f t="shared" si="3"/>
        <v>170028.7069930374</v>
      </c>
      <c r="N91" s="5">
        <f t="shared" si="4"/>
        <v>238040.18979025233</v>
      </c>
      <c r="O91" s="5">
        <f t="shared" si="5"/>
        <v>309247.45652714616</v>
      </c>
    </row>
    <row r="92" spans="1:15">
      <c r="A92" s="1"/>
      <c r="B92" s="1">
        <v>6</v>
      </c>
      <c r="C92" s="30">
        <f t="shared" si="12"/>
        <v>136906.36859999999</v>
      </c>
      <c r="D92" s="30"/>
      <c r="E92" s="30"/>
      <c r="F92" s="30"/>
      <c r="G92" s="30"/>
      <c r="H92" s="30"/>
      <c r="I92" s="30"/>
      <c r="J92" s="5"/>
      <c r="K92" s="5">
        <f t="shared" si="7"/>
        <v>136906.36859999999</v>
      </c>
      <c r="L92" s="32">
        <f t="shared" si="8"/>
        <v>0.50033111056511459</v>
      </c>
      <c r="M92" s="5">
        <f t="shared" si="3"/>
        <v>170028.7069930374</v>
      </c>
      <c r="N92" s="5">
        <f t="shared" si="4"/>
        <v>238040.18979025233</v>
      </c>
      <c r="O92" s="5">
        <f t="shared" si="5"/>
        <v>309247.45652714616</v>
      </c>
    </row>
    <row r="93" spans="1:15">
      <c r="A93" s="1"/>
      <c r="B93" s="1">
        <v>7</v>
      </c>
      <c r="C93" s="30">
        <f t="shared" si="12"/>
        <v>135607.28640000001</v>
      </c>
      <c r="D93" s="30"/>
      <c r="E93" s="30"/>
      <c r="F93" s="30"/>
      <c r="G93" s="30"/>
      <c r="H93" s="30"/>
      <c r="I93" s="30"/>
      <c r="J93" s="5"/>
      <c r="K93" s="5">
        <f t="shared" si="7"/>
        <v>135607.28640000001</v>
      </c>
      <c r="L93" s="32">
        <f t="shared" si="8"/>
        <v>0.50033111056511459</v>
      </c>
      <c r="M93" s="5">
        <f t="shared" si="3"/>
        <v>170028.7069930374</v>
      </c>
      <c r="N93" s="5">
        <f t="shared" si="4"/>
        <v>238040.18979025233</v>
      </c>
      <c r="O93" s="5">
        <f t="shared" si="5"/>
        <v>309247.45652714616</v>
      </c>
    </row>
    <row r="94" spans="1:15">
      <c r="A94" s="1"/>
      <c r="B94" s="1">
        <v>8</v>
      </c>
      <c r="C94" s="30">
        <f t="shared" si="12"/>
        <v>132971.00459999999</v>
      </c>
      <c r="D94" s="30"/>
      <c r="E94" s="30"/>
      <c r="F94" s="30"/>
      <c r="G94" s="30"/>
      <c r="H94" s="30"/>
      <c r="I94" s="30"/>
      <c r="J94" s="5"/>
      <c r="K94" s="5">
        <f t="shared" si="7"/>
        <v>132971.00459999999</v>
      </c>
      <c r="L94" s="32">
        <f t="shared" si="8"/>
        <v>0.50033111056511459</v>
      </c>
      <c r="M94" s="5">
        <f t="shared" si="3"/>
        <v>170028.7069930374</v>
      </c>
      <c r="N94" s="5">
        <f t="shared" si="4"/>
        <v>238040.18979025233</v>
      </c>
      <c r="O94" s="5">
        <f t="shared" si="5"/>
        <v>309247.45652714616</v>
      </c>
    </row>
    <row r="95" spans="1:15">
      <c r="A95" s="1"/>
      <c r="B95" s="1">
        <v>9</v>
      </c>
      <c r="C95" s="30">
        <f t="shared" si="12"/>
        <v>137650.17300000001</v>
      </c>
      <c r="D95" s="30"/>
      <c r="E95" s="30"/>
      <c r="F95" s="30"/>
      <c r="G95" s="30"/>
      <c r="H95" s="30"/>
      <c r="I95" s="30"/>
      <c r="J95" s="5"/>
      <c r="K95" s="5">
        <f t="shared" si="7"/>
        <v>137650.17300000001</v>
      </c>
      <c r="L95" s="32">
        <f t="shared" si="8"/>
        <v>0.50033111056511459</v>
      </c>
      <c r="M95" s="5">
        <f t="shared" si="3"/>
        <v>170028.7069930374</v>
      </c>
      <c r="N95" s="5">
        <f t="shared" si="4"/>
        <v>238040.18979025233</v>
      </c>
      <c r="O95" s="5">
        <f t="shared" si="5"/>
        <v>309247.45652714616</v>
      </c>
    </row>
    <row r="96" spans="1:15">
      <c r="A96" s="1"/>
      <c r="B96" s="1">
        <v>10</v>
      </c>
      <c r="C96" s="30">
        <f t="shared" si="12"/>
        <v>134300.99280000001</v>
      </c>
      <c r="D96" s="30"/>
      <c r="E96" s="30"/>
      <c r="F96" s="30"/>
      <c r="G96" s="30"/>
      <c r="H96" s="30"/>
      <c r="I96" s="30"/>
      <c r="J96" s="5"/>
      <c r="K96" s="5">
        <f t="shared" si="7"/>
        <v>134300.99280000001</v>
      </c>
      <c r="L96" s="32">
        <f t="shared" si="8"/>
        <v>0.50033111056511459</v>
      </c>
      <c r="M96" s="5">
        <f t="shared" si="3"/>
        <v>170028.7069930374</v>
      </c>
      <c r="N96" s="5">
        <f t="shared" si="4"/>
        <v>238040.18979025233</v>
      </c>
      <c r="O96" s="5">
        <f t="shared" si="5"/>
        <v>309247.45652714616</v>
      </c>
    </row>
    <row r="97" spans="1:15">
      <c r="A97" s="1"/>
      <c r="B97" s="1">
        <v>11</v>
      </c>
      <c r="C97" s="30">
        <f t="shared" si="12"/>
        <v>135711.33659999998</v>
      </c>
      <c r="D97" s="30"/>
      <c r="E97" s="30"/>
      <c r="F97" s="30"/>
      <c r="G97" s="30"/>
      <c r="H97" s="30"/>
      <c r="I97" s="30"/>
      <c r="J97" s="5"/>
      <c r="K97" s="5">
        <f t="shared" si="7"/>
        <v>135711.33659999998</v>
      </c>
      <c r="L97" s="32">
        <f t="shared" si="8"/>
        <v>0.50033111056511459</v>
      </c>
      <c r="M97" s="5">
        <f t="shared" si="3"/>
        <v>170028.7069930374</v>
      </c>
      <c r="N97" s="5">
        <f t="shared" si="4"/>
        <v>238040.18979025233</v>
      </c>
      <c r="O97" s="5">
        <f t="shared" si="5"/>
        <v>309247.45652714616</v>
      </c>
    </row>
    <row r="98" spans="1:15">
      <c r="A98" s="1"/>
      <c r="B98" s="1">
        <v>12</v>
      </c>
      <c r="C98" s="30">
        <f t="shared" si="12"/>
        <v>135668.06820000001</v>
      </c>
      <c r="D98" s="30"/>
      <c r="E98" s="30"/>
      <c r="F98" s="30"/>
      <c r="G98" s="30"/>
      <c r="H98" s="30"/>
      <c r="I98" s="30"/>
      <c r="J98" s="5"/>
      <c r="K98" s="5">
        <f t="shared" si="7"/>
        <v>135668.06820000001</v>
      </c>
      <c r="L98" s="32">
        <f t="shared" si="8"/>
        <v>0.50033111056511459</v>
      </c>
      <c r="M98" s="5">
        <f t="shared" si="3"/>
        <v>170028.7069930374</v>
      </c>
      <c r="N98" s="5">
        <f t="shared" si="4"/>
        <v>238040.18979025233</v>
      </c>
      <c r="O98" s="5">
        <f t="shared" si="5"/>
        <v>309247.45652714616</v>
      </c>
    </row>
    <row r="99" spans="1:15">
      <c r="A99" s="1"/>
      <c r="B99" s="1">
        <v>13</v>
      </c>
      <c r="C99" s="30">
        <f t="shared" si="12"/>
        <v>140826.27960000001</v>
      </c>
      <c r="D99" s="30"/>
      <c r="E99" s="30"/>
      <c r="F99" s="30"/>
      <c r="G99" s="30"/>
      <c r="H99" s="30"/>
      <c r="I99" s="30"/>
      <c r="J99" s="5"/>
      <c r="K99" s="5">
        <f t="shared" si="7"/>
        <v>140826.27960000001</v>
      </c>
      <c r="L99" s="32">
        <f t="shared" si="8"/>
        <v>0.50033111056511459</v>
      </c>
      <c r="M99" s="5">
        <f t="shared" si="3"/>
        <v>170028.7069930374</v>
      </c>
      <c r="N99" s="5">
        <f t="shared" si="4"/>
        <v>238040.18979025233</v>
      </c>
      <c r="O99" s="5">
        <f t="shared" si="5"/>
        <v>309247.45652714616</v>
      </c>
    </row>
    <row r="100" spans="1:15">
      <c r="A100" s="1">
        <f>$A$38</f>
        <v>2026</v>
      </c>
      <c r="B100" s="1">
        <v>1</v>
      </c>
      <c r="C100" s="30">
        <f t="shared" ref="C100:C112" si="13">IF(ISBLANK(G87),C87*(1+$H$38),G87*(1+$H$38))</f>
        <v>130799.878704</v>
      </c>
      <c r="D100" s="30"/>
      <c r="E100" s="30"/>
      <c r="F100" s="30"/>
      <c r="G100" s="30"/>
      <c r="H100" s="30"/>
      <c r="I100" s="30"/>
      <c r="J100" s="5"/>
      <c r="K100" s="5">
        <f t="shared" si="7"/>
        <v>130799.878704</v>
      </c>
      <c r="L100" s="32">
        <f t="shared" si="8"/>
        <v>0.50033111056511459</v>
      </c>
      <c r="M100" s="5">
        <f t="shared" si="3"/>
        <v>170028.7069930374</v>
      </c>
      <c r="N100" s="5">
        <f t="shared" si="4"/>
        <v>238040.18979025233</v>
      </c>
      <c r="O100" s="5">
        <f t="shared" si="5"/>
        <v>309247.45652714616</v>
      </c>
    </row>
    <row r="101" spans="1:15">
      <c r="A101" s="1"/>
      <c r="B101" s="1">
        <v>2</v>
      </c>
      <c r="C101" s="30">
        <f t="shared" si="13"/>
        <v>157478.74146000002</v>
      </c>
      <c r="D101" s="30"/>
      <c r="E101" s="30"/>
      <c r="F101" s="30"/>
      <c r="G101" s="30"/>
      <c r="H101" s="30"/>
      <c r="I101" s="30"/>
      <c r="J101" s="5"/>
      <c r="K101" s="5">
        <f t="shared" si="7"/>
        <v>157478.74146000002</v>
      </c>
      <c r="L101" s="32">
        <f t="shared" si="8"/>
        <v>0.50033111056511459</v>
      </c>
      <c r="M101" s="5">
        <f t="shared" si="3"/>
        <v>170028.7069930374</v>
      </c>
      <c r="N101" s="5">
        <f t="shared" si="4"/>
        <v>238040.18979025233</v>
      </c>
      <c r="O101" s="5">
        <f t="shared" si="5"/>
        <v>309247.45652714616</v>
      </c>
    </row>
    <row r="102" spans="1:15">
      <c r="A102" s="1"/>
      <c r="B102" s="1">
        <v>3</v>
      </c>
      <c r="C102" s="30">
        <f t="shared" si="13"/>
        <v>137806.63977600003</v>
      </c>
      <c r="D102" s="30"/>
      <c r="E102" s="30"/>
      <c r="F102" s="30"/>
      <c r="G102" s="30"/>
      <c r="H102" s="30"/>
      <c r="I102" s="30"/>
      <c r="J102" s="5"/>
      <c r="K102" s="5">
        <f t="shared" si="7"/>
        <v>137806.63977600003</v>
      </c>
      <c r="L102" s="32">
        <f t="shared" si="8"/>
        <v>0.50033111056511459</v>
      </c>
      <c r="M102" s="5">
        <f t="shared" si="3"/>
        <v>170028.7069930374</v>
      </c>
      <c r="N102" s="5">
        <f t="shared" si="4"/>
        <v>238040.18979025233</v>
      </c>
      <c r="O102" s="5">
        <f t="shared" si="5"/>
        <v>309247.45652714616</v>
      </c>
    </row>
    <row r="103" spans="1:15">
      <c r="A103" s="1"/>
      <c r="B103" s="1">
        <v>4</v>
      </c>
      <c r="C103" s="30">
        <f t="shared" si="13"/>
        <v>131395.684572</v>
      </c>
      <c r="D103" s="30"/>
      <c r="E103" s="30"/>
      <c r="F103" s="30"/>
      <c r="G103" s="30"/>
      <c r="H103" s="30"/>
      <c r="I103" s="30"/>
      <c r="J103" s="5"/>
      <c r="K103" s="5">
        <f t="shared" si="7"/>
        <v>131395.684572</v>
      </c>
      <c r="L103" s="32">
        <f t="shared" si="8"/>
        <v>0.50033111056511459</v>
      </c>
      <c r="M103" s="5">
        <f t="shared" si="3"/>
        <v>170028.7069930374</v>
      </c>
      <c r="N103" s="5">
        <f t="shared" si="4"/>
        <v>238040.18979025233</v>
      </c>
      <c r="O103" s="5">
        <f t="shared" si="5"/>
        <v>309247.45652714616</v>
      </c>
    </row>
    <row r="104" spans="1:15">
      <c r="A104" s="1"/>
      <c r="B104" s="1">
        <v>5</v>
      </c>
      <c r="C104" s="30">
        <f t="shared" si="13"/>
        <v>131521.78105200001</v>
      </c>
      <c r="D104" s="30"/>
      <c r="E104" s="30"/>
      <c r="F104" s="30"/>
      <c r="G104" s="30"/>
      <c r="H104" s="30"/>
      <c r="I104" s="30"/>
      <c r="J104" s="5"/>
      <c r="K104" s="5">
        <f t="shared" si="7"/>
        <v>131521.78105200001</v>
      </c>
      <c r="L104" s="32">
        <f t="shared" si="8"/>
        <v>0.50033111056511459</v>
      </c>
      <c r="M104" s="5">
        <f t="shared" si="3"/>
        <v>170028.7069930374</v>
      </c>
      <c r="N104" s="5">
        <f t="shared" si="4"/>
        <v>238040.18979025233</v>
      </c>
      <c r="O104" s="5">
        <f t="shared" si="5"/>
        <v>309247.45652714616</v>
      </c>
    </row>
    <row r="105" spans="1:15">
      <c r="A105" s="1"/>
      <c r="B105" s="1">
        <v>6</v>
      </c>
      <c r="C105" s="30">
        <f t="shared" si="13"/>
        <v>139644.49597199998</v>
      </c>
      <c r="D105" s="30"/>
      <c r="E105" s="30"/>
      <c r="F105" s="30"/>
      <c r="G105" s="30"/>
      <c r="H105" s="30"/>
      <c r="I105" s="30"/>
      <c r="J105" s="5"/>
      <c r="K105" s="5">
        <f t="shared" si="7"/>
        <v>139644.49597199998</v>
      </c>
      <c r="L105" s="32">
        <f t="shared" si="8"/>
        <v>0.50033111056511459</v>
      </c>
      <c r="M105" s="5">
        <f t="shared" si="3"/>
        <v>170028.7069930374</v>
      </c>
      <c r="N105" s="5">
        <f t="shared" si="4"/>
        <v>238040.18979025233</v>
      </c>
      <c r="O105" s="5">
        <f t="shared" si="5"/>
        <v>309247.45652714616</v>
      </c>
    </row>
    <row r="106" spans="1:15">
      <c r="A106" s="1"/>
      <c r="B106" s="1">
        <v>7</v>
      </c>
      <c r="C106" s="30">
        <f t="shared" si="13"/>
        <v>138319.43212800001</v>
      </c>
      <c r="D106" s="30"/>
      <c r="E106" s="30"/>
      <c r="F106" s="30"/>
      <c r="G106" s="30"/>
      <c r="H106" s="30"/>
      <c r="I106" s="30"/>
      <c r="J106" s="5"/>
      <c r="K106" s="5">
        <f t="shared" si="7"/>
        <v>138319.43212800001</v>
      </c>
      <c r="L106" s="32">
        <f t="shared" si="8"/>
        <v>0.50033111056511459</v>
      </c>
      <c r="M106" s="5">
        <f t="shared" si="3"/>
        <v>170028.7069930374</v>
      </c>
      <c r="N106" s="5">
        <f t="shared" si="4"/>
        <v>238040.18979025233</v>
      </c>
      <c r="O106" s="5">
        <f t="shared" si="5"/>
        <v>309247.45652714616</v>
      </c>
    </row>
    <row r="107" spans="1:15">
      <c r="A107" s="1"/>
      <c r="B107" s="1">
        <v>8</v>
      </c>
      <c r="C107" s="30">
        <f t="shared" si="13"/>
        <v>135630.424692</v>
      </c>
      <c r="D107" s="30"/>
      <c r="E107" s="30"/>
      <c r="F107" s="30"/>
      <c r="G107" s="30"/>
      <c r="H107" s="30"/>
      <c r="I107" s="30"/>
      <c r="J107" s="5"/>
      <c r="K107" s="5">
        <f t="shared" si="7"/>
        <v>135630.424692</v>
      </c>
      <c r="L107" s="32">
        <f t="shared" si="8"/>
        <v>0.50033111056511459</v>
      </c>
      <c r="M107" s="5">
        <f t="shared" si="3"/>
        <v>170028.7069930374</v>
      </c>
      <c r="N107" s="5">
        <f t="shared" si="4"/>
        <v>238040.18979025233</v>
      </c>
      <c r="O107" s="5">
        <f t="shared" si="5"/>
        <v>309247.45652714616</v>
      </c>
    </row>
    <row r="108" spans="1:15">
      <c r="A108" s="1"/>
      <c r="B108" s="1">
        <v>9</v>
      </c>
      <c r="C108" s="30">
        <f t="shared" si="13"/>
        <v>140403.17646000002</v>
      </c>
      <c r="D108" s="30"/>
      <c r="E108" s="30"/>
      <c r="F108" s="30"/>
      <c r="G108" s="30"/>
      <c r="H108" s="30"/>
      <c r="I108" s="30"/>
      <c r="J108" s="5"/>
      <c r="K108" s="5">
        <f t="shared" si="7"/>
        <v>140403.17646000002</v>
      </c>
      <c r="L108" s="32">
        <f t="shared" si="8"/>
        <v>0.50033111056511459</v>
      </c>
      <c r="M108" s="5">
        <f t="shared" si="3"/>
        <v>170028.7069930374</v>
      </c>
      <c r="N108" s="5">
        <f t="shared" si="4"/>
        <v>238040.18979025233</v>
      </c>
      <c r="O108" s="5">
        <f t="shared" si="5"/>
        <v>309247.45652714616</v>
      </c>
    </row>
    <row r="109" spans="1:15">
      <c r="A109" s="1"/>
      <c r="B109" s="1">
        <v>10</v>
      </c>
      <c r="C109" s="30">
        <f t="shared" si="13"/>
        <v>136987.01265600001</v>
      </c>
      <c r="D109" s="30"/>
      <c r="E109" s="30"/>
      <c r="F109" s="30"/>
      <c r="G109" s="30"/>
      <c r="H109" s="30"/>
      <c r="I109" s="30"/>
      <c r="J109" s="5"/>
      <c r="K109" s="5">
        <f t="shared" si="7"/>
        <v>136987.01265600001</v>
      </c>
      <c r="L109" s="32">
        <f t="shared" si="8"/>
        <v>0.50033111056511459</v>
      </c>
      <c r="M109" s="5">
        <f t="shared" si="3"/>
        <v>170028.7069930374</v>
      </c>
      <c r="N109" s="5">
        <f t="shared" si="4"/>
        <v>238040.18979025233</v>
      </c>
      <c r="O109" s="5">
        <f t="shared" si="5"/>
        <v>309247.45652714616</v>
      </c>
    </row>
    <row r="110" spans="1:15">
      <c r="A110" s="1"/>
      <c r="B110" s="1">
        <v>11</v>
      </c>
      <c r="C110" s="30">
        <f t="shared" si="13"/>
        <v>138425.56333199999</v>
      </c>
      <c r="D110" s="30"/>
      <c r="E110" s="30"/>
      <c r="F110" s="30"/>
      <c r="G110" s="30"/>
      <c r="H110" s="30"/>
      <c r="I110" s="30"/>
      <c r="J110" s="5"/>
      <c r="K110" s="5">
        <f t="shared" si="7"/>
        <v>138425.56333199999</v>
      </c>
      <c r="L110" s="32">
        <f t="shared" si="8"/>
        <v>0.50033111056511459</v>
      </c>
      <c r="M110" s="5">
        <f t="shared" si="3"/>
        <v>170028.7069930374</v>
      </c>
      <c r="N110" s="5">
        <f t="shared" si="4"/>
        <v>238040.18979025233</v>
      </c>
      <c r="O110" s="5">
        <f t="shared" si="5"/>
        <v>309247.45652714616</v>
      </c>
    </row>
    <row r="111" spans="1:15">
      <c r="A111" s="1"/>
      <c r="B111" s="1">
        <v>12</v>
      </c>
      <c r="C111" s="30">
        <f t="shared" si="13"/>
        <v>138381.42956400002</v>
      </c>
      <c r="D111" s="30"/>
      <c r="E111" s="30"/>
      <c r="F111" s="30"/>
      <c r="G111" s="30"/>
      <c r="H111" s="30"/>
      <c r="I111" s="30"/>
      <c r="J111" s="5"/>
      <c r="K111" s="5">
        <f t="shared" si="7"/>
        <v>138381.42956400002</v>
      </c>
      <c r="L111" s="32">
        <f t="shared" si="8"/>
        <v>0.50033111056511459</v>
      </c>
      <c r="M111" s="5">
        <f t="shared" si="3"/>
        <v>170028.7069930374</v>
      </c>
      <c r="N111" s="5">
        <f t="shared" si="4"/>
        <v>238040.18979025233</v>
      </c>
      <c r="O111" s="5">
        <f t="shared" si="5"/>
        <v>309247.45652714616</v>
      </c>
    </row>
    <row r="112" spans="1:15">
      <c r="A112" s="1"/>
      <c r="B112" s="1">
        <v>13</v>
      </c>
      <c r="C112" s="30">
        <f t="shared" si="13"/>
        <v>143642.805192</v>
      </c>
      <c r="D112" s="30"/>
      <c r="E112" s="30"/>
      <c r="F112" s="30"/>
      <c r="G112" s="30"/>
      <c r="H112" s="30"/>
      <c r="I112" s="30"/>
      <c r="J112" s="5"/>
      <c r="K112" s="5">
        <f t="shared" si="7"/>
        <v>143642.805192</v>
      </c>
      <c r="L112" s="32">
        <f t="shared" si="8"/>
        <v>0.50033111056511459</v>
      </c>
      <c r="M112" s="5">
        <f t="shared" ref="M112" si="14">$C$41*$L112*60*$M$45</f>
        <v>170028.7069930374</v>
      </c>
      <c r="N112" s="5">
        <f t="shared" ref="N112" si="15">$C$41*$L112*60*$Q$45</f>
        <v>238040.18979025233</v>
      </c>
      <c r="O112" s="5">
        <f t="shared" ref="O112" si="16">$C$41*$C$42*60*$Q$45</f>
        <v>309247.45652714616</v>
      </c>
    </row>
  </sheetData>
  <sheetProtection algorithmName="SHA-512" hashValue="9DkwLUHwEnH1sFEgyUUq7EGh3+NhVid+BMv9DgzPNemUHLL/cXFECKsgG9mXGfxgco/t0/9WjRwVyLE7UKBoTg==" saltValue="FvG+8VoryZrVAzmQchqErg==" spinCount="100000" sheet="1" formatCells="0" formatColumns="0" formatRows="0" insertColumns="0" insertRows="0"/>
  <pageMargins left="0.7" right="0.7" top="0.75" bottom="0.75" header="0.3" footer="0.3"/>
  <pageSetup scale="4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0FE47-2281-4A03-8E93-85F7AB3E895F}">
  <dimension ref="A33:S112"/>
  <sheetViews>
    <sheetView topLeftCell="A34" zoomScale="80" zoomScaleNormal="80" workbookViewId="0">
      <selection activeCell="H72" sqref="H72"/>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19"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318</v>
      </c>
      <c r="Q33" s="10"/>
      <c r="S33" s="9"/>
    </row>
    <row r="34" spans="1:19" ht="15.75">
      <c r="A34" s="24">
        <v>2022</v>
      </c>
      <c r="B34" s="12">
        <f>SUM($K$48:$K$60)</f>
        <v>2290844</v>
      </c>
      <c r="C34" s="13">
        <f>$B34/(SUM($M$48:$M$60))</f>
        <v>0.82947397070466722</v>
      </c>
      <c r="D34" s="13">
        <f>$B34/(SUM($N$48:$N$60))</f>
        <v>0.82947397070466722</v>
      </c>
      <c r="E34" s="13">
        <f>$B34/(SUM($O$48:$O$60))</f>
        <v>0.61966048625364345</v>
      </c>
      <c r="F34" s="9"/>
      <c r="G34" s="7">
        <f>A34</f>
        <v>2022</v>
      </c>
      <c r="H34" s="14"/>
      <c r="I34" s="15">
        <f>AVERAGE($L$48:$L$60)</f>
        <v>0.41087879725746074</v>
      </c>
      <c r="J34" s="9"/>
      <c r="K34" s="9"/>
      <c r="L34" s="8" t="s">
        <v>319</v>
      </c>
      <c r="M34" s="8" t="s">
        <v>320</v>
      </c>
      <c r="N34" s="9"/>
      <c r="O34" s="16"/>
      <c r="P34" s="8" t="s">
        <v>319</v>
      </c>
      <c r="Q34" s="8" t="s">
        <v>320</v>
      </c>
      <c r="S34" s="9"/>
    </row>
    <row r="35" spans="1:19" ht="15.75">
      <c r="A35" s="7">
        <f>A34+1</f>
        <v>2023</v>
      </c>
      <c r="B35" s="12">
        <f>SUM($K$61:$K$73)</f>
        <v>2429760</v>
      </c>
      <c r="C35" s="13">
        <f>$B35/(SUM($M$61:$M$73))</f>
        <v>0.82816045653738113</v>
      </c>
      <c r="D35" s="13">
        <f>$B35/(SUM($N$61:$N$73))</f>
        <v>0.82816045653738113</v>
      </c>
      <c r="E35" s="13">
        <f>$B35/(SUM($O$61:$O$73))</f>
        <v>0.65723648711114879</v>
      </c>
      <c r="F35" s="9"/>
      <c r="G35" s="7">
        <f t="shared" ref="G35:G38" si="0">A35</f>
        <v>2023</v>
      </c>
      <c r="H35" s="27">
        <f>(SUM(C61:C73)-SUM(G48:G60))/(SUM(G48:G60))</f>
        <v>6.063965944429215E-2</v>
      </c>
      <c r="I35" s="15">
        <f>AVERAGE($L$61:$L$73)</f>
        <v>0.43648554462804862</v>
      </c>
      <c r="J35" s="9"/>
      <c r="K35" s="17" t="s">
        <v>321</v>
      </c>
      <c r="L35" s="28">
        <v>3</v>
      </c>
      <c r="M35" s="28">
        <v>8</v>
      </c>
      <c r="N35" s="9"/>
      <c r="O35" s="17" t="s">
        <v>321</v>
      </c>
      <c r="P35" s="28">
        <v>3</v>
      </c>
      <c r="Q35" s="28">
        <v>8</v>
      </c>
      <c r="S35" s="9"/>
    </row>
    <row r="36" spans="1:19" ht="15.75">
      <c r="A36" s="7">
        <f t="shared" ref="A36:A38" si="1">A35+1</f>
        <v>2024</v>
      </c>
      <c r="B36" s="12">
        <f>SUM($K$74:$K$86)</f>
        <v>2429760</v>
      </c>
      <c r="C36" s="13">
        <f>$B36/(SUM($M$74:$M$86))</f>
        <v>0.82816045653738113</v>
      </c>
      <c r="D36" s="13">
        <f>$B36/(SUM($N$74:$N$86))</f>
        <v>0.82816045653738113</v>
      </c>
      <c r="E36" s="13">
        <f>$B36/(SUM($O$74:$O$86))</f>
        <v>0.65723648711114879</v>
      </c>
      <c r="F36" s="9"/>
      <c r="G36" s="7">
        <f t="shared" si="0"/>
        <v>2024</v>
      </c>
      <c r="H36" s="27">
        <v>0</v>
      </c>
      <c r="I36" s="15">
        <f>AVERAGE($L$74:$L$86)</f>
        <v>0.43648554462804862</v>
      </c>
      <c r="J36" s="9"/>
      <c r="K36" s="17" t="s">
        <v>322</v>
      </c>
      <c r="L36" s="28">
        <v>3</v>
      </c>
      <c r="M36" s="28">
        <v>8</v>
      </c>
      <c r="N36" s="9"/>
      <c r="O36" s="17" t="s">
        <v>322</v>
      </c>
      <c r="P36" s="28">
        <v>3</v>
      </c>
      <c r="Q36" s="28">
        <v>8</v>
      </c>
      <c r="S36" s="9"/>
    </row>
    <row r="37" spans="1:19" ht="15.75">
      <c r="A37" s="7">
        <f t="shared" si="1"/>
        <v>2025</v>
      </c>
      <c r="B37" s="12">
        <f>SUM($K$87:$K$99)</f>
        <v>2429760</v>
      </c>
      <c r="C37" s="13">
        <f>$B37/(SUM($M$87:$M$99))</f>
        <v>0.82816045653738113</v>
      </c>
      <c r="D37" s="13">
        <f>$B37/(SUM($N$87:$N$99))</f>
        <v>0.82816045653738113</v>
      </c>
      <c r="E37" s="13">
        <f>$B37/(SUM($O$87:$O$99))</f>
        <v>0.65723648711114879</v>
      </c>
      <c r="F37" s="9"/>
      <c r="G37" s="7">
        <f t="shared" si="0"/>
        <v>2025</v>
      </c>
      <c r="H37" s="27">
        <v>0</v>
      </c>
      <c r="I37" s="15">
        <f>AVERAGE($L$87:$L$99)</f>
        <v>0.43648554462804862</v>
      </c>
      <c r="J37" s="9"/>
      <c r="K37" s="17" t="s">
        <v>323</v>
      </c>
      <c r="L37" s="28">
        <v>3</v>
      </c>
      <c r="M37" s="28">
        <v>8</v>
      </c>
      <c r="N37" s="9"/>
      <c r="O37" s="17" t="s">
        <v>323</v>
      </c>
      <c r="P37" s="28">
        <v>3</v>
      </c>
      <c r="Q37" s="28">
        <v>8</v>
      </c>
      <c r="S37" s="9"/>
    </row>
    <row r="38" spans="1:19" ht="15.75">
      <c r="A38" s="7">
        <f t="shared" si="1"/>
        <v>2026</v>
      </c>
      <c r="B38" s="12">
        <f>SUM($K$100:$K$112)</f>
        <v>2429760</v>
      </c>
      <c r="C38" s="13">
        <f>$B38/(SUM($M$100:$M$112))</f>
        <v>0.82816045653738113</v>
      </c>
      <c r="D38" s="13">
        <f>$B38/(SUM($N$100:$N$112))</f>
        <v>0.82816045653738113</v>
      </c>
      <c r="E38" s="13">
        <f>$B38/(SUM($O$100:$O$112))</f>
        <v>0.65723648711114879</v>
      </c>
      <c r="F38" s="9"/>
      <c r="G38" s="7">
        <f t="shared" si="0"/>
        <v>2026</v>
      </c>
      <c r="H38" s="27">
        <v>0</v>
      </c>
      <c r="I38" s="15">
        <f>AVERAGE($L$100:$L$112)</f>
        <v>0.43648554462804862</v>
      </c>
      <c r="J38" s="9"/>
      <c r="K38" s="17" t="s">
        <v>324</v>
      </c>
      <c r="L38" s="28">
        <v>3</v>
      </c>
      <c r="M38" s="28">
        <v>8</v>
      </c>
      <c r="N38" s="9"/>
      <c r="O38" s="17" t="s">
        <v>324</v>
      </c>
      <c r="P38" s="28">
        <v>3</v>
      </c>
      <c r="Q38" s="28">
        <v>8</v>
      </c>
      <c r="S38" s="9"/>
    </row>
    <row r="39" spans="1:19" ht="15.75">
      <c r="A39" s="9"/>
      <c r="B39" s="9"/>
      <c r="C39" s="9"/>
      <c r="D39" s="9"/>
      <c r="E39" s="9"/>
      <c r="F39" s="9"/>
      <c r="G39" s="9"/>
      <c r="H39" s="9"/>
      <c r="I39" s="9"/>
      <c r="J39" s="9"/>
      <c r="K39" s="17" t="s">
        <v>325</v>
      </c>
      <c r="L39" s="28">
        <v>3</v>
      </c>
      <c r="M39" s="28">
        <v>8</v>
      </c>
      <c r="N39" s="9"/>
      <c r="O39" s="17" t="s">
        <v>325</v>
      </c>
      <c r="P39" s="28">
        <v>3</v>
      </c>
      <c r="Q39" s="28">
        <v>8</v>
      </c>
      <c r="S39" s="9"/>
    </row>
    <row r="40" spans="1:19" ht="15.75">
      <c r="A40" s="9"/>
      <c r="B40" s="9"/>
      <c r="C40" s="18" t="s">
        <v>38</v>
      </c>
      <c r="D40" s="9"/>
      <c r="E40" s="9"/>
      <c r="F40" s="9"/>
      <c r="G40" s="19" t="str">
        <f>"Actual "&amp;A35&amp;" Growth YTD"</f>
        <v>Actual 2023 Growth YTD</v>
      </c>
      <c r="H40" s="9"/>
      <c r="I40" s="9"/>
      <c r="J40" s="9"/>
      <c r="K40" s="17" t="s">
        <v>326</v>
      </c>
      <c r="L40" s="28">
        <v>3</v>
      </c>
      <c r="M40" s="28">
        <v>8</v>
      </c>
      <c r="N40" s="9"/>
      <c r="O40" s="17" t="s">
        <v>326</v>
      </c>
      <c r="P40" s="28">
        <v>3</v>
      </c>
      <c r="Q40" s="28">
        <v>8</v>
      </c>
      <c r="S40" s="9"/>
    </row>
    <row r="41" spans="1:19" ht="15.75">
      <c r="A41" s="9"/>
      <c r="B41" s="17" t="s">
        <v>327</v>
      </c>
      <c r="C41" s="33">
        <v>12.823753083588434</v>
      </c>
      <c r="D41" s="19" t="str">
        <f>CONCATENATE(C43," per Minute")</f>
        <v>Cases per Minute</v>
      </c>
      <c r="E41" s="9"/>
      <c r="F41" s="9"/>
      <c r="G41" s="23" t="str">
        <f>IFERROR(SUM($J$61:$J$73)/SUM($J$48:$J$60)-1,"")</f>
        <v/>
      </c>
      <c r="H41" s="9"/>
      <c r="I41" s="9"/>
      <c r="J41" s="9"/>
      <c r="K41" s="17" t="s">
        <v>328</v>
      </c>
      <c r="L41" s="28">
        <v>3</v>
      </c>
      <c r="M41" s="28">
        <v>8</v>
      </c>
      <c r="N41" s="9"/>
      <c r="O41" s="17" t="s">
        <v>328</v>
      </c>
      <c r="P41" s="28">
        <v>3</v>
      </c>
      <c r="Q41" s="28">
        <v>8</v>
      </c>
      <c r="S41" s="9"/>
    </row>
    <row r="42" spans="1:19" ht="15.75">
      <c r="A42" s="9"/>
      <c r="B42" s="17" t="s">
        <v>352</v>
      </c>
      <c r="C42" s="25">
        <v>0.55000000000000004</v>
      </c>
      <c r="D42" s="9"/>
      <c r="E42" s="9"/>
      <c r="F42" s="9"/>
      <c r="H42" s="9"/>
      <c r="I42" s="9"/>
      <c r="J42" s="9"/>
      <c r="K42" s="9"/>
      <c r="L42" s="17" t="s">
        <v>329</v>
      </c>
      <c r="M42" s="20">
        <f>(L35*M35)+(L36*M36)+(L37*M37)+(L38*M38)+(L39*M39)+(L40*M40)+(L41*M41)</f>
        <v>168</v>
      </c>
      <c r="N42" s="9"/>
      <c r="O42" s="18"/>
      <c r="P42" s="17" t="s">
        <v>329</v>
      </c>
      <c r="Q42" s="20">
        <f>(P35*Q35)+(P36*Q36)+(P37*Q37)+(P38*Q38)+(P39*Q39)+(P40*Q40)+(P41*Q41)</f>
        <v>168</v>
      </c>
      <c r="S42" s="9"/>
    </row>
    <row r="43" spans="1:19" ht="15.75">
      <c r="A43" s="9"/>
      <c r="B43" s="17" t="s">
        <v>330</v>
      </c>
      <c r="C43" s="26" t="s">
        <v>331</v>
      </c>
      <c r="D43" s="9"/>
      <c r="E43" s="9"/>
      <c r="F43" s="9"/>
      <c r="G43" s="9"/>
      <c r="H43" s="9"/>
      <c r="I43" s="9"/>
      <c r="J43" s="9"/>
      <c r="K43" s="9"/>
      <c r="L43" s="17" t="s">
        <v>332</v>
      </c>
      <c r="M43" s="9">
        <v>52</v>
      </c>
      <c r="N43" s="9"/>
      <c r="O43" s="18"/>
      <c r="P43" s="17" t="s">
        <v>332</v>
      </c>
      <c r="Q43" s="9">
        <v>52</v>
      </c>
      <c r="S43" s="9"/>
    </row>
    <row r="44" spans="1:19" ht="15.75">
      <c r="A44" s="22"/>
      <c r="B44" s="9"/>
      <c r="C44" s="17"/>
      <c r="D44" s="21"/>
      <c r="E44" s="9"/>
      <c r="F44" s="9"/>
      <c r="G44" s="9"/>
      <c r="H44" s="9"/>
      <c r="I44" s="9"/>
      <c r="J44" s="9"/>
      <c r="K44" s="9"/>
      <c r="L44" s="17" t="s">
        <v>333</v>
      </c>
      <c r="M44" s="21">
        <f>M42*M43</f>
        <v>8736</v>
      </c>
      <c r="N44" s="9"/>
      <c r="O44" s="18"/>
      <c r="P44" s="17" t="s">
        <v>333</v>
      </c>
      <c r="Q44" s="21">
        <f>Q42*Q43</f>
        <v>8736</v>
      </c>
      <c r="S44" s="9"/>
    </row>
    <row r="45" spans="1:19" ht="15.75">
      <c r="A45" s="22"/>
      <c r="B45" s="9"/>
      <c r="C45" s="9"/>
      <c r="D45" s="9"/>
      <c r="E45" s="9"/>
      <c r="F45" s="9"/>
      <c r="G45" s="9"/>
      <c r="H45" s="9"/>
      <c r="I45" s="9"/>
      <c r="J45" s="9"/>
      <c r="K45" s="9"/>
      <c r="L45" s="17" t="s">
        <v>334</v>
      </c>
      <c r="M45" s="9">
        <f>M44/13</f>
        <v>672</v>
      </c>
      <c r="N45" s="9"/>
      <c r="O45" s="18"/>
      <c r="P45" s="17" t="s">
        <v>334</v>
      </c>
      <c r="Q45" s="9">
        <f>Q44/13</f>
        <v>672</v>
      </c>
      <c r="S45" s="9"/>
    </row>
    <row r="46" spans="1:19" ht="29.25" customHeight="1"/>
    <row r="47" spans="1:19"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row>
    <row r="48" spans="1:19">
      <c r="A48" s="1">
        <f>$A$34</f>
        <v>2022</v>
      </c>
      <c r="B48" s="1">
        <v>1</v>
      </c>
      <c r="C48" s="29">
        <v>177494</v>
      </c>
      <c r="D48" s="29">
        <v>179500</v>
      </c>
      <c r="E48" s="29">
        <v>267505</v>
      </c>
      <c r="F48" s="29">
        <v>145262</v>
      </c>
      <c r="G48" s="29">
        <v>189131</v>
      </c>
      <c r="H48" s="30">
        <f t="shared" ref="H48:H65" si="2">IF(F48&gt;0,E48+F48+I48-G48,E48+D48+I48-C48)</f>
        <v>223636</v>
      </c>
      <c r="I48" s="29"/>
      <c r="J48" s="5">
        <f>IF(G61&gt;0,G48,0)</f>
        <v>0</v>
      </c>
      <c r="K48" s="5">
        <f>IF(G48&gt;0,G48,C48)</f>
        <v>189131</v>
      </c>
      <c r="L48" s="31">
        <v>0.41087879725746079</v>
      </c>
      <c r="M48" s="5">
        <f t="shared" ref="M48:M111" si="3">$C$41*$L48*60*$M$45</f>
        <v>212446.41237031846</v>
      </c>
      <c r="N48" s="5">
        <f t="shared" ref="N48:N111" si="4">$C$41*$L48*60*$Q$45</f>
        <v>212446.41237031846</v>
      </c>
      <c r="O48" s="5">
        <f t="shared" ref="O48:O111" si="5">$C$41*$C$42*60*$Q$45</f>
        <v>284379.54838165717</v>
      </c>
    </row>
    <row r="49" spans="1:15">
      <c r="A49" s="1"/>
      <c r="B49" s="1">
        <v>2</v>
      </c>
      <c r="C49" s="29">
        <v>164899</v>
      </c>
      <c r="D49" s="29">
        <v>171237</v>
      </c>
      <c r="E49" s="29">
        <v>262568</v>
      </c>
      <c r="F49" s="29">
        <v>171744</v>
      </c>
      <c r="G49" s="29">
        <v>171103</v>
      </c>
      <c r="H49" s="30">
        <f t="shared" si="2"/>
        <v>263209</v>
      </c>
      <c r="I49" s="29"/>
      <c r="J49" s="5">
        <f t="shared" ref="J49:J60" si="6">IF(G62&gt;0,G49,0)</f>
        <v>0</v>
      </c>
      <c r="K49" s="5">
        <f t="shared" ref="K49:K112" si="7">IF(G49&gt;0,G49,C49)</f>
        <v>171103</v>
      </c>
      <c r="L49" s="32">
        <f>L48</f>
        <v>0.41087879725746079</v>
      </c>
      <c r="M49" s="5">
        <f t="shared" si="3"/>
        <v>212446.41237031846</v>
      </c>
      <c r="N49" s="5">
        <f t="shared" si="4"/>
        <v>212446.41237031846</v>
      </c>
      <c r="O49" s="5">
        <f t="shared" si="5"/>
        <v>284379.54838165717</v>
      </c>
    </row>
    <row r="50" spans="1:15">
      <c r="A50" s="1"/>
      <c r="B50" s="1">
        <v>3</v>
      </c>
      <c r="C50" s="29">
        <v>168459</v>
      </c>
      <c r="D50" s="29">
        <v>148200</v>
      </c>
      <c r="E50" s="29">
        <v>264368</v>
      </c>
      <c r="F50" s="29">
        <v>172503</v>
      </c>
      <c r="G50" s="29">
        <v>163834</v>
      </c>
      <c r="H50" s="30">
        <f t="shared" si="2"/>
        <v>273037</v>
      </c>
      <c r="I50" s="29"/>
      <c r="J50" s="5">
        <f t="shared" si="6"/>
        <v>0</v>
      </c>
      <c r="K50" s="5">
        <f t="shared" si="7"/>
        <v>163834</v>
      </c>
      <c r="L50" s="32">
        <f t="shared" ref="L50:L112" si="8">L49</f>
        <v>0.41087879725746079</v>
      </c>
      <c r="M50" s="5">
        <f t="shared" si="3"/>
        <v>212446.41237031846</v>
      </c>
      <c r="N50" s="5">
        <f t="shared" si="4"/>
        <v>212446.41237031846</v>
      </c>
      <c r="O50" s="5">
        <f t="shared" si="5"/>
        <v>284379.54838165717</v>
      </c>
    </row>
    <row r="51" spans="1:15">
      <c r="A51" s="1"/>
      <c r="B51" s="1">
        <v>4</v>
      </c>
      <c r="C51" s="29">
        <v>172865</v>
      </c>
      <c r="D51" s="29">
        <v>153300</v>
      </c>
      <c r="E51" s="29">
        <v>299289</v>
      </c>
      <c r="F51" s="29">
        <v>133046</v>
      </c>
      <c r="G51" s="29">
        <v>163900</v>
      </c>
      <c r="H51" s="30">
        <f t="shared" si="2"/>
        <v>268435</v>
      </c>
      <c r="I51" s="29"/>
      <c r="J51" s="5">
        <f t="shared" si="6"/>
        <v>0</v>
      </c>
      <c r="K51" s="5">
        <f t="shared" si="7"/>
        <v>163900</v>
      </c>
      <c r="L51" s="32">
        <f t="shared" si="8"/>
        <v>0.41087879725746079</v>
      </c>
      <c r="M51" s="5">
        <f t="shared" si="3"/>
        <v>212446.41237031846</v>
      </c>
      <c r="N51" s="5">
        <f t="shared" si="4"/>
        <v>212446.41237031846</v>
      </c>
      <c r="O51" s="5">
        <f t="shared" si="5"/>
        <v>284379.54838165717</v>
      </c>
    </row>
    <row r="52" spans="1:15">
      <c r="A52" s="1"/>
      <c r="B52" s="1">
        <v>5</v>
      </c>
      <c r="C52" s="29">
        <v>164271</v>
      </c>
      <c r="D52" s="29">
        <v>173600</v>
      </c>
      <c r="E52" s="29">
        <v>292670</v>
      </c>
      <c r="F52" s="29">
        <v>172562</v>
      </c>
      <c r="G52" s="29">
        <v>173875</v>
      </c>
      <c r="H52" s="30">
        <f t="shared" si="2"/>
        <v>291357</v>
      </c>
      <c r="I52" s="29"/>
      <c r="J52" s="5">
        <f t="shared" si="6"/>
        <v>0</v>
      </c>
      <c r="K52" s="5">
        <f t="shared" si="7"/>
        <v>173875</v>
      </c>
      <c r="L52" s="32">
        <f t="shared" si="8"/>
        <v>0.41087879725746079</v>
      </c>
      <c r="M52" s="5">
        <f t="shared" si="3"/>
        <v>212446.41237031846</v>
      </c>
      <c r="N52" s="5">
        <f t="shared" si="4"/>
        <v>212446.41237031846</v>
      </c>
      <c r="O52" s="5">
        <f t="shared" si="5"/>
        <v>284379.54838165717</v>
      </c>
    </row>
    <row r="53" spans="1:15">
      <c r="A53" s="1"/>
      <c r="B53" s="1">
        <v>6</v>
      </c>
      <c r="C53" s="29">
        <v>162252</v>
      </c>
      <c r="D53" s="29">
        <v>169701</v>
      </c>
      <c r="E53" s="29">
        <v>307837</v>
      </c>
      <c r="F53" s="29">
        <v>128390</v>
      </c>
      <c r="G53" s="29">
        <v>173472</v>
      </c>
      <c r="H53" s="30">
        <f t="shared" si="2"/>
        <v>262755</v>
      </c>
      <c r="I53" s="29"/>
      <c r="J53" s="5">
        <f t="shared" si="6"/>
        <v>0</v>
      </c>
      <c r="K53" s="5">
        <f t="shared" si="7"/>
        <v>173472</v>
      </c>
      <c r="L53" s="32">
        <f t="shared" si="8"/>
        <v>0.41087879725746079</v>
      </c>
      <c r="M53" s="5">
        <f t="shared" si="3"/>
        <v>212446.41237031846</v>
      </c>
      <c r="N53" s="5">
        <f t="shared" si="4"/>
        <v>212446.41237031846</v>
      </c>
      <c r="O53" s="5">
        <f t="shared" si="5"/>
        <v>284379.54838165717</v>
      </c>
    </row>
    <row r="54" spans="1:15">
      <c r="A54" s="1"/>
      <c r="B54" s="1">
        <v>7</v>
      </c>
      <c r="C54" s="29">
        <v>160406</v>
      </c>
      <c r="D54" s="29">
        <v>171912</v>
      </c>
      <c r="E54" s="29">
        <v>280818</v>
      </c>
      <c r="F54" s="29">
        <v>177619</v>
      </c>
      <c r="G54" s="29">
        <v>165948</v>
      </c>
      <c r="H54" s="30">
        <f t="shared" si="2"/>
        <v>292489</v>
      </c>
      <c r="I54" s="29"/>
      <c r="J54" s="5">
        <f t="shared" si="6"/>
        <v>0</v>
      </c>
      <c r="K54" s="5">
        <f t="shared" si="7"/>
        <v>165948</v>
      </c>
      <c r="L54" s="32">
        <f t="shared" si="8"/>
        <v>0.41087879725746079</v>
      </c>
      <c r="M54" s="5">
        <f t="shared" si="3"/>
        <v>212446.41237031846</v>
      </c>
      <c r="N54" s="5">
        <f t="shared" si="4"/>
        <v>212446.41237031846</v>
      </c>
      <c r="O54" s="5">
        <f t="shared" si="5"/>
        <v>284379.54838165717</v>
      </c>
    </row>
    <row r="55" spans="1:15">
      <c r="A55" s="1"/>
      <c r="B55" s="1">
        <v>8</v>
      </c>
      <c r="C55" s="29">
        <v>163141</v>
      </c>
      <c r="D55" s="29">
        <v>198073</v>
      </c>
      <c r="E55" s="29">
        <v>275292</v>
      </c>
      <c r="F55" s="29">
        <v>144773</v>
      </c>
      <c r="G55" s="29">
        <v>162037</v>
      </c>
      <c r="H55" s="30">
        <f t="shared" si="2"/>
        <v>258028</v>
      </c>
      <c r="I55" s="29"/>
      <c r="J55" s="5">
        <f t="shared" si="6"/>
        <v>0</v>
      </c>
      <c r="K55" s="5">
        <f t="shared" si="7"/>
        <v>162037</v>
      </c>
      <c r="L55" s="32">
        <f t="shared" si="8"/>
        <v>0.41087879725746079</v>
      </c>
      <c r="M55" s="5">
        <f t="shared" si="3"/>
        <v>212446.41237031846</v>
      </c>
      <c r="N55" s="5">
        <f t="shared" si="4"/>
        <v>212446.41237031846</v>
      </c>
      <c r="O55" s="5">
        <f t="shared" si="5"/>
        <v>284379.54838165717</v>
      </c>
    </row>
    <row r="56" spans="1:15">
      <c r="A56" s="1"/>
      <c r="B56" s="1">
        <v>9</v>
      </c>
      <c r="C56" s="29">
        <v>175152</v>
      </c>
      <c r="D56" s="29">
        <v>192504</v>
      </c>
      <c r="E56" s="29">
        <v>245836</v>
      </c>
      <c r="F56" s="29">
        <v>174637</v>
      </c>
      <c r="G56" s="29">
        <v>184873</v>
      </c>
      <c r="H56" s="30">
        <f t="shared" si="2"/>
        <v>235600</v>
      </c>
      <c r="I56" s="29"/>
      <c r="J56" s="5">
        <f t="shared" si="6"/>
        <v>0</v>
      </c>
      <c r="K56" s="5">
        <f t="shared" si="7"/>
        <v>184873</v>
      </c>
      <c r="L56" s="32">
        <f t="shared" si="8"/>
        <v>0.41087879725746079</v>
      </c>
      <c r="M56" s="5">
        <f t="shared" si="3"/>
        <v>212446.41237031846</v>
      </c>
      <c r="N56" s="5">
        <f t="shared" si="4"/>
        <v>212446.41237031846</v>
      </c>
      <c r="O56" s="5">
        <f t="shared" si="5"/>
        <v>284379.54838165717</v>
      </c>
    </row>
    <row r="57" spans="1:15">
      <c r="A57" s="1"/>
      <c r="B57" s="1">
        <v>10</v>
      </c>
      <c r="C57" s="29">
        <v>174547</v>
      </c>
      <c r="D57" s="29">
        <v>196985</v>
      </c>
      <c r="E57" s="29">
        <v>237056</v>
      </c>
      <c r="F57" s="29">
        <v>149519</v>
      </c>
      <c r="G57" s="29">
        <v>173701</v>
      </c>
      <c r="H57" s="30">
        <f t="shared" si="2"/>
        <v>212874</v>
      </c>
      <c r="I57" s="29"/>
      <c r="J57" s="5">
        <f t="shared" si="6"/>
        <v>0</v>
      </c>
      <c r="K57" s="5">
        <f t="shared" si="7"/>
        <v>173701</v>
      </c>
      <c r="L57" s="32">
        <f t="shared" si="8"/>
        <v>0.41087879725746079</v>
      </c>
      <c r="M57" s="5">
        <f t="shared" si="3"/>
        <v>212446.41237031846</v>
      </c>
      <c r="N57" s="5">
        <f t="shared" si="4"/>
        <v>212446.41237031846</v>
      </c>
      <c r="O57" s="5">
        <f t="shared" si="5"/>
        <v>284379.54838165717</v>
      </c>
    </row>
    <row r="58" spans="1:15">
      <c r="A58" s="1"/>
      <c r="B58" s="1">
        <v>11</v>
      </c>
      <c r="C58" s="29">
        <v>178910</v>
      </c>
      <c r="D58" s="29">
        <v>208805</v>
      </c>
      <c r="E58" s="29">
        <v>251253</v>
      </c>
      <c r="F58" s="29">
        <v>147178</v>
      </c>
      <c r="G58" s="29">
        <v>171629</v>
      </c>
      <c r="H58" s="30">
        <f t="shared" si="2"/>
        <v>226802</v>
      </c>
      <c r="I58" s="29"/>
      <c r="J58" s="5">
        <f t="shared" si="6"/>
        <v>0</v>
      </c>
      <c r="K58" s="5">
        <f t="shared" si="7"/>
        <v>171629</v>
      </c>
      <c r="L58" s="32">
        <f t="shared" si="8"/>
        <v>0.41087879725746079</v>
      </c>
      <c r="M58" s="5">
        <f t="shared" si="3"/>
        <v>212446.41237031846</v>
      </c>
      <c r="N58" s="5">
        <f t="shared" si="4"/>
        <v>212446.41237031846</v>
      </c>
      <c r="O58" s="5">
        <f t="shared" si="5"/>
        <v>284379.54838165717</v>
      </c>
    </row>
    <row r="59" spans="1:15">
      <c r="A59" s="1"/>
      <c r="B59" s="1">
        <v>12</v>
      </c>
      <c r="C59" s="29">
        <v>197011</v>
      </c>
      <c r="D59" s="29">
        <v>200000</v>
      </c>
      <c r="E59" s="29">
        <v>217250</v>
      </c>
      <c r="F59" s="29">
        <v>101172</v>
      </c>
      <c r="G59" s="29">
        <v>201120</v>
      </c>
      <c r="H59" s="30">
        <f t="shared" si="2"/>
        <v>117302</v>
      </c>
      <c r="I59" s="29"/>
      <c r="J59" s="5">
        <f t="shared" si="6"/>
        <v>0</v>
      </c>
      <c r="K59" s="5">
        <f t="shared" si="7"/>
        <v>201120</v>
      </c>
      <c r="L59" s="32">
        <f t="shared" si="8"/>
        <v>0.41087879725746079</v>
      </c>
      <c r="M59" s="5">
        <f t="shared" si="3"/>
        <v>212446.41237031846</v>
      </c>
      <c r="N59" s="5">
        <f t="shared" si="4"/>
        <v>212446.41237031846</v>
      </c>
      <c r="O59" s="5">
        <f t="shared" si="5"/>
        <v>284379.54838165717</v>
      </c>
    </row>
    <row r="60" spans="1:15">
      <c r="A60" s="1"/>
      <c r="B60" s="1">
        <v>13</v>
      </c>
      <c r="C60" s="29">
        <v>177187</v>
      </c>
      <c r="D60" s="29">
        <v>149999</v>
      </c>
      <c r="E60" s="29">
        <v>150911</v>
      </c>
      <c r="F60" s="29">
        <v>170553</v>
      </c>
      <c r="G60" s="29">
        <v>196221</v>
      </c>
      <c r="H60" s="30">
        <f t="shared" si="2"/>
        <v>125243</v>
      </c>
      <c r="I60" s="29"/>
      <c r="J60" s="5">
        <f t="shared" si="6"/>
        <v>0</v>
      </c>
      <c r="K60" s="5">
        <f t="shared" si="7"/>
        <v>196221</v>
      </c>
      <c r="L60" s="32">
        <f t="shared" si="8"/>
        <v>0.41087879725746079</v>
      </c>
      <c r="M60" s="5">
        <f t="shared" si="3"/>
        <v>212446.41237031846</v>
      </c>
      <c r="N60" s="5">
        <f t="shared" si="4"/>
        <v>212446.41237031846</v>
      </c>
      <c r="O60" s="5">
        <f t="shared" si="5"/>
        <v>284379.54838165717</v>
      </c>
    </row>
    <row r="61" spans="1:15">
      <c r="A61" s="1">
        <f>$A$35</f>
        <v>2023</v>
      </c>
      <c r="B61" s="1">
        <v>1</v>
      </c>
      <c r="C61" s="29">
        <v>199579</v>
      </c>
      <c r="D61" s="29">
        <v>187300</v>
      </c>
      <c r="E61" s="30">
        <f>H60</f>
        <v>125243</v>
      </c>
      <c r="F61" s="30"/>
      <c r="G61" s="30"/>
      <c r="H61" s="30">
        <f t="shared" si="2"/>
        <v>112964</v>
      </c>
      <c r="I61" s="30"/>
      <c r="J61" s="5">
        <f>IF(G61&gt;0,G61,0)</f>
        <v>0</v>
      </c>
      <c r="K61" s="5">
        <f t="shared" si="7"/>
        <v>199579</v>
      </c>
      <c r="L61" s="31">
        <v>0.43648554462804856</v>
      </c>
      <c r="M61" s="5">
        <f t="shared" si="3"/>
        <v>225686.47646626562</v>
      </c>
      <c r="N61" s="5">
        <f t="shared" si="4"/>
        <v>225686.47646626562</v>
      </c>
      <c r="O61" s="5">
        <f t="shared" si="5"/>
        <v>284379.54838165717</v>
      </c>
    </row>
    <row r="62" spans="1:15">
      <c r="A62" s="1"/>
      <c r="B62" s="1">
        <v>2</v>
      </c>
      <c r="C62" s="29">
        <v>192304</v>
      </c>
      <c r="D62" s="29">
        <v>169298</v>
      </c>
      <c r="E62" s="30">
        <f t="shared" ref="E62:E65" si="9">H61</f>
        <v>112964</v>
      </c>
      <c r="F62" s="30"/>
      <c r="G62" s="30"/>
      <c r="H62" s="30">
        <f t="shared" si="2"/>
        <v>89958</v>
      </c>
      <c r="I62" s="30"/>
      <c r="J62" s="5">
        <f t="shared" ref="J62:J73" si="10">IF(G62&gt;0,G62,0)</f>
        <v>0</v>
      </c>
      <c r="K62" s="5">
        <f t="shared" si="7"/>
        <v>192304</v>
      </c>
      <c r="L62" s="32">
        <f t="shared" si="8"/>
        <v>0.43648554462804856</v>
      </c>
      <c r="M62" s="5">
        <f t="shared" si="3"/>
        <v>225686.47646626562</v>
      </c>
      <c r="N62" s="5">
        <f t="shared" si="4"/>
        <v>225686.47646626562</v>
      </c>
      <c r="O62" s="5">
        <f t="shared" si="5"/>
        <v>284379.54838165717</v>
      </c>
    </row>
    <row r="63" spans="1:15">
      <c r="A63" s="1"/>
      <c r="B63" s="1">
        <v>3</v>
      </c>
      <c r="C63" s="29">
        <v>190430</v>
      </c>
      <c r="D63" s="29">
        <v>121399</v>
      </c>
      <c r="E63" s="30">
        <f t="shared" si="9"/>
        <v>89958</v>
      </c>
      <c r="F63" s="30"/>
      <c r="G63" s="30"/>
      <c r="H63" s="30">
        <f t="shared" si="2"/>
        <v>20927</v>
      </c>
      <c r="I63" s="30"/>
      <c r="J63" s="5">
        <f t="shared" si="10"/>
        <v>0</v>
      </c>
      <c r="K63" s="5">
        <f t="shared" si="7"/>
        <v>190430</v>
      </c>
      <c r="L63" s="32">
        <f t="shared" si="8"/>
        <v>0.43648554462804856</v>
      </c>
      <c r="M63" s="5">
        <f t="shared" si="3"/>
        <v>225686.47646626562</v>
      </c>
      <c r="N63" s="5">
        <f t="shared" si="4"/>
        <v>225686.47646626562</v>
      </c>
      <c r="O63" s="5">
        <f t="shared" si="5"/>
        <v>284379.54838165717</v>
      </c>
    </row>
    <row r="64" spans="1:15">
      <c r="A64" s="1"/>
      <c r="B64" s="1">
        <v>4</v>
      </c>
      <c r="C64" s="29">
        <v>189950</v>
      </c>
      <c r="D64" s="29">
        <v>235954</v>
      </c>
      <c r="E64" s="30">
        <f t="shared" si="9"/>
        <v>20927</v>
      </c>
      <c r="F64" s="30"/>
      <c r="G64" s="30"/>
      <c r="H64" s="30">
        <f t="shared" si="2"/>
        <v>66931</v>
      </c>
      <c r="I64" s="30"/>
      <c r="J64" s="5">
        <f t="shared" si="10"/>
        <v>0</v>
      </c>
      <c r="K64" s="5">
        <f t="shared" si="7"/>
        <v>189950</v>
      </c>
      <c r="L64" s="32">
        <f t="shared" si="8"/>
        <v>0.43648554462804856</v>
      </c>
      <c r="M64" s="5">
        <f t="shared" si="3"/>
        <v>225686.47646626562</v>
      </c>
      <c r="N64" s="5">
        <f t="shared" si="4"/>
        <v>225686.47646626562</v>
      </c>
      <c r="O64" s="5">
        <f t="shared" si="5"/>
        <v>284379.54838165717</v>
      </c>
    </row>
    <row r="65" spans="1:15">
      <c r="A65" s="1"/>
      <c r="B65" s="1">
        <v>5</v>
      </c>
      <c r="C65" s="29">
        <v>178442</v>
      </c>
      <c r="D65" s="29">
        <v>251797</v>
      </c>
      <c r="E65" s="30">
        <f t="shared" si="9"/>
        <v>66931</v>
      </c>
      <c r="F65" s="30"/>
      <c r="G65" s="30"/>
      <c r="H65" s="30">
        <f t="shared" si="2"/>
        <v>140286</v>
      </c>
      <c r="I65" s="30"/>
      <c r="J65" s="5">
        <f t="shared" si="10"/>
        <v>0</v>
      </c>
      <c r="K65" s="5">
        <f t="shared" si="7"/>
        <v>178442</v>
      </c>
      <c r="L65" s="32">
        <f t="shared" si="8"/>
        <v>0.43648554462804856</v>
      </c>
      <c r="M65" s="5">
        <f t="shared" si="3"/>
        <v>225686.47646626562</v>
      </c>
      <c r="N65" s="5">
        <f t="shared" si="4"/>
        <v>225686.47646626562</v>
      </c>
      <c r="O65" s="5">
        <f t="shared" si="5"/>
        <v>284379.54838165717</v>
      </c>
    </row>
    <row r="66" spans="1:15">
      <c r="A66" s="1"/>
      <c r="B66" s="1">
        <v>6</v>
      </c>
      <c r="C66" s="29">
        <v>181162</v>
      </c>
      <c r="D66" s="30"/>
      <c r="E66" s="30"/>
      <c r="F66" s="30"/>
      <c r="G66" s="30"/>
      <c r="H66" s="30"/>
      <c r="I66" s="30"/>
      <c r="J66" s="5">
        <f t="shared" si="10"/>
        <v>0</v>
      </c>
      <c r="K66" s="5">
        <f t="shared" si="7"/>
        <v>181162</v>
      </c>
      <c r="L66" s="32">
        <f t="shared" si="8"/>
        <v>0.43648554462804856</v>
      </c>
      <c r="M66" s="5">
        <f t="shared" si="3"/>
        <v>225686.47646626562</v>
      </c>
      <c r="N66" s="5">
        <f t="shared" si="4"/>
        <v>225686.47646626562</v>
      </c>
      <c r="O66" s="5">
        <f t="shared" si="5"/>
        <v>284379.54838165717</v>
      </c>
    </row>
    <row r="67" spans="1:15">
      <c r="A67" s="1"/>
      <c r="B67" s="1">
        <v>7</v>
      </c>
      <c r="C67" s="29">
        <v>185746</v>
      </c>
      <c r="D67" s="30"/>
      <c r="E67" s="30"/>
      <c r="F67" s="30"/>
      <c r="G67" s="30"/>
      <c r="H67" s="30"/>
      <c r="I67" s="30"/>
      <c r="J67" s="5">
        <f t="shared" si="10"/>
        <v>0</v>
      </c>
      <c r="K67" s="5">
        <f t="shared" si="7"/>
        <v>185746</v>
      </c>
      <c r="L67" s="32">
        <f t="shared" si="8"/>
        <v>0.43648554462804856</v>
      </c>
      <c r="M67" s="5">
        <f t="shared" si="3"/>
        <v>225686.47646626562</v>
      </c>
      <c r="N67" s="5">
        <f t="shared" si="4"/>
        <v>225686.47646626562</v>
      </c>
      <c r="O67" s="5">
        <f t="shared" si="5"/>
        <v>284379.54838165717</v>
      </c>
    </row>
    <row r="68" spans="1:15">
      <c r="A68" s="1"/>
      <c r="B68" s="1">
        <v>8</v>
      </c>
      <c r="C68" s="29">
        <v>182156</v>
      </c>
      <c r="D68" s="30"/>
      <c r="E68" s="30"/>
      <c r="F68" s="30"/>
      <c r="G68" s="30"/>
      <c r="H68" s="30"/>
      <c r="I68" s="30"/>
      <c r="J68" s="5">
        <f t="shared" si="10"/>
        <v>0</v>
      </c>
      <c r="K68" s="5">
        <f t="shared" si="7"/>
        <v>182156</v>
      </c>
      <c r="L68" s="32">
        <f t="shared" si="8"/>
        <v>0.43648554462804856</v>
      </c>
      <c r="M68" s="5">
        <f t="shared" si="3"/>
        <v>225686.47646626562</v>
      </c>
      <c r="N68" s="5">
        <f t="shared" si="4"/>
        <v>225686.47646626562</v>
      </c>
      <c r="O68" s="5">
        <f t="shared" si="5"/>
        <v>284379.54838165717</v>
      </c>
    </row>
    <row r="69" spans="1:15">
      <c r="A69" s="1"/>
      <c r="B69" s="1">
        <v>9</v>
      </c>
      <c r="C69" s="29">
        <v>189919</v>
      </c>
      <c r="D69" s="30"/>
      <c r="E69" s="30"/>
      <c r="F69" s="30"/>
      <c r="G69" s="30"/>
      <c r="H69" s="30"/>
      <c r="I69" s="30"/>
      <c r="J69" s="5">
        <f t="shared" si="10"/>
        <v>0</v>
      </c>
      <c r="K69" s="5">
        <f t="shared" si="7"/>
        <v>189919</v>
      </c>
      <c r="L69" s="32">
        <f t="shared" si="8"/>
        <v>0.43648554462804856</v>
      </c>
      <c r="M69" s="5">
        <f t="shared" si="3"/>
        <v>225686.47646626562</v>
      </c>
      <c r="N69" s="5">
        <f t="shared" si="4"/>
        <v>225686.47646626562</v>
      </c>
      <c r="O69" s="5">
        <f t="shared" si="5"/>
        <v>284379.54838165717</v>
      </c>
    </row>
    <row r="70" spans="1:15">
      <c r="A70" s="1"/>
      <c r="B70" s="1">
        <v>10</v>
      </c>
      <c r="C70" s="29">
        <v>185170</v>
      </c>
      <c r="D70" s="30"/>
      <c r="E70" s="30"/>
      <c r="F70" s="30"/>
      <c r="G70" s="30"/>
      <c r="H70" s="30"/>
      <c r="I70" s="30"/>
      <c r="J70" s="5">
        <f t="shared" si="10"/>
        <v>0</v>
      </c>
      <c r="K70" s="5">
        <f t="shared" si="7"/>
        <v>185170</v>
      </c>
      <c r="L70" s="32">
        <f t="shared" si="8"/>
        <v>0.43648554462804856</v>
      </c>
      <c r="M70" s="5">
        <f t="shared" si="3"/>
        <v>225686.47646626562</v>
      </c>
      <c r="N70" s="5">
        <f t="shared" si="4"/>
        <v>225686.47646626562</v>
      </c>
      <c r="O70" s="5">
        <f t="shared" si="5"/>
        <v>284379.54838165717</v>
      </c>
    </row>
    <row r="71" spans="1:15">
      <c r="A71" s="1"/>
      <c r="B71" s="1">
        <v>11</v>
      </c>
      <c r="C71" s="29">
        <v>181738</v>
      </c>
      <c r="D71" s="30"/>
      <c r="E71" s="30"/>
      <c r="F71" s="30"/>
      <c r="G71" s="30"/>
      <c r="H71" s="30"/>
      <c r="I71" s="30"/>
      <c r="J71" s="5">
        <f t="shared" si="10"/>
        <v>0</v>
      </c>
      <c r="K71" s="5">
        <f t="shared" si="7"/>
        <v>181738</v>
      </c>
      <c r="L71" s="32">
        <f t="shared" si="8"/>
        <v>0.43648554462804856</v>
      </c>
      <c r="M71" s="5">
        <f t="shared" si="3"/>
        <v>225686.47646626562</v>
      </c>
      <c r="N71" s="5">
        <f t="shared" si="4"/>
        <v>225686.47646626562</v>
      </c>
      <c r="O71" s="5">
        <f t="shared" si="5"/>
        <v>284379.54838165717</v>
      </c>
    </row>
    <row r="72" spans="1:15">
      <c r="A72" s="1"/>
      <c r="B72" s="1">
        <v>12</v>
      </c>
      <c r="C72" s="29">
        <v>191627</v>
      </c>
      <c r="D72" s="30"/>
      <c r="E72" s="30"/>
      <c r="F72" s="30"/>
      <c r="G72" s="30"/>
      <c r="H72" s="30"/>
      <c r="I72" s="30"/>
      <c r="J72" s="5">
        <f t="shared" si="10"/>
        <v>0</v>
      </c>
      <c r="K72" s="5">
        <f t="shared" si="7"/>
        <v>191627</v>
      </c>
      <c r="L72" s="32">
        <f t="shared" si="8"/>
        <v>0.43648554462804856</v>
      </c>
      <c r="M72" s="5">
        <f t="shared" si="3"/>
        <v>225686.47646626562</v>
      </c>
      <c r="N72" s="5">
        <f t="shared" si="4"/>
        <v>225686.47646626562</v>
      </c>
      <c r="O72" s="5">
        <f t="shared" si="5"/>
        <v>284379.54838165717</v>
      </c>
    </row>
    <row r="73" spans="1:15">
      <c r="A73" s="1"/>
      <c r="B73" s="1">
        <v>13</v>
      </c>
      <c r="C73" s="29">
        <v>181537</v>
      </c>
      <c r="D73" s="30"/>
      <c r="E73" s="30"/>
      <c r="F73" s="30"/>
      <c r="G73" s="30"/>
      <c r="H73" s="30"/>
      <c r="I73" s="30"/>
      <c r="J73" s="5">
        <f t="shared" si="10"/>
        <v>0</v>
      </c>
      <c r="K73" s="5">
        <f t="shared" si="7"/>
        <v>181537</v>
      </c>
      <c r="L73" s="32">
        <f t="shared" si="8"/>
        <v>0.43648554462804856</v>
      </c>
      <c r="M73" s="5">
        <f t="shared" si="3"/>
        <v>225686.47646626562</v>
      </c>
      <c r="N73" s="5">
        <f t="shared" si="4"/>
        <v>225686.47646626562</v>
      </c>
      <c r="O73" s="5">
        <f t="shared" si="5"/>
        <v>284379.54838165717</v>
      </c>
    </row>
    <row r="74" spans="1:15">
      <c r="A74" s="1">
        <f>$A$36</f>
        <v>2024</v>
      </c>
      <c r="B74" s="1">
        <v>1</v>
      </c>
      <c r="C74" s="30">
        <f t="shared" ref="C74:C86" si="11">IF(ISBLANK(G61),C61*(1+$H$36),G61*(1+$H$36))</f>
        <v>199579</v>
      </c>
      <c r="D74" s="30"/>
      <c r="E74" s="30"/>
      <c r="F74" s="30"/>
      <c r="G74" s="30"/>
      <c r="H74" s="30"/>
      <c r="I74" s="30"/>
      <c r="J74" s="5"/>
      <c r="K74" s="5">
        <f t="shared" si="7"/>
        <v>199579</v>
      </c>
      <c r="L74" s="32">
        <f t="shared" si="8"/>
        <v>0.43648554462804856</v>
      </c>
      <c r="M74" s="5">
        <f t="shared" si="3"/>
        <v>225686.47646626562</v>
      </c>
      <c r="N74" s="5">
        <f t="shared" si="4"/>
        <v>225686.47646626562</v>
      </c>
      <c r="O74" s="5">
        <f t="shared" si="5"/>
        <v>284379.54838165717</v>
      </c>
    </row>
    <row r="75" spans="1:15">
      <c r="A75" s="1"/>
      <c r="B75" s="1">
        <v>2</v>
      </c>
      <c r="C75" s="30">
        <f t="shared" si="11"/>
        <v>192304</v>
      </c>
      <c r="D75" s="30"/>
      <c r="E75" s="30"/>
      <c r="F75" s="30"/>
      <c r="G75" s="30"/>
      <c r="H75" s="30"/>
      <c r="I75" s="30"/>
      <c r="J75" s="5"/>
      <c r="K75" s="5">
        <f t="shared" si="7"/>
        <v>192304</v>
      </c>
      <c r="L75" s="32">
        <f t="shared" si="8"/>
        <v>0.43648554462804856</v>
      </c>
      <c r="M75" s="5">
        <f t="shared" si="3"/>
        <v>225686.47646626562</v>
      </c>
      <c r="N75" s="5">
        <f t="shared" si="4"/>
        <v>225686.47646626562</v>
      </c>
      <c r="O75" s="5">
        <f t="shared" si="5"/>
        <v>284379.54838165717</v>
      </c>
    </row>
    <row r="76" spans="1:15">
      <c r="A76" s="1"/>
      <c r="B76" s="1">
        <v>3</v>
      </c>
      <c r="C76" s="30">
        <f t="shared" si="11"/>
        <v>190430</v>
      </c>
      <c r="D76" s="30"/>
      <c r="E76" s="30"/>
      <c r="F76" s="30"/>
      <c r="G76" s="30"/>
      <c r="H76" s="30"/>
      <c r="I76" s="30"/>
      <c r="J76" s="5"/>
      <c r="K76" s="5">
        <f t="shared" si="7"/>
        <v>190430</v>
      </c>
      <c r="L76" s="32">
        <f t="shared" si="8"/>
        <v>0.43648554462804856</v>
      </c>
      <c r="M76" s="5">
        <f t="shared" si="3"/>
        <v>225686.47646626562</v>
      </c>
      <c r="N76" s="5">
        <f t="shared" si="4"/>
        <v>225686.47646626562</v>
      </c>
      <c r="O76" s="5">
        <f t="shared" si="5"/>
        <v>284379.54838165717</v>
      </c>
    </row>
    <row r="77" spans="1:15">
      <c r="A77" s="1"/>
      <c r="B77" s="1">
        <v>4</v>
      </c>
      <c r="C77" s="30">
        <f t="shared" si="11"/>
        <v>189950</v>
      </c>
      <c r="D77" s="30"/>
      <c r="E77" s="30"/>
      <c r="F77" s="30"/>
      <c r="G77" s="30"/>
      <c r="H77" s="30"/>
      <c r="I77" s="30"/>
      <c r="J77" s="5"/>
      <c r="K77" s="5">
        <f t="shared" si="7"/>
        <v>189950</v>
      </c>
      <c r="L77" s="32">
        <f t="shared" si="8"/>
        <v>0.43648554462804856</v>
      </c>
      <c r="M77" s="5">
        <f t="shared" si="3"/>
        <v>225686.47646626562</v>
      </c>
      <c r="N77" s="5">
        <f t="shared" si="4"/>
        <v>225686.47646626562</v>
      </c>
      <c r="O77" s="5">
        <f t="shared" si="5"/>
        <v>284379.54838165717</v>
      </c>
    </row>
    <row r="78" spans="1:15">
      <c r="A78" s="1"/>
      <c r="B78" s="1">
        <v>5</v>
      </c>
      <c r="C78" s="30">
        <f t="shared" si="11"/>
        <v>178442</v>
      </c>
      <c r="D78" s="30"/>
      <c r="E78" s="30"/>
      <c r="F78" s="30"/>
      <c r="G78" s="30"/>
      <c r="H78" s="30"/>
      <c r="I78" s="30"/>
      <c r="J78" s="5"/>
      <c r="K78" s="5">
        <f t="shared" si="7"/>
        <v>178442</v>
      </c>
      <c r="L78" s="32">
        <f t="shared" si="8"/>
        <v>0.43648554462804856</v>
      </c>
      <c r="M78" s="5">
        <f t="shared" si="3"/>
        <v>225686.47646626562</v>
      </c>
      <c r="N78" s="5">
        <f t="shared" si="4"/>
        <v>225686.47646626562</v>
      </c>
      <c r="O78" s="5">
        <f t="shared" si="5"/>
        <v>284379.54838165717</v>
      </c>
    </row>
    <row r="79" spans="1:15">
      <c r="A79" s="1"/>
      <c r="B79" s="1">
        <v>6</v>
      </c>
      <c r="C79" s="30">
        <f t="shared" si="11"/>
        <v>181162</v>
      </c>
      <c r="D79" s="30"/>
      <c r="E79" s="30"/>
      <c r="F79" s="30"/>
      <c r="G79" s="30"/>
      <c r="H79" s="30"/>
      <c r="I79" s="30"/>
      <c r="J79" s="5"/>
      <c r="K79" s="5">
        <f t="shared" si="7"/>
        <v>181162</v>
      </c>
      <c r="L79" s="32">
        <f t="shared" si="8"/>
        <v>0.43648554462804856</v>
      </c>
      <c r="M79" s="5">
        <f t="shared" si="3"/>
        <v>225686.47646626562</v>
      </c>
      <c r="N79" s="5">
        <f t="shared" si="4"/>
        <v>225686.47646626562</v>
      </c>
      <c r="O79" s="5">
        <f t="shared" si="5"/>
        <v>284379.54838165717</v>
      </c>
    </row>
    <row r="80" spans="1:15">
      <c r="A80" s="1"/>
      <c r="B80" s="1">
        <v>7</v>
      </c>
      <c r="C80" s="30">
        <f t="shared" si="11"/>
        <v>185746</v>
      </c>
      <c r="D80" s="30"/>
      <c r="E80" s="30"/>
      <c r="F80" s="30"/>
      <c r="G80" s="30"/>
      <c r="H80" s="30"/>
      <c r="I80" s="30"/>
      <c r="J80" s="5"/>
      <c r="K80" s="5">
        <f t="shared" si="7"/>
        <v>185746</v>
      </c>
      <c r="L80" s="32">
        <f t="shared" si="8"/>
        <v>0.43648554462804856</v>
      </c>
      <c r="M80" s="5">
        <f t="shared" si="3"/>
        <v>225686.47646626562</v>
      </c>
      <c r="N80" s="5">
        <f t="shared" si="4"/>
        <v>225686.47646626562</v>
      </c>
      <c r="O80" s="5">
        <f t="shared" si="5"/>
        <v>284379.54838165717</v>
      </c>
    </row>
    <row r="81" spans="1:15">
      <c r="A81" s="1"/>
      <c r="B81" s="1">
        <v>8</v>
      </c>
      <c r="C81" s="30">
        <f t="shared" si="11"/>
        <v>182156</v>
      </c>
      <c r="D81" s="30"/>
      <c r="E81" s="30"/>
      <c r="F81" s="30"/>
      <c r="G81" s="30"/>
      <c r="H81" s="30"/>
      <c r="I81" s="30"/>
      <c r="J81" s="5"/>
      <c r="K81" s="5">
        <f t="shared" si="7"/>
        <v>182156</v>
      </c>
      <c r="L81" s="32">
        <f t="shared" si="8"/>
        <v>0.43648554462804856</v>
      </c>
      <c r="M81" s="5">
        <f t="shared" si="3"/>
        <v>225686.47646626562</v>
      </c>
      <c r="N81" s="5">
        <f t="shared" si="4"/>
        <v>225686.47646626562</v>
      </c>
      <c r="O81" s="5">
        <f t="shared" si="5"/>
        <v>284379.54838165717</v>
      </c>
    </row>
    <row r="82" spans="1:15">
      <c r="A82" s="1"/>
      <c r="B82" s="1">
        <v>9</v>
      </c>
      <c r="C82" s="30">
        <f t="shared" si="11"/>
        <v>189919</v>
      </c>
      <c r="D82" s="30"/>
      <c r="E82" s="30"/>
      <c r="F82" s="30"/>
      <c r="G82" s="30"/>
      <c r="H82" s="30"/>
      <c r="I82" s="30"/>
      <c r="J82" s="5"/>
      <c r="K82" s="5">
        <f t="shared" si="7"/>
        <v>189919</v>
      </c>
      <c r="L82" s="32">
        <f t="shared" si="8"/>
        <v>0.43648554462804856</v>
      </c>
      <c r="M82" s="5">
        <f t="shared" si="3"/>
        <v>225686.47646626562</v>
      </c>
      <c r="N82" s="5">
        <f t="shared" si="4"/>
        <v>225686.47646626562</v>
      </c>
      <c r="O82" s="5">
        <f t="shared" si="5"/>
        <v>284379.54838165717</v>
      </c>
    </row>
    <row r="83" spans="1:15">
      <c r="A83" s="1"/>
      <c r="B83" s="1">
        <v>10</v>
      </c>
      <c r="C83" s="30">
        <f t="shared" si="11"/>
        <v>185170</v>
      </c>
      <c r="D83" s="30"/>
      <c r="E83" s="30"/>
      <c r="F83" s="30"/>
      <c r="G83" s="30"/>
      <c r="H83" s="30"/>
      <c r="I83" s="30"/>
      <c r="J83" s="5"/>
      <c r="K83" s="5">
        <f t="shared" si="7"/>
        <v>185170</v>
      </c>
      <c r="L83" s="32">
        <f t="shared" si="8"/>
        <v>0.43648554462804856</v>
      </c>
      <c r="M83" s="5">
        <f t="shared" si="3"/>
        <v>225686.47646626562</v>
      </c>
      <c r="N83" s="5">
        <f t="shared" si="4"/>
        <v>225686.47646626562</v>
      </c>
      <c r="O83" s="5">
        <f t="shared" si="5"/>
        <v>284379.54838165717</v>
      </c>
    </row>
    <row r="84" spans="1:15">
      <c r="A84" s="1"/>
      <c r="B84" s="1">
        <v>11</v>
      </c>
      <c r="C84" s="30">
        <f t="shared" si="11"/>
        <v>181738</v>
      </c>
      <c r="D84" s="30"/>
      <c r="E84" s="30"/>
      <c r="F84" s="30"/>
      <c r="G84" s="30"/>
      <c r="H84" s="30"/>
      <c r="I84" s="30"/>
      <c r="J84" s="5"/>
      <c r="K84" s="5">
        <f t="shared" si="7"/>
        <v>181738</v>
      </c>
      <c r="L84" s="32">
        <f t="shared" si="8"/>
        <v>0.43648554462804856</v>
      </c>
      <c r="M84" s="5">
        <f t="shared" si="3"/>
        <v>225686.47646626562</v>
      </c>
      <c r="N84" s="5">
        <f t="shared" si="4"/>
        <v>225686.47646626562</v>
      </c>
      <c r="O84" s="5">
        <f t="shared" si="5"/>
        <v>284379.54838165717</v>
      </c>
    </row>
    <row r="85" spans="1:15">
      <c r="A85" s="1"/>
      <c r="B85" s="1">
        <v>12</v>
      </c>
      <c r="C85" s="30">
        <f t="shared" si="11"/>
        <v>191627</v>
      </c>
      <c r="D85" s="30"/>
      <c r="E85" s="30"/>
      <c r="F85" s="30"/>
      <c r="G85" s="30"/>
      <c r="H85" s="30"/>
      <c r="I85" s="30"/>
      <c r="J85" s="5"/>
      <c r="K85" s="5">
        <f t="shared" si="7"/>
        <v>191627</v>
      </c>
      <c r="L85" s="32">
        <f t="shared" si="8"/>
        <v>0.43648554462804856</v>
      </c>
      <c r="M85" s="5">
        <f t="shared" si="3"/>
        <v>225686.47646626562</v>
      </c>
      <c r="N85" s="5">
        <f t="shared" si="4"/>
        <v>225686.47646626562</v>
      </c>
      <c r="O85" s="5">
        <f t="shared" si="5"/>
        <v>284379.54838165717</v>
      </c>
    </row>
    <row r="86" spans="1:15">
      <c r="A86" s="1"/>
      <c r="B86" s="1">
        <v>13</v>
      </c>
      <c r="C86" s="30">
        <f t="shared" si="11"/>
        <v>181537</v>
      </c>
      <c r="D86" s="30"/>
      <c r="E86" s="30"/>
      <c r="F86" s="30"/>
      <c r="G86" s="30"/>
      <c r="H86" s="30"/>
      <c r="I86" s="30"/>
      <c r="J86" s="5"/>
      <c r="K86" s="5">
        <f t="shared" si="7"/>
        <v>181537</v>
      </c>
      <c r="L86" s="32">
        <f t="shared" si="8"/>
        <v>0.43648554462804856</v>
      </c>
      <c r="M86" s="5">
        <f t="shared" si="3"/>
        <v>225686.47646626562</v>
      </c>
      <c r="N86" s="5">
        <f t="shared" si="4"/>
        <v>225686.47646626562</v>
      </c>
      <c r="O86" s="5">
        <f t="shared" si="5"/>
        <v>284379.54838165717</v>
      </c>
    </row>
    <row r="87" spans="1:15">
      <c r="A87" s="1">
        <f>$A$37</f>
        <v>2025</v>
      </c>
      <c r="B87" s="1">
        <v>1</v>
      </c>
      <c r="C87" s="30">
        <f t="shared" ref="C87:C99" si="12">IF(ISBLANK(G74),C74*(1+$H$37),G74*(1+$H$37))</f>
        <v>199579</v>
      </c>
      <c r="D87" s="30"/>
      <c r="E87" s="30"/>
      <c r="F87" s="30"/>
      <c r="G87" s="30"/>
      <c r="H87" s="30"/>
      <c r="I87" s="30"/>
      <c r="J87" s="5"/>
      <c r="K87" s="5">
        <f t="shared" si="7"/>
        <v>199579</v>
      </c>
      <c r="L87" s="32">
        <f t="shared" si="8"/>
        <v>0.43648554462804856</v>
      </c>
      <c r="M87" s="5">
        <f t="shared" si="3"/>
        <v>225686.47646626562</v>
      </c>
      <c r="N87" s="5">
        <f t="shared" si="4"/>
        <v>225686.47646626562</v>
      </c>
      <c r="O87" s="5">
        <f t="shared" si="5"/>
        <v>284379.54838165717</v>
      </c>
    </row>
    <row r="88" spans="1:15">
      <c r="A88" s="1"/>
      <c r="B88" s="1">
        <v>2</v>
      </c>
      <c r="C88" s="30">
        <f t="shared" si="12"/>
        <v>192304</v>
      </c>
      <c r="D88" s="30"/>
      <c r="E88" s="30"/>
      <c r="F88" s="30"/>
      <c r="G88" s="30"/>
      <c r="H88" s="30"/>
      <c r="I88" s="30"/>
      <c r="J88" s="5"/>
      <c r="K88" s="5">
        <f t="shared" si="7"/>
        <v>192304</v>
      </c>
      <c r="L88" s="32">
        <f t="shared" si="8"/>
        <v>0.43648554462804856</v>
      </c>
      <c r="M88" s="5">
        <f t="shared" si="3"/>
        <v>225686.47646626562</v>
      </c>
      <c r="N88" s="5">
        <f t="shared" si="4"/>
        <v>225686.47646626562</v>
      </c>
      <c r="O88" s="5">
        <f t="shared" si="5"/>
        <v>284379.54838165717</v>
      </c>
    </row>
    <row r="89" spans="1:15">
      <c r="A89" s="1"/>
      <c r="B89" s="1">
        <v>3</v>
      </c>
      <c r="C89" s="30">
        <f t="shared" si="12"/>
        <v>190430</v>
      </c>
      <c r="D89" s="30"/>
      <c r="E89" s="30"/>
      <c r="F89" s="30"/>
      <c r="G89" s="30"/>
      <c r="H89" s="30"/>
      <c r="I89" s="30"/>
      <c r="J89" s="5"/>
      <c r="K89" s="5">
        <f t="shared" si="7"/>
        <v>190430</v>
      </c>
      <c r="L89" s="32">
        <f t="shared" si="8"/>
        <v>0.43648554462804856</v>
      </c>
      <c r="M89" s="5">
        <f t="shared" si="3"/>
        <v>225686.47646626562</v>
      </c>
      <c r="N89" s="5">
        <f t="shared" si="4"/>
        <v>225686.47646626562</v>
      </c>
      <c r="O89" s="5">
        <f t="shared" si="5"/>
        <v>284379.54838165717</v>
      </c>
    </row>
    <row r="90" spans="1:15">
      <c r="A90" s="1"/>
      <c r="B90" s="1">
        <v>4</v>
      </c>
      <c r="C90" s="30">
        <f t="shared" si="12"/>
        <v>189950</v>
      </c>
      <c r="D90" s="30"/>
      <c r="E90" s="30"/>
      <c r="F90" s="30"/>
      <c r="G90" s="30"/>
      <c r="H90" s="30"/>
      <c r="I90" s="30"/>
      <c r="J90" s="5"/>
      <c r="K90" s="5">
        <f t="shared" si="7"/>
        <v>189950</v>
      </c>
      <c r="L90" s="32">
        <f t="shared" si="8"/>
        <v>0.43648554462804856</v>
      </c>
      <c r="M90" s="5">
        <f t="shared" si="3"/>
        <v>225686.47646626562</v>
      </c>
      <c r="N90" s="5">
        <f t="shared" si="4"/>
        <v>225686.47646626562</v>
      </c>
      <c r="O90" s="5">
        <f t="shared" si="5"/>
        <v>284379.54838165717</v>
      </c>
    </row>
    <row r="91" spans="1:15">
      <c r="A91" s="1"/>
      <c r="B91" s="1">
        <v>5</v>
      </c>
      <c r="C91" s="30">
        <f t="shared" si="12"/>
        <v>178442</v>
      </c>
      <c r="D91" s="30"/>
      <c r="E91" s="30"/>
      <c r="F91" s="30"/>
      <c r="G91" s="30"/>
      <c r="H91" s="30"/>
      <c r="I91" s="30"/>
      <c r="J91" s="5"/>
      <c r="K91" s="5">
        <f t="shared" si="7"/>
        <v>178442</v>
      </c>
      <c r="L91" s="32">
        <f t="shared" si="8"/>
        <v>0.43648554462804856</v>
      </c>
      <c r="M91" s="5">
        <f t="shared" si="3"/>
        <v>225686.47646626562</v>
      </c>
      <c r="N91" s="5">
        <f t="shared" si="4"/>
        <v>225686.47646626562</v>
      </c>
      <c r="O91" s="5">
        <f t="shared" si="5"/>
        <v>284379.54838165717</v>
      </c>
    </row>
    <row r="92" spans="1:15">
      <c r="A92" s="1"/>
      <c r="B92" s="1">
        <v>6</v>
      </c>
      <c r="C92" s="30">
        <f t="shared" si="12"/>
        <v>181162</v>
      </c>
      <c r="D92" s="30"/>
      <c r="E92" s="30"/>
      <c r="F92" s="30"/>
      <c r="G92" s="30"/>
      <c r="H92" s="30"/>
      <c r="I92" s="30"/>
      <c r="J92" s="5"/>
      <c r="K92" s="5">
        <f t="shared" si="7"/>
        <v>181162</v>
      </c>
      <c r="L92" s="32">
        <f t="shared" si="8"/>
        <v>0.43648554462804856</v>
      </c>
      <c r="M92" s="5">
        <f t="shared" si="3"/>
        <v>225686.47646626562</v>
      </c>
      <c r="N92" s="5">
        <f t="shared" si="4"/>
        <v>225686.47646626562</v>
      </c>
      <c r="O92" s="5">
        <f t="shared" si="5"/>
        <v>284379.54838165717</v>
      </c>
    </row>
    <row r="93" spans="1:15">
      <c r="A93" s="1"/>
      <c r="B93" s="1">
        <v>7</v>
      </c>
      <c r="C93" s="30">
        <f t="shared" si="12"/>
        <v>185746</v>
      </c>
      <c r="D93" s="30"/>
      <c r="E93" s="30"/>
      <c r="F93" s="30"/>
      <c r="G93" s="30"/>
      <c r="H93" s="30"/>
      <c r="I93" s="30"/>
      <c r="J93" s="5"/>
      <c r="K93" s="5">
        <f t="shared" si="7"/>
        <v>185746</v>
      </c>
      <c r="L93" s="32">
        <f t="shared" si="8"/>
        <v>0.43648554462804856</v>
      </c>
      <c r="M93" s="5">
        <f t="shared" si="3"/>
        <v>225686.47646626562</v>
      </c>
      <c r="N93" s="5">
        <f t="shared" si="4"/>
        <v>225686.47646626562</v>
      </c>
      <c r="O93" s="5">
        <f t="shared" si="5"/>
        <v>284379.54838165717</v>
      </c>
    </row>
    <row r="94" spans="1:15">
      <c r="A94" s="1"/>
      <c r="B94" s="1">
        <v>8</v>
      </c>
      <c r="C94" s="30">
        <f t="shared" si="12"/>
        <v>182156</v>
      </c>
      <c r="D94" s="30"/>
      <c r="E94" s="30"/>
      <c r="F94" s="30"/>
      <c r="G94" s="30"/>
      <c r="H94" s="30"/>
      <c r="I94" s="30"/>
      <c r="J94" s="5"/>
      <c r="K94" s="5">
        <f t="shared" si="7"/>
        <v>182156</v>
      </c>
      <c r="L94" s="32">
        <f t="shared" si="8"/>
        <v>0.43648554462804856</v>
      </c>
      <c r="M94" s="5">
        <f t="shared" si="3"/>
        <v>225686.47646626562</v>
      </c>
      <c r="N94" s="5">
        <f t="shared" si="4"/>
        <v>225686.47646626562</v>
      </c>
      <c r="O94" s="5">
        <f t="shared" si="5"/>
        <v>284379.54838165717</v>
      </c>
    </row>
    <row r="95" spans="1:15">
      <c r="A95" s="1"/>
      <c r="B95" s="1">
        <v>9</v>
      </c>
      <c r="C95" s="30">
        <f t="shared" si="12"/>
        <v>189919</v>
      </c>
      <c r="D95" s="30"/>
      <c r="E95" s="30"/>
      <c r="F95" s="30"/>
      <c r="G95" s="30"/>
      <c r="H95" s="30"/>
      <c r="I95" s="30"/>
      <c r="J95" s="5"/>
      <c r="K95" s="5">
        <f t="shared" si="7"/>
        <v>189919</v>
      </c>
      <c r="L95" s="32">
        <f t="shared" si="8"/>
        <v>0.43648554462804856</v>
      </c>
      <c r="M95" s="5">
        <f t="shared" si="3"/>
        <v>225686.47646626562</v>
      </c>
      <c r="N95" s="5">
        <f t="shared" si="4"/>
        <v>225686.47646626562</v>
      </c>
      <c r="O95" s="5">
        <f t="shared" si="5"/>
        <v>284379.54838165717</v>
      </c>
    </row>
    <row r="96" spans="1:15">
      <c r="A96" s="1"/>
      <c r="B96" s="1">
        <v>10</v>
      </c>
      <c r="C96" s="30">
        <f t="shared" si="12"/>
        <v>185170</v>
      </c>
      <c r="D96" s="30"/>
      <c r="E96" s="30"/>
      <c r="F96" s="30"/>
      <c r="G96" s="30"/>
      <c r="H96" s="30"/>
      <c r="I96" s="30"/>
      <c r="J96" s="5"/>
      <c r="K96" s="5">
        <f t="shared" si="7"/>
        <v>185170</v>
      </c>
      <c r="L96" s="32">
        <f t="shared" si="8"/>
        <v>0.43648554462804856</v>
      </c>
      <c r="M96" s="5">
        <f t="shared" si="3"/>
        <v>225686.47646626562</v>
      </c>
      <c r="N96" s="5">
        <f t="shared" si="4"/>
        <v>225686.47646626562</v>
      </c>
      <c r="O96" s="5">
        <f t="shared" si="5"/>
        <v>284379.54838165717</v>
      </c>
    </row>
    <row r="97" spans="1:15">
      <c r="A97" s="1"/>
      <c r="B97" s="1">
        <v>11</v>
      </c>
      <c r="C97" s="30">
        <f t="shared" si="12"/>
        <v>181738</v>
      </c>
      <c r="D97" s="30"/>
      <c r="E97" s="30"/>
      <c r="F97" s="30"/>
      <c r="G97" s="30"/>
      <c r="H97" s="30"/>
      <c r="I97" s="30"/>
      <c r="J97" s="5"/>
      <c r="K97" s="5">
        <f t="shared" si="7"/>
        <v>181738</v>
      </c>
      <c r="L97" s="32">
        <f t="shared" si="8"/>
        <v>0.43648554462804856</v>
      </c>
      <c r="M97" s="5">
        <f t="shared" si="3"/>
        <v>225686.47646626562</v>
      </c>
      <c r="N97" s="5">
        <f t="shared" si="4"/>
        <v>225686.47646626562</v>
      </c>
      <c r="O97" s="5">
        <f t="shared" si="5"/>
        <v>284379.54838165717</v>
      </c>
    </row>
    <row r="98" spans="1:15">
      <c r="A98" s="1"/>
      <c r="B98" s="1">
        <v>12</v>
      </c>
      <c r="C98" s="30">
        <f t="shared" si="12"/>
        <v>191627</v>
      </c>
      <c r="D98" s="30"/>
      <c r="E98" s="30"/>
      <c r="F98" s="30"/>
      <c r="G98" s="30"/>
      <c r="H98" s="30"/>
      <c r="I98" s="30"/>
      <c r="J98" s="5"/>
      <c r="K98" s="5">
        <f t="shared" si="7"/>
        <v>191627</v>
      </c>
      <c r="L98" s="32">
        <f t="shared" si="8"/>
        <v>0.43648554462804856</v>
      </c>
      <c r="M98" s="5">
        <f t="shared" si="3"/>
        <v>225686.47646626562</v>
      </c>
      <c r="N98" s="5">
        <f t="shared" si="4"/>
        <v>225686.47646626562</v>
      </c>
      <c r="O98" s="5">
        <f t="shared" si="5"/>
        <v>284379.54838165717</v>
      </c>
    </row>
    <row r="99" spans="1:15">
      <c r="A99" s="1"/>
      <c r="B99" s="1">
        <v>13</v>
      </c>
      <c r="C99" s="30">
        <f t="shared" si="12"/>
        <v>181537</v>
      </c>
      <c r="D99" s="30"/>
      <c r="E99" s="30"/>
      <c r="F99" s="30"/>
      <c r="G99" s="30"/>
      <c r="H99" s="30"/>
      <c r="I99" s="30"/>
      <c r="J99" s="5"/>
      <c r="K99" s="5">
        <f t="shared" si="7"/>
        <v>181537</v>
      </c>
      <c r="L99" s="32">
        <f t="shared" si="8"/>
        <v>0.43648554462804856</v>
      </c>
      <c r="M99" s="5">
        <f t="shared" si="3"/>
        <v>225686.47646626562</v>
      </c>
      <c r="N99" s="5">
        <f t="shared" si="4"/>
        <v>225686.47646626562</v>
      </c>
      <c r="O99" s="5">
        <f t="shared" si="5"/>
        <v>284379.54838165717</v>
      </c>
    </row>
    <row r="100" spans="1:15">
      <c r="A100" s="1">
        <f>$A$38</f>
        <v>2026</v>
      </c>
      <c r="B100" s="1">
        <v>1</v>
      </c>
      <c r="C100" s="30">
        <f t="shared" ref="C100:C112" si="13">IF(ISBLANK(G87),C87*(1+$H$38),G87*(1+$H$38))</f>
        <v>199579</v>
      </c>
      <c r="D100" s="30"/>
      <c r="E100" s="30"/>
      <c r="F100" s="30"/>
      <c r="G100" s="30"/>
      <c r="H100" s="30"/>
      <c r="I100" s="30"/>
      <c r="J100" s="5"/>
      <c r="K100" s="5">
        <f t="shared" si="7"/>
        <v>199579</v>
      </c>
      <c r="L100" s="32">
        <f t="shared" si="8"/>
        <v>0.43648554462804856</v>
      </c>
      <c r="M100" s="5">
        <f t="shared" si="3"/>
        <v>225686.47646626562</v>
      </c>
      <c r="N100" s="5">
        <f t="shared" si="4"/>
        <v>225686.47646626562</v>
      </c>
      <c r="O100" s="5">
        <f t="shared" si="5"/>
        <v>284379.54838165717</v>
      </c>
    </row>
    <row r="101" spans="1:15">
      <c r="A101" s="1"/>
      <c r="B101" s="1">
        <v>2</v>
      </c>
      <c r="C101" s="30">
        <f t="shared" si="13"/>
        <v>192304</v>
      </c>
      <c r="D101" s="30"/>
      <c r="E101" s="30"/>
      <c r="F101" s="30"/>
      <c r="G101" s="30"/>
      <c r="H101" s="30"/>
      <c r="I101" s="30"/>
      <c r="J101" s="5"/>
      <c r="K101" s="5">
        <f t="shared" si="7"/>
        <v>192304</v>
      </c>
      <c r="L101" s="32">
        <f t="shared" si="8"/>
        <v>0.43648554462804856</v>
      </c>
      <c r="M101" s="5">
        <f t="shared" si="3"/>
        <v>225686.47646626562</v>
      </c>
      <c r="N101" s="5">
        <f t="shared" si="4"/>
        <v>225686.47646626562</v>
      </c>
      <c r="O101" s="5">
        <f t="shared" si="5"/>
        <v>284379.54838165717</v>
      </c>
    </row>
    <row r="102" spans="1:15">
      <c r="A102" s="1"/>
      <c r="B102" s="1">
        <v>3</v>
      </c>
      <c r="C102" s="30">
        <f t="shared" si="13"/>
        <v>190430</v>
      </c>
      <c r="D102" s="30"/>
      <c r="E102" s="30"/>
      <c r="F102" s="30"/>
      <c r="G102" s="30"/>
      <c r="H102" s="30"/>
      <c r="I102" s="30"/>
      <c r="J102" s="5"/>
      <c r="K102" s="5">
        <f t="shared" si="7"/>
        <v>190430</v>
      </c>
      <c r="L102" s="32">
        <f t="shared" si="8"/>
        <v>0.43648554462804856</v>
      </c>
      <c r="M102" s="5">
        <f t="shared" si="3"/>
        <v>225686.47646626562</v>
      </c>
      <c r="N102" s="5">
        <f t="shared" si="4"/>
        <v>225686.47646626562</v>
      </c>
      <c r="O102" s="5">
        <f t="shared" si="5"/>
        <v>284379.54838165717</v>
      </c>
    </row>
    <row r="103" spans="1:15">
      <c r="A103" s="1"/>
      <c r="B103" s="1">
        <v>4</v>
      </c>
      <c r="C103" s="30">
        <f t="shared" si="13"/>
        <v>189950</v>
      </c>
      <c r="D103" s="30"/>
      <c r="E103" s="30"/>
      <c r="F103" s="30"/>
      <c r="G103" s="30"/>
      <c r="H103" s="30"/>
      <c r="I103" s="30"/>
      <c r="J103" s="5"/>
      <c r="K103" s="5">
        <f t="shared" si="7"/>
        <v>189950</v>
      </c>
      <c r="L103" s="32">
        <f t="shared" si="8"/>
        <v>0.43648554462804856</v>
      </c>
      <c r="M103" s="5">
        <f t="shared" si="3"/>
        <v>225686.47646626562</v>
      </c>
      <c r="N103" s="5">
        <f t="shared" si="4"/>
        <v>225686.47646626562</v>
      </c>
      <c r="O103" s="5">
        <f t="shared" si="5"/>
        <v>284379.54838165717</v>
      </c>
    </row>
    <row r="104" spans="1:15">
      <c r="A104" s="1"/>
      <c r="B104" s="1">
        <v>5</v>
      </c>
      <c r="C104" s="30">
        <f t="shared" si="13"/>
        <v>178442</v>
      </c>
      <c r="D104" s="30"/>
      <c r="E104" s="30"/>
      <c r="F104" s="30"/>
      <c r="G104" s="30"/>
      <c r="H104" s="30"/>
      <c r="I104" s="30"/>
      <c r="J104" s="5"/>
      <c r="K104" s="5">
        <f t="shared" si="7"/>
        <v>178442</v>
      </c>
      <c r="L104" s="32">
        <f t="shared" si="8"/>
        <v>0.43648554462804856</v>
      </c>
      <c r="M104" s="5">
        <f t="shared" si="3"/>
        <v>225686.47646626562</v>
      </c>
      <c r="N104" s="5">
        <f t="shared" si="4"/>
        <v>225686.47646626562</v>
      </c>
      <c r="O104" s="5">
        <f t="shared" si="5"/>
        <v>284379.54838165717</v>
      </c>
    </row>
    <row r="105" spans="1:15">
      <c r="A105" s="1"/>
      <c r="B105" s="1">
        <v>6</v>
      </c>
      <c r="C105" s="30">
        <f t="shared" si="13"/>
        <v>181162</v>
      </c>
      <c r="D105" s="30"/>
      <c r="E105" s="30"/>
      <c r="F105" s="30"/>
      <c r="G105" s="30"/>
      <c r="H105" s="30"/>
      <c r="I105" s="30"/>
      <c r="J105" s="5"/>
      <c r="K105" s="5">
        <f t="shared" si="7"/>
        <v>181162</v>
      </c>
      <c r="L105" s="32">
        <f t="shared" si="8"/>
        <v>0.43648554462804856</v>
      </c>
      <c r="M105" s="5">
        <f t="shared" si="3"/>
        <v>225686.47646626562</v>
      </c>
      <c r="N105" s="5">
        <f t="shared" si="4"/>
        <v>225686.47646626562</v>
      </c>
      <c r="O105" s="5">
        <f t="shared" si="5"/>
        <v>284379.54838165717</v>
      </c>
    </row>
    <row r="106" spans="1:15">
      <c r="A106" s="1"/>
      <c r="B106" s="1">
        <v>7</v>
      </c>
      <c r="C106" s="30">
        <f t="shared" si="13"/>
        <v>185746</v>
      </c>
      <c r="D106" s="30"/>
      <c r="E106" s="30"/>
      <c r="F106" s="30"/>
      <c r="G106" s="30"/>
      <c r="H106" s="30"/>
      <c r="I106" s="30"/>
      <c r="J106" s="5"/>
      <c r="K106" s="5">
        <f t="shared" si="7"/>
        <v>185746</v>
      </c>
      <c r="L106" s="32">
        <f t="shared" si="8"/>
        <v>0.43648554462804856</v>
      </c>
      <c r="M106" s="5">
        <f t="shared" si="3"/>
        <v>225686.47646626562</v>
      </c>
      <c r="N106" s="5">
        <f t="shared" si="4"/>
        <v>225686.47646626562</v>
      </c>
      <c r="O106" s="5">
        <f t="shared" si="5"/>
        <v>284379.54838165717</v>
      </c>
    </row>
    <row r="107" spans="1:15">
      <c r="A107" s="1"/>
      <c r="B107" s="1">
        <v>8</v>
      </c>
      <c r="C107" s="30">
        <f t="shared" si="13"/>
        <v>182156</v>
      </c>
      <c r="D107" s="30"/>
      <c r="E107" s="30"/>
      <c r="F107" s="30"/>
      <c r="G107" s="30"/>
      <c r="H107" s="30"/>
      <c r="I107" s="30"/>
      <c r="J107" s="5"/>
      <c r="K107" s="5">
        <f t="shared" si="7"/>
        <v>182156</v>
      </c>
      <c r="L107" s="32">
        <f t="shared" si="8"/>
        <v>0.43648554462804856</v>
      </c>
      <c r="M107" s="5">
        <f t="shared" si="3"/>
        <v>225686.47646626562</v>
      </c>
      <c r="N107" s="5">
        <f t="shared" si="4"/>
        <v>225686.47646626562</v>
      </c>
      <c r="O107" s="5">
        <f t="shared" si="5"/>
        <v>284379.54838165717</v>
      </c>
    </row>
    <row r="108" spans="1:15">
      <c r="A108" s="1"/>
      <c r="B108" s="1">
        <v>9</v>
      </c>
      <c r="C108" s="30">
        <f t="shared" si="13"/>
        <v>189919</v>
      </c>
      <c r="D108" s="30"/>
      <c r="E108" s="30"/>
      <c r="F108" s="30"/>
      <c r="G108" s="30"/>
      <c r="H108" s="30"/>
      <c r="I108" s="30"/>
      <c r="J108" s="5"/>
      <c r="K108" s="5">
        <f t="shared" si="7"/>
        <v>189919</v>
      </c>
      <c r="L108" s="32">
        <f t="shared" si="8"/>
        <v>0.43648554462804856</v>
      </c>
      <c r="M108" s="5">
        <f t="shared" si="3"/>
        <v>225686.47646626562</v>
      </c>
      <c r="N108" s="5">
        <f t="shared" si="4"/>
        <v>225686.47646626562</v>
      </c>
      <c r="O108" s="5">
        <f t="shared" si="5"/>
        <v>284379.54838165717</v>
      </c>
    </row>
    <row r="109" spans="1:15">
      <c r="A109" s="1"/>
      <c r="B109" s="1">
        <v>10</v>
      </c>
      <c r="C109" s="30">
        <f t="shared" si="13"/>
        <v>185170</v>
      </c>
      <c r="D109" s="30"/>
      <c r="E109" s="30"/>
      <c r="F109" s="30"/>
      <c r="G109" s="30"/>
      <c r="H109" s="30"/>
      <c r="I109" s="30"/>
      <c r="J109" s="5"/>
      <c r="K109" s="5">
        <f t="shared" si="7"/>
        <v>185170</v>
      </c>
      <c r="L109" s="32">
        <f t="shared" si="8"/>
        <v>0.43648554462804856</v>
      </c>
      <c r="M109" s="5">
        <f t="shared" si="3"/>
        <v>225686.47646626562</v>
      </c>
      <c r="N109" s="5">
        <f t="shared" si="4"/>
        <v>225686.47646626562</v>
      </c>
      <c r="O109" s="5">
        <f t="shared" si="5"/>
        <v>284379.54838165717</v>
      </c>
    </row>
    <row r="110" spans="1:15">
      <c r="A110" s="1"/>
      <c r="B110" s="1">
        <v>11</v>
      </c>
      <c r="C110" s="30">
        <f t="shared" si="13"/>
        <v>181738</v>
      </c>
      <c r="D110" s="30"/>
      <c r="E110" s="30"/>
      <c r="F110" s="30"/>
      <c r="G110" s="30"/>
      <c r="H110" s="30"/>
      <c r="I110" s="30"/>
      <c r="J110" s="5"/>
      <c r="K110" s="5">
        <f t="shared" si="7"/>
        <v>181738</v>
      </c>
      <c r="L110" s="32">
        <f t="shared" si="8"/>
        <v>0.43648554462804856</v>
      </c>
      <c r="M110" s="5">
        <f t="shared" si="3"/>
        <v>225686.47646626562</v>
      </c>
      <c r="N110" s="5">
        <f t="shared" si="4"/>
        <v>225686.47646626562</v>
      </c>
      <c r="O110" s="5">
        <f t="shared" si="5"/>
        <v>284379.54838165717</v>
      </c>
    </row>
    <row r="111" spans="1:15">
      <c r="A111" s="1"/>
      <c r="B111" s="1">
        <v>12</v>
      </c>
      <c r="C111" s="30">
        <f t="shared" si="13"/>
        <v>191627</v>
      </c>
      <c r="D111" s="30"/>
      <c r="E111" s="30"/>
      <c r="F111" s="30"/>
      <c r="G111" s="30"/>
      <c r="H111" s="30"/>
      <c r="I111" s="30"/>
      <c r="J111" s="5"/>
      <c r="K111" s="5">
        <f t="shared" si="7"/>
        <v>191627</v>
      </c>
      <c r="L111" s="32">
        <f t="shared" si="8"/>
        <v>0.43648554462804856</v>
      </c>
      <c r="M111" s="5">
        <f t="shared" si="3"/>
        <v>225686.47646626562</v>
      </c>
      <c r="N111" s="5">
        <f t="shared" si="4"/>
        <v>225686.47646626562</v>
      </c>
      <c r="O111" s="5">
        <f t="shared" si="5"/>
        <v>284379.54838165717</v>
      </c>
    </row>
    <row r="112" spans="1:15">
      <c r="A112" s="1"/>
      <c r="B112" s="1">
        <v>13</v>
      </c>
      <c r="C112" s="30">
        <f t="shared" si="13"/>
        <v>181537</v>
      </c>
      <c r="D112" s="30"/>
      <c r="E112" s="30"/>
      <c r="F112" s="30"/>
      <c r="G112" s="30"/>
      <c r="H112" s="30"/>
      <c r="I112" s="30"/>
      <c r="J112" s="5"/>
      <c r="K112" s="5">
        <f t="shared" si="7"/>
        <v>181537</v>
      </c>
      <c r="L112" s="32">
        <f t="shared" si="8"/>
        <v>0.43648554462804856</v>
      </c>
      <c r="M112" s="5">
        <f t="shared" ref="M112" si="14">$C$41*$L112*60*$M$45</f>
        <v>225686.47646626562</v>
      </c>
      <c r="N112" s="5">
        <f t="shared" ref="N112" si="15">$C$41*$L112*60*$Q$45</f>
        <v>225686.47646626562</v>
      </c>
      <c r="O112" s="5">
        <f t="shared" ref="O112" si="16">$C$41*$C$42*60*$Q$45</f>
        <v>284379.54838165717</v>
      </c>
    </row>
  </sheetData>
  <sheetProtection algorithmName="SHA-512" hashValue="CK2LOh3UaYp3eS7Naf394KqrctS+YMFBTUOyOt7kSkWBOqrjJzEpmcd3ddD5zCEOpsWtl1r99pKbY/dBpQ6QJg==" saltValue="dTYa4q7P4pkQq+GrCxLKmg==" spinCount="100000" sheet="1" formatCells="0" formatColumns="0" formatRows="0" insertColumns="0" insertRows="0"/>
  <pageMargins left="0.7" right="0.7" top="0.75" bottom="0.75" header="0.3" footer="0.3"/>
  <pageSetup scale="42" orientation="landscape"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B86AC-E42D-4118-B91B-6F39F6F53AAE}">
  <dimension ref="A33:AA112"/>
  <sheetViews>
    <sheetView zoomScale="90" zoomScaleNormal="90" workbookViewId="0">
      <selection activeCell="D71" sqref="D71"/>
    </sheetView>
  </sheetViews>
  <sheetFormatPr defaultColWidth="9.42578125" defaultRowHeight="15"/>
  <cols>
    <col min="1" max="1" width="12.5703125" style="3" customWidth="1"/>
    <col min="2" max="3" width="12.5703125" style="2" customWidth="1"/>
    <col min="4" max="4" width="19.42578125" style="2" customWidth="1"/>
    <col min="5" max="6" width="12.5703125" style="2" customWidth="1"/>
    <col min="7" max="7" width="12.42578125" style="2" customWidth="1"/>
    <col min="8" max="23" width="12.5703125" style="2" customWidth="1"/>
    <col min="24" max="16384" width="9.42578125" style="2"/>
  </cols>
  <sheetData>
    <row r="33" spans="1:27"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7" ht="15.75">
      <c r="A34" s="24">
        <v>2024</v>
      </c>
      <c r="B34" s="12">
        <f>SUM($K$48:$K$60)</f>
        <v>1418250</v>
      </c>
      <c r="C34" s="13">
        <f>$B34/(SUM($M$48:$M$60))</f>
        <v>0.74142642180982876</v>
      </c>
      <c r="D34" s="13">
        <f>$B34/(SUM($N$48:$N$60))</f>
        <v>0.52959030129273466</v>
      </c>
      <c r="E34" s="13">
        <f>$B34/(SUM($O$48:$O$60))</f>
        <v>0.52959030129273466</v>
      </c>
      <c r="F34" s="9"/>
      <c r="G34" s="7">
        <f>A34</f>
        <v>2024</v>
      </c>
      <c r="H34" s="14"/>
      <c r="I34" s="15">
        <f>AVERAGE($L$48:$L$60)</f>
        <v>0.48206426382085232</v>
      </c>
      <c r="J34" s="9"/>
      <c r="K34" s="9"/>
      <c r="L34" s="8" t="s">
        <v>319</v>
      </c>
      <c r="M34" s="8" t="s">
        <v>320</v>
      </c>
      <c r="N34" s="9"/>
      <c r="O34" s="16"/>
      <c r="P34" s="8" t="s">
        <v>319</v>
      </c>
      <c r="Q34" s="8" t="s">
        <v>320</v>
      </c>
      <c r="S34" s="16"/>
      <c r="T34" s="8" t="s">
        <v>319</v>
      </c>
      <c r="U34" s="8" t="s">
        <v>320</v>
      </c>
    </row>
    <row r="35" spans="1:27" ht="15.75">
      <c r="A35" s="7">
        <f>A34+1</f>
        <v>2025</v>
      </c>
      <c r="B35" s="12">
        <f>SUM($K$61:$K$73)</f>
        <v>1291189</v>
      </c>
      <c r="C35" s="13">
        <f>$B35/(SUM($M$61:$M$73))</f>
        <v>0.52479680441883858</v>
      </c>
      <c r="D35" s="13">
        <f>$B35/(SUM($N$61:$N$73))</f>
        <v>0.37485486029917048</v>
      </c>
      <c r="E35" s="13">
        <f>$B35/(SUM($O$61:$O$73))</f>
        <v>0.37485486029917048</v>
      </c>
      <c r="F35" s="9"/>
      <c r="G35" s="7">
        <f t="shared" ref="G35:G38" si="0">A35</f>
        <v>2025</v>
      </c>
      <c r="H35" s="27">
        <v>0.01</v>
      </c>
      <c r="I35" s="15">
        <f>AVERAGE($L$61:$L$73)</f>
        <v>0.6200387611042969</v>
      </c>
      <c r="J35" s="9"/>
      <c r="K35" s="17" t="s">
        <v>321</v>
      </c>
      <c r="L35" s="28">
        <v>0</v>
      </c>
      <c r="M35" s="28">
        <v>8</v>
      </c>
      <c r="N35" s="9"/>
      <c r="O35" s="17" t="s">
        <v>321</v>
      </c>
      <c r="P35" s="28">
        <v>3</v>
      </c>
      <c r="Q35" s="28">
        <v>8</v>
      </c>
      <c r="S35" s="17" t="s">
        <v>321</v>
      </c>
      <c r="T35" s="48">
        <v>3</v>
      </c>
      <c r="U35" s="48">
        <v>8</v>
      </c>
    </row>
    <row r="36" spans="1:27" ht="15.75">
      <c r="A36" s="7">
        <f t="shared" ref="A36:A38" si="1">A35+1</f>
        <v>2026</v>
      </c>
      <c r="B36" s="12">
        <f>SUM($K$74:$K$86)</f>
        <v>1265644.1035999998</v>
      </c>
      <c r="C36" s="13">
        <f>$B36/(SUM($M$74:$M$86))</f>
        <v>0.51441421906539275</v>
      </c>
      <c r="D36" s="13">
        <f>$B36/(SUM($N$74:$N$86))</f>
        <v>0.36743872790385201</v>
      </c>
      <c r="E36" s="13">
        <f>$B36/(SUM($O$74:$O$86))</f>
        <v>0.36743872790385201</v>
      </c>
      <c r="F36" s="9"/>
      <c r="G36" s="7">
        <f t="shared" si="0"/>
        <v>2026</v>
      </c>
      <c r="H36" s="27">
        <v>0.01</v>
      </c>
      <c r="I36" s="15">
        <f>AVERAGE($L$74:$L$86)</f>
        <v>0.6200387611042969</v>
      </c>
      <c r="J36" s="9"/>
      <c r="K36" s="17" t="s">
        <v>322</v>
      </c>
      <c r="L36" s="28">
        <v>3</v>
      </c>
      <c r="M36" s="28">
        <v>8</v>
      </c>
      <c r="N36" s="9"/>
      <c r="O36" s="17" t="s">
        <v>322</v>
      </c>
      <c r="P36" s="28">
        <v>3</v>
      </c>
      <c r="Q36" s="28">
        <v>8</v>
      </c>
      <c r="S36" s="17" t="s">
        <v>322</v>
      </c>
      <c r="T36" s="48">
        <v>3</v>
      </c>
      <c r="U36" s="48">
        <v>8</v>
      </c>
    </row>
    <row r="37" spans="1:27" ht="15.75">
      <c r="A37" s="7">
        <f t="shared" si="1"/>
        <v>2027</v>
      </c>
      <c r="B37" s="12">
        <f>SUM($K$87:$K$99)</f>
        <v>1290956.9856720001</v>
      </c>
      <c r="C37" s="13">
        <f>$B37/(SUM($M$87:$M$99))</f>
        <v>0.52470250344670077</v>
      </c>
      <c r="D37" s="13">
        <f>$B37/(SUM($N$87:$N$99))</f>
        <v>0.37478750246192916</v>
      </c>
      <c r="E37" s="13">
        <f>$B37/(SUM($O$87:$O$99))</f>
        <v>0.37478750246192916</v>
      </c>
      <c r="F37" s="9"/>
      <c r="G37" s="7">
        <f t="shared" si="0"/>
        <v>2027</v>
      </c>
      <c r="H37" s="27">
        <v>0.02</v>
      </c>
      <c r="I37" s="15">
        <f>AVERAGE($L$87:$L$99)</f>
        <v>0.6200387611042969</v>
      </c>
      <c r="J37" s="9"/>
      <c r="K37" s="17" t="s">
        <v>323</v>
      </c>
      <c r="L37" s="28">
        <v>3</v>
      </c>
      <c r="M37" s="28">
        <v>8</v>
      </c>
      <c r="N37" s="9"/>
      <c r="O37" s="17" t="s">
        <v>323</v>
      </c>
      <c r="P37" s="28">
        <v>3</v>
      </c>
      <c r="Q37" s="28">
        <v>8</v>
      </c>
      <c r="S37" s="17" t="s">
        <v>323</v>
      </c>
      <c r="T37" s="48">
        <v>3</v>
      </c>
      <c r="U37" s="48">
        <v>8</v>
      </c>
    </row>
    <row r="38" spans="1:27" ht="15.75">
      <c r="A38" s="7">
        <f t="shared" si="1"/>
        <v>2028</v>
      </c>
      <c r="B38" s="12">
        <f>SUM($K$100:$K$112)</f>
        <v>1316776.12538544</v>
      </c>
      <c r="C38" s="13">
        <f>$B38/(SUM($M$100:$M$112))</f>
        <v>0.53519655351563467</v>
      </c>
      <c r="D38" s="13">
        <f>$B38/(SUM($N$100:$N$112))</f>
        <v>0.38228325251116768</v>
      </c>
      <c r="E38" s="13">
        <f>$B38/(SUM($O$100:$O$112))</f>
        <v>0.38228325251116768</v>
      </c>
      <c r="F38" s="9"/>
      <c r="G38" s="7">
        <f t="shared" si="0"/>
        <v>2028</v>
      </c>
      <c r="H38" s="27">
        <v>0.02</v>
      </c>
      <c r="I38" s="15">
        <f>AVERAGE($L$100:$L$112)</f>
        <v>0.6200387611042969</v>
      </c>
      <c r="J38" s="9"/>
      <c r="K38" s="17" t="s">
        <v>324</v>
      </c>
      <c r="L38" s="28">
        <v>3</v>
      </c>
      <c r="M38" s="28">
        <v>8</v>
      </c>
      <c r="N38" s="9"/>
      <c r="O38" s="17" t="s">
        <v>324</v>
      </c>
      <c r="P38" s="28">
        <v>3</v>
      </c>
      <c r="Q38" s="28">
        <v>8</v>
      </c>
      <c r="S38" s="17" t="s">
        <v>324</v>
      </c>
      <c r="T38" s="48">
        <v>3</v>
      </c>
      <c r="U38" s="48">
        <v>8</v>
      </c>
    </row>
    <row r="39" spans="1:27" ht="15.75">
      <c r="A39" s="9"/>
      <c r="B39" s="9"/>
      <c r="C39" s="9"/>
      <c r="D39" s="9"/>
      <c r="E39" s="9"/>
      <c r="F39" s="9"/>
      <c r="G39" s="9"/>
      <c r="H39" s="9"/>
      <c r="I39" s="9"/>
      <c r="J39" s="9"/>
      <c r="K39" s="17" t="s">
        <v>325</v>
      </c>
      <c r="L39" s="28">
        <v>3</v>
      </c>
      <c r="M39" s="28">
        <v>8</v>
      </c>
      <c r="N39" s="9"/>
      <c r="O39" s="17" t="s">
        <v>325</v>
      </c>
      <c r="P39" s="28">
        <v>3</v>
      </c>
      <c r="Q39" s="28">
        <v>8</v>
      </c>
      <c r="S39" s="17" t="s">
        <v>325</v>
      </c>
      <c r="T39" s="48">
        <v>3</v>
      </c>
      <c r="U39" s="48">
        <v>8</v>
      </c>
    </row>
    <row r="40" spans="1:27" ht="15.75">
      <c r="A40" s="9"/>
      <c r="B40" s="9"/>
      <c r="C40" s="18" t="s">
        <v>38</v>
      </c>
      <c r="D40" s="9"/>
      <c r="E40" s="9"/>
      <c r="F40" s="9"/>
      <c r="G40" s="19" t="str">
        <f>"Actual "&amp;A35&amp;" Growth YTD"</f>
        <v>Actual 2025 Growth YTD</v>
      </c>
      <c r="H40" s="9"/>
      <c r="I40" s="9"/>
      <c r="J40" s="9"/>
      <c r="K40" s="17" t="s">
        <v>326</v>
      </c>
      <c r="L40" s="28">
        <v>3</v>
      </c>
      <c r="M40" s="28">
        <v>8</v>
      </c>
      <c r="N40" s="9"/>
      <c r="O40" s="17" t="s">
        <v>326</v>
      </c>
      <c r="P40" s="28">
        <v>3</v>
      </c>
      <c r="Q40" s="28">
        <v>8</v>
      </c>
      <c r="S40" s="17" t="s">
        <v>326</v>
      </c>
      <c r="T40" s="48">
        <v>3</v>
      </c>
      <c r="U40" s="48">
        <v>8</v>
      </c>
    </row>
    <row r="41" spans="1:27" ht="15.75">
      <c r="A41" s="9"/>
      <c r="B41" s="17" t="s">
        <v>327</v>
      </c>
      <c r="C41" s="33">
        <f>'KDT Q1 25'!L288</f>
        <v>10.59848905702367</v>
      </c>
      <c r="D41" s="19" t="str">
        <f>CONCATENATE(C43," per Minute")</f>
        <v>Cases per Minute</v>
      </c>
      <c r="E41" s="9"/>
      <c r="F41" s="9"/>
      <c r="G41" s="23">
        <f>IFERROR(SUM($J$61:$J$73)/SUM($J$48:$J$60)-1,"")</f>
        <v>-3.9644983559939617E-2</v>
      </c>
      <c r="H41" s="9"/>
      <c r="I41" s="9"/>
      <c r="J41" s="9"/>
      <c r="K41" s="17" t="s">
        <v>328</v>
      </c>
      <c r="L41" s="28">
        <v>0</v>
      </c>
      <c r="M41" s="28">
        <v>8</v>
      </c>
      <c r="N41" s="9"/>
      <c r="O41" s="17" t="s">
        <v>328</v>
      </c>
      <c r="P41" s="28">
        <v>3</v>
      </c>
      <c r="Q41" s="28">
        <v>8</v>
      </c>
      <c r="S41" s="17" t="s">
        <v>328</v>
      </c>
      <c r="T41" s="48">
        <v>3</v>
      </c>
      <c r="U41" s="48">
        <v>8</v>
      </c>
    </row>
    <row r="42" spans="1:27" ht="15.75">
      <c r="A42" s="9"/>
      <c r="B42" s="17"/>
      <c r="C42" s="50"/>
      <c r="D42" s="9"/>
      <c r="E42" s="9"/>
      <c r="F42" s="9"/>
      <c r="H42" s="9"/>
      <c r="I42" s="9"/>
      <c r="J42" s="9"/>
      <c r="K42" s="9"/>
      <c r="L42" s="17" t="s">
        <v>329</v>
      </c>
      <c r="M42" s="20">
        <f>(L35*M35)+(L36*M36)+(L37*M37)+(L38*M38)+(L39*M39)+(L40*M40)+(L41*M41)</f>
        <v>120</v>
      </c>
      <c r="N42" s="9"/>
      <c r="O42" s="18"/>
      <c r="P42" s="17" t="s">
        <v>329</v>
      </c>
      <c r="Q42" s="20">
        <f>(P35*Q35)+(P36*Q36)+(P37*Q37)+(P38*Q38)+(P39*Q39)+(P40*Q40)+(P41*Q41)</f>
        <v>168</v>
      </c>
      <c r="S42" s="18"/>
      <c r="T42" s="17" t="s">
        <v>329</v>
      </c>
      <c r="U42" s="20">
        <f>(T35*U35)+(T36*U36)+(T37*U37)+(T38*U38)+(T39*U39)+(T40*U40)+(T41*U41)</f>
        <v>168</v>
      </c>
    </row>
    <row r="43" spans="1:27"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7" ht="15.75">
      <c r="A44" s="22"/>
      <c r="B44" s="9"/>
      <c r="C44" s="17"/>
      <c r="D44" s="21"/>
      <c r="E44" s="9"/>
      <c r="F44" s="9"/>
      <c r="G44" s="9"/>
      <c r="H44" s="9"/>
      <c r="I44" s="9"/>
      <c r="J44" s="9"/>
      <c r="K44" s="9"/>
      <c r="L44" s="17" t="s">
        <v>333</v>
      </c>
      <c r="M44" s="21">
        <f>M42*M43</f>
        <v>6240</v>
      </c>
      <c r="N44" s="9"/>
      <c r="O44" s="18"/>
      <c r="P44" s="17" t="s">
        <v>333</v>
      </c>
      <c r="Q44" s="21">
        <f>Q42*Q43</f>
        <v>8736</v>
      </c>
      <c r="S44" s="18"/>
      <c r="T44" s="17" t="s">
        <v>333</v>
      </c>
      <c r="U44" s="21">
        <f>U42*U43</f>
        <v>8736</v>
      </c>
    </row>
    <row r="45" spans="1:27" ht="15.75">
      <c r="A45" s="22"/>
      <c r="B45" s="9"/>
      <c r="C45" s="9"/>
      <c r="D45" s="9"/>
      <c r="E45" s="9"/>
      <c r="F45" s="9"/>
      <c r="G45" s="9"/>
      <c r="H45" s="9"/>
      <c r="I45" s="9"/>
      <c r="J45" s="9"/>
      <c r="K45" s="9"/>
      <c r="L45" s="17" t="s">
        <v>334</v>
      </c>
      <c r="M45" s="9">
        <f>M44/13</f>
        <v>480</v>
      </c>
      <c r="N45" s="9"/>
      <c r="O45" s="18"/>
      <c r="P45" s="17" t="s">
        <v>334</v>
      </c>
      <c r="Q45" s="9">
        <f>Q44/13</f>
        <v>672</v>
      </c>
      <c r="S45" s="18"/>
      <c r="T45" s="17" t="s">
        <v>334</v>
      </c>
      <c r="U45" s="9">
        <f>U44/13</f>
        <v>672</v>
      </c>
    </row>
    <row r="46" spans="1:27" ht="29.25" customHeight="1"/>
    <row r="47" spans="1:27"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c r="AA47" s="2" t="e" cm="1">
        <f t="array" aca="1" ref="AA47" ca="1">_xlfn.TEXTAFTER(CELL("filename"),"]")</f>
        <v>#VALUE!</v>
      </c>
    </row>
    <row r="48" spans="1:27">
      <c r="A48" s="1">
        <f>$A$34</f>
        <v>2024</v>
      </c>
      <c r="B48" s="1">
        <v>1</v>
      </c>
      <c r="C48" s="29">
        <v>118652</v>
      </c>
      <c r="D48" s="29">
        <v>193500</v>
      </c>
      <c r="E48" s="29">
        <v>206146</v>
      </c>
      <c r="F48" s="29">
        <v>98339</v>
      </c>
      <c r="G48" s="29">
        <v>127025</v>
      </c>
      <c r="H48" s="29">
        <v>158975</v>
      </c>
      <c r="I48" s="29"/>
      <c r="J48" s="5">
        <f>IF(G61&gt;0,G48,0)</f>
        <v>127025</v>
      </c>
      <c r="K48" s="5">
        <f>IF(G48&gt;0,G48,C48)</f>
        <v>127025</v>
      </c>
      <c r="L48" s="31">
        <f>'KDT Q4 24 '!J287</f>
        <v>0.48206426382085227</v>
      </c>
      <c r="M48" s="5">
        <f t="shared" ref="M48:M111" si="2">$C$41*$L48*60*$M$45</f>
        <v>147143.60135675926</v>
      </c>
      <c r="N48" s="5">
        <f t="shared" ref="N48:N111" si="3">$C$41*$L48*60*$Q$45</f>
        <v>206001.04189946299</v>
      </c>
      <c r="O48" s="5">
        <f>$C$41*$L48*60*$U$45</f>
        <v>206001.04189946299</v>
      </c>
      <c r="P48" s="49">
        <f>IF(K48=0,0%,K48/M48)</f>
        <v>0.8632723328010683</v>
      </c>
      <c r="Q48" s="49">
        <f>IF(K48=0,0%,K48/N48)</f>
        <v>0.61662309485790578</v>
      </c>
      <c r="R48" s="49">
        <f>IF(K48=0,0%,K48/O48)</f>
        <v>0.61662309485790578</v>
      </c>
      <c r="S48" s="52">
        <f>IF(ISBLANK(E48),#N/A,E48/(C48/28))</f>
        <v>48.647203586960188</v>
      </c>
      <c r="T48" s="2" t="s">
        <v>113</v>
      </c>
      <c r="U48" s="2" t="s">
        <v>351</v>
      </c>
    </row>
    <row r="49" spans="1:21">
      <c r="A49" s="1"/>
      <c r="B49" s="1">
        <v>2</v>
      </c>
      <c r="C49" s="29">
        <v>137293</v>
      </c>
      <c r="D49" s="29">
        <v>256500</v>
      </c>
      <c r="E49" s="29">
        <v>158975</v>
      </c>
      <c r="F49" s="29">
        <v>173000</v>
      </c>
      <c r="G49" s="29">
        <v>120619</v>
      </c>
      <c r="H49" s="29">
        <v>162161</v>
      </c>
      <c r="I49" s="29"/>
      <c r="J49" s="5">
        <f t="shared" ref="J49:J60" si="4">IF(G62&gt;0,G49,0)</f>
        <v>120619</v>
      </c>
      <c r="K49" s="5">
        <f t="shared" ref="K49:K112" si="5">IF(G49&gt;0,G49,C49)</f>
        <v>120619</v>
      </c>
      <c r="L49" s="32">
        <f>L48</f>
        <v>0.48206426382085227</v>
      </c>
      <c r="M49" s="5">
        <f t="shared" si="2"/>
        <v>147143.60135675926</v>
      </c>
      <c r="N49" s="5">
        <f t="shared" si="3"/>
        <v>206001.04189946299</v>
      </c>
      <c r="O49" s="5">
        <f t="shared" ref="O49:O112" si="6">$C$41*$L49*60*$U$45</f>
        <v>206001.04189946299</v>
      </c>
      <c r="P49" s="49">
        <f t="shared" ref="P49:P50" si="7">IF(K49=0,0%,K49/M49)</f>
        <v>0.81973663066429481</v>
      </c>
      <c r="Q49" s="49">
        <f t="shared" ref="Q49:Q50" si="8">IF(K49=0,0%,K49/N49)</f>
        <v>0.58552616476021058</v>
      </c>
      <c r="R49" s="49">
        <f t="shared" ref="R49:R50" si="9">IF(K49=0,0%,K49/O49)</f>
        <v>0.58552616476021058</v>
      </c>
      <c r="S49" s="52">
        <f t="shared" ref="S49:S112" si="10">IF(ISBLANK(E49),#N/A,E49/(C49/28))</f>
        <v>32.42190060673159</v>
      </c>
      <c r="T49" s="2" t="s">
        <v>113</v>
      </c>
      <c r="U49" s="2" t="str">
        <f>U48</f>
        <v>049 State Ave</v>
      </c>
    </row>
    <row r="50" spans="1:21">
      <c r="A50" s="1"/>
      <c r="B50" s="1">
        <v>3</v>
      </c>
      <c r="C50" s="29">
        <v>104685</v>
      </c>
      <c r="D50" s="29">
        <v>193762</v>
      </c>
      <c r="E50" s="29">
        <v>162161</v>
      </c>
      <c r="F50" s="29">
        <v>181665</v>
      </c>
      <c r="G50" s="29">
        <v>107285</v>
      </c>
      <c r="H50" s="29">
        <v>236541</v>
      </c>
      <c r="I50" s="29"/>
      <c r="J50" s="5">
        <f t="shared" si="4"/>
        <v>107285</v>
      </c>
      <c r="K50" s="5">
        <f t="shared" si="5"/>
        <v>107285</v>
      </c>
      <c r="L50" s="32">
        <f t="shared" ref="L50:L112" si="11">L49</f>
        <v>0.48206426382085227</v>
      </c>
      <c r="M50" s="5">
        <f t="shared" si="2"/>
        <v>147143.60135675926</v>
      </c>
      <c r="N50" s="5">
        <f t="shared" si="3"/>
        <v>206001.04189946299</v>
      </c>
      <c r="O50" s="5">
        <f t="shared" si="6"/>
        <v>206001.04189946299</v>
      </c>
      <c r="P50" s="49">
        <f t="shared" si="7"/>
        <v>0.72911767151791074</v>
      </c>
      <c r="Q50" s="49">
        <f t="shared" si="8"/>
        <v>0.52079833679850762</v>
      </c>
      <c r="R50" s="49">
        <f t="shared" si="9"/>
        <v>0.52079833679850762</v>
      </c>
      <c r="S50" s="52">
        <f t="shared" si="10"/>
        <v>43.373052490805748</v>
      </c>
      <c r="T50" s="2" t="s">
        <v>113</v>
      </c>
      <c r="U50" s="2" t="str">
        <f t="shared" ref="U50:U112" si="12">U49</f>
        <v>049 State Ave</v>
      </c>
    </row>
    <row r="51" spans="1:21">
      <c r="A51" s="1"/>
      <c r="B51" s="1">
        <v>4</v>
      </c>
      <c r="C51" s="29">
        <v>115783</v>
      </c>
      <c r="D51" s="29">
        <v>110000</v>
      </c>
      <c r="E51" s="29">
        <v>236541</v>
      </c>
      <c r="F51" s="29">
        <v>149212</v>
      </c>
      <c r="G51" s="29">
        <v>95191</v>
      </c>
      <c r="H51" s="29">
        <v>304989</v>
      </c>
      <c r="I51" s="29"/>
      <c r="J51" s="5">
        <f t="shared" si="4"/>
        <v>95191</v>
      </c>
      <c r="K51" s="5">
        <f t="shared" si="5"/>
        <v>95191</v>
      </c>
      <c r="L51" s="32">
        <f t="shared" si="11"/>
        <v>0.48206426382085227</v>
      </c>
      <c r="M51" s="5">
        <f t="shared" si="2"/>
        <v>147143.60135675926</v>
      </c>
      <c r="N51" s="5">
        <f t="shared" si="3"/>
        <v>206001.04189946299</v>
      </c>
      <c r="O51" s="5">
        <f t="shared" si="6"/>
        <v>206001.04189946299</v>
      </c>
      <c r="P51" s="49">
        <f t="shared" ref="P51:P112" si="13">IF(K51=0,0%,K51/M51)</f>
        <v>0.64692585421504811</v>
      </c>
      <c r="Q51" s="49">
        <f t="shared" ref="Q51:Q112" si="14">IF(K51=0,0%,K51/N51)</f>
        <v>0.46208989586789145</v>
      </c>
      <c r="R51" s="49">
        <f t="shared" ref="R51:R112" si="15">IF(K51=0,0%,K51/O51)</f>
        <v>0.46208989586789145</v>
      </c>
      <c r="S51" s="52">
        <f t="shared" si="10"/>
        <v>57.203112719483862</v>
      </c>
      <c r="T51" s="2" t="s">
        <v>113</v>
      </c>
      <c r="U51" s="2" t="str">
        <f t="shared" si="12"/>
        <v>049 State Ave</v>
      </c>
    </row>
    <row r="52" spans="1:21">
      <c r="A52" s="1"/>
      <c r="B52" s="1">
        <v>5</v>
      </c>
      <c r="C52" s="29">
        <v>119334</v>
      </c>
      <c r="D52" s="29">
        <v>177967</v>
      </c>
      <c r="E52" s="29">
        <v>304989</v>
      </c>
      <c r="F52" s="29">
        <v>127818</v>
      </c>
      <c r="G52" s="29">
        <v>100991</v>
      </c>
      <c r="H52" s="29">
        <v>312953</v>
      </c>
      <c r="I52" s="29"/>
      <c r="J52" s="5">
        <f t="shared" si="4"/>
        <v>0</v>
      </c>
      <c r="K52" s="5">
        <f t="shared" si="5"/>
        <v>100991</v>
      </c>
      <c r="L52" s="32">
        <f t="shared" si="11"/>
        <v>0.48206426382085227</v>
      </c>
      <c r="M52" s="5">
        <f t="shared" si="2"/>
        <v>147143.60135675926</v>
      </c>
      <c r="N52" s="5">
        <f t="shared" si="3"/>
        <v>206001.04189946299</v>
      </c>
      <c r="O52" s="5">
        <f t="shared" si="6"/>
        <v>206001.04189946299</v>
      </c>
      <c r="P52" s="49">
        <f t="shared" si="13"/>
        <v>0.68634313057990703</v>
      </c>
      <c r="Q52" s="49">
        <f t="shared" si="14"/>
        <v>0.49024509327136206</v>
      </c>
      <c r="R52" s="49">
        <f t="shared" si="15"/>
        <v>0.49024509327136206</v>
      </c>
      <c r="S52" s="52">
        <f t="shared" si="10"/>
        <v>71.561265020865804</v>
      </c>
      <c r="T52" s="2" t="s">
        <v>113</v>
      </c>
      <c r="U52" s="2" t="str">
        <f t="shared" si="12"/>
        <v>049 State Ave</v>
      </c>
    </row>
    <row r="53" spans="1:21">
      <c r="A53" s="1"/>
      <c r="B53" s="1">
        <v>6</v>
      </c>
      <c r="C53" s="29">
        <v>127587</v>
      </c>
      <c r="D53" s="29">
        <v>163117</v>
      </c>
      <c r="E53" s="29">
        <v>312953</v>
      </c>
      <c r="F53" s="29">
        <v>116892</v>
      </c>
      <c r="G53" s="29">
        <v>99816</v>
      </c>
      <c r="H53" s="29">
        <v>332984</v>
      </c>
      <c r="I53" s="29"/>
      <c r="J53" s="5">
        <f t="shared" si="4"/>
        <v>0</v>
      </c>
      <c r="K53" s="5">
        <f t="shared" si="5"/>
        <v>99816</v>
      </c>
      <c r="L53" s="32">
        <f t="shared" si="11"/>
        <v>0.48206426382085227</v>
      </c>
      <c r="M53" s="5">
        <f t="shared" si="2"/>
        <v>147143.60135675926</v>
      </c>
      <c r="N53" s="5">
        <f t="shared" si="3"/>
        <v>206001.04189946299</v>
      </c>
      <c r="O53" s="5">
        <f t="shared" si="6"/>
        <v>206001.04189946299</v>
      </c>
      <c r="P53" s="49">
        <f t="shared" si="13"/>
        <v>0.67835773407495714</v>
      </c>
      <c r="Q53" s="49">
        <f t="shared" si="14"/>
        <v>0.48454123862496934</v>
      </c>
      <c r="R53" s="49">
        <f t="shared" si="15"/>
        <v>0.48454123862496934</v>
      </c>
      <c r="S53" s="52">
        <f t="shared" si="10"/>
        <v>68.680069286055783</v>
      </c>
      <c r="T53" s="2" t="s">
        <v>113</v>
      </c>
      <c r="U53" s="2" t="str">
        <f t="shared" si="12"/>
        <v>049 State Ave</v>
      </c>
    </row>
    <row r="54" spans="1:21">
      <c r="A54" s="1"/>
      <c r="B54" s="1">
        <v>7</v>
      </c>
      <c r="C54" s="29">
        <v>120190</v>
      </c>
      <c r="D54" s="29">
        <v>110800</v>
      </c>
      <c r="E54" s="29">
        <v>332984</v>
      </c>
      <c r="F54" s="29">
        <v>135240</v>
      </c>
      <c r="G54" s="29">
        <v>95012</v>
      </c>
      <c r="H54" s="29">
        <v>405070</v>
      </c>
      <c r="I54" s="29"/>
      <c r="J54" s="5">
        <f t="shared" si="4"/>
        <v>0</v>
      </c>
      <c r="K54" s="5">
        <f t="shared" si="5"/>
        <v>95012</v>
      </c>
      <c r="L54" s="32">
        <f t="shared" si="11"/>
        <v>0.48206426382085227</v>
      </c>
      <c r="M54" s="5">
        <f t="shared" si="2"/>
        <v>147143.60135675926</v>
      </c>
      <c r="N54" s="5">
        <f t="shared" si="3"/>
        <v>206001.04189946299</v>
      </c>
      <c r="O54" s="5">
        <f t="shared" si="6"/>
        <v>206001.04189946299</v>
      </c>
      <c r="P54" s="49">
        <f t="shared" si="13"/>
        <v>0.645709355513443</v>
      </c>
      <c r="Q54" s="49">
        <f t="shared" si="14"/>
        <v>0.46122096822388781</v>
      </c>
      <c r="R54" s="49">
        <f t="shared" si="15"/>
        <v>0.46122096822388781</v>
      </c>
      <c r="S54" s="52">
        <f t="shared" si="10"/>
        <v>77.573442050087365</v>
      </c>
      <c r="T54" s="2" t="s">
        <v>113</v>
      </c>
      <c r="U54" s="2" t="str">
        <f t="shared" si="12"/>
        <v>049 State Ave</v>
      </c>
    </row>
    <row r="55" spans="1:21">
      <c r="A55" s="1"/>
      <c r="B55" s="1">
        <v>8</v>
      </c>
      <c r="C55" s="29">
        <v>106759</v>
      </c>
      <c r="D55" s="29">
        <v>107800</v>
      </c>
      <c r="E55" s="29">
        <v>405070</v>
      </c>
      <c r="F55" s="29">
        <v>120440</v>
      </c>
      <c r="G55" s="29">
        <v>104108</v>
      </c>
      <c r="H55" s="29">
        <v>340890</v>
      </c>
      <c r="I55" s="29"/>
      <c r="J55" s="5">
        <f t="shared" si="4"/>
        <v>0</v>
      </c>
      <c r="K55" s="5">
        <f t="shared" si="5"/>
        <v>104108</v>
      </c>
      <c r="L55" s="32">
        <f t="shared" si="11"/>
        <v>0.48206426382085227</v>
      </c>
      <c r="M55" s="5">
        <f t="shared" si="2"/>
        <v>147143.60135675926</v>
      </c>
      <c r="N55" s="5">
        <f t="shared" si="3"/>
        <v>206001.04189946299</v>
      </c>
      <c r="O55" s="5">
        <f t="shared" si="6"/>
        <v>206001.04189946299</v>
      </c>
      <c r="P55" s="49">
        <f t="shared" si="13"/>
        <v>0.70752651858495264</v>
      </c>
      <c r="Q55" s="49">
        <f t="shared" si="14"/>
        <v>0.50537608470353756</v>
      </c>
      <c r="R55" s="49">
        <f t="shared" si="15"/>
        <v>0.50537608470353756</v>
      </c>
      <c r="S55" s="52">
        <f t="shared" si="10"/>
        <v>106.23891194185033</v>
      </c>
      <c r="T55" s="2" t="s">
        <v>113</v>
      </c>
      <c r="U55" s="2" t="str">
        <f t="shared" si="12"/>
        <v>049 State Ave</v>
      </c>
    </row>
    <row r="56" spans="1:21">
      <c r="A56" s="1"/>
      <c r="B56" s="1">
        <v>9</v>
      </c>
      <c r="C56" s="29">
        <v>116053.19</v>
      </c>
      <c r="D56" s="29">
        <v>125000</v>
      </c>
      <c r="E56" s="29">
        <v>340890</v>
      </c>
      <c r="F56" s="29">
        <v>143234</v>
      </c>
      <c r="G56" s="29">
        <v>132506</v>
      </c>
      <c r="H56" s="29">
        <v>287806</v>
      </c>
      <c r="I56" s="29"/>
      <c r="J56" s="5">
        <f t="shared" si="4"/>
        <v>0</v>
      </c>
      <c r="K56" s="5">
        <f t="shared" si="5"/>
        <v>132506</v>
      </c>
      <c r="L56" s="32">
        <f t="shared" si="11"/>
        <v>0.48206426382085227</v>
      </c>
      <c r="M56" s="5">
        <f t="shared" si="2"/>
        <v>147143.60135675926</v>
      </c>
      <c r="N56" s="5">
        <f t="shared" si="3"/>
        <v>206001.04189946299</v>
      </c>
      <c r="O56" s="5">
        <f t="shared" si="6"/>
        <v>206001.04189946299</v>
      </c>
      <c r="P56" s="49">
        <f t="shared" si="13"/>
        <v>0.90052165896585989</v>
      </c>
      <c r="Q56" s="49">
        <f t="shared" si="14"/>
        <v>0.64322975640418556</v>
      </c>
      <c r="R56" s="49">
        <f t="shared" si="15"/>
        <v>0.64322975640418556</v>
      </c>
      <c r="S56" s="52">
        <f t="shared" si="10"/>
        <v>82.246080439495032</v>
      </c>
      <c r="T56" s="2" t="s">
        <v>113</v>
      </c>
      <c r="U56" s="2" t="str">
        <f t="shared" si="12"/>
        <v>049 State Ave</v>
      </c>
    </row>
    <row r="57" spans="1:21">
      <c r="A57" s="1"/>
      <c r="B57" s="1">
        <v>10</v>
      </c>
      <c r="C57" s="29">
        <v>117719.73</v>
      </c>
      <c r="D57" s="29">
        <v>125000</v>
      </c>
      <c r="E57" s="29">
        <v>287806</v>
      </c>
      <c r="F57" s="29">
        <v>157653</v>
      </c>
      <c r="G57" s="29">
        <v>158517</v>
      </c>
      <c r="H57" s="29">
        <v>325592</v>
      </c>
      <c r="I57" s="29"/>
      <c r="J57" s="5">
        <f t="shared" si="4"/>
        <v>0</v>
      </c>
      <c r="K57" s="5">
        <f t="shared" si="5"/>
        <v>158517</v>
      </c>
      <c r="L57" s="32">
        <f t="shared" si="11"/>
        <v>0.48206426382085227</v>
      </c>
      <c r="M57" s="5">
        <f t="shared" si="2"/>
        <v>147143.60135675926</v>
      </c>
      <c r="N57" s="5">
        <f t="shared" si="3"/>
        <v>206001.04189946299</v>
      </c>
      <c r="O57" s="5">
        <f t="shared" si="6"/>
        <v>206001.04189946299</v>
      </c>
      <c r="P57" s="49">
        <f t="shared" si="13"/>
        <v>1.0772945512979881</v>
      </c>
      <c r="Q57" s="49">
        <f t="shared" si="14"/>
        <v>0.76949610806999136</v>
      </c>
      <c r="R57" s="49">
        <f t="shared" si="15"/>
        <v>0.76949610806999136</v>
      </c>
      <c r="S57" s="52">
        <f t="shared" si="10"/>
        <v>68.455542669015642</v>
      </c>
      <c r="T57" s="2" t="s">
        <v>113</v>
      </c>
      <c r="U57" s="2" t="str">
        <f t="shared" si="12"/>
        <v>049 State Ave</v>
      </c>
    </row>
    <row r="58" spans="1:21">
      <c r="A58" s="1"/>
      <c r="B58" s="1">
        <v>11</v>
      </c>
      <c r="C58" s="29">
        <v>112064</v>
      </c>
      <c r="D58" s="29">
        <v>125000</v>
      </c>
      <c r="E58" s="29">
        <v>325592</v>
      </c>
      <c r="F58" s="29">
        <v>128060</v>
      </c>
      <c r="G58" s="29">
        <v>98984</v>
      </c>
      <c r="H58" s="29">
        <v>307908</v>
      </c>
      <c r="I58" s="29"/>
      <c r="J58" s="5">
        <f t="shared" si="4"/>
        <v>0</v>
      </c>
      <c r="K58" s="5">
        <f t="shared" si="5"/>
        <v>98984</v>
      </c>
      <c r="L58" s="32">
        <f t="shared" si="11"/>
        <v>0.48206426382085227</v>
      </c>
      <c r="M58" s="5">
        <f t="shared" si="2"/>
        <v>147143.60135675926</v>
      </c>
      <c r="N58" s="5">
        <f t="shared" si="3"/>
        <v>206001.04189946299</v>
      </c>
      <c r="O58" s="5">
        <f t="shared" si="6"/>
        <v>206001.04189946299</v>
      </c>
      <c r="P58" s="49">
        <f t="shared" si="13"/>
        <v>0.67270339374123944</v>
      </c>
      <c r="Q58" s="49">
        <f t="shared" si="14"/>
        <v>0.48050242410088528</v>
      </c>
      <c r="R58" s="49">
        <f t="shared" si="15"/>
        <v>0.48050242410088528</v>
      </c>
      <c r="S58" s="52">
        <f t="shared" si="10"/>
        <v>81.351513420902336</v>
      </c>
      <c r="T58" s="2" t="s">
        <v>113</v>
      </c>
      <c r="U58" s="2" t="str">
        <f t="shared" si="12"/>
        <v>049 State Ave</v>
      </c>
    </row>
    <row r="59" spans="1:21">
      <c r="A59" s="1"/>
      <c r="B59" s="1">
        <v>12</v>
      </c>
      <c r="C59" s="29">
        <v>118508.44999999998</v>
      </c>
      <c r="D59" s="29">
        <v>137094.14285714284</v>
      </c>
      <c r="E59" s="29">
        <v>307908</v>
      </c>
      <c r="F59" s="29">
        <v>61308</v>
      </c>
      <c r="G59" s="29">
        <v>83809</v>
      </c>
      <c r="H59" s="29">
        <v>296995</v>
      </c>
      <c r="I59" s="29"/>
      <c r="J59" s="5">
        <f t="shared" si="4"/>
        <v>0</v>
      </c>
      <c r="K59" s="5">
        <f t="shared" si="5"/>
        <v>83809</v>
      </c>
      <c r="L59" s="32">
        <f t="shared" si="11"/>
        <v>0.48206426382085227</v>
      </c>
      <c r="M59" s="5">
        <f t="shared" si="2"/>
        <v>147143.60135675926</v>
      </c>
      <c r="N59" s="5">
        <f t="shared" si="3"/>
        <v>206001.04189946299</v>
      </c>
      <c r="O59" s="5">
        <f t="shared" si="6"/>
        <v>206001.04189946299</v>
      </c>
      <c r="P59" s="49">
        <f t="shared" si="13"/>
        <v>0.56957284739007852</v>
      </c>
      <c r="Q59" s="49">
        <f t="shared" si="14"/>
        <v>0.40683774813577034</v>
      </c>
      <c r="R59" s="49">
        <f t="shared" si="15"/>
        <v>0.40683774813577034</v>
      </c>
      <c r="S59" s="52">
        <f t="shared" si="10"/>
        <v>72.749445292719656</v>
      </c>
      <c r="T59" s="2" t="s">
        <v>113</v>
      </c>
      <c r="U59" s="2" t="str">
        <f t="shared" si="12"/>
        <v>049 State Ave</v>
      </c>
    </row>
    <row r="60" spans="1:21">
      <c r="A60" s="1"/>
      <c r="B60" s="1">
        <v>13</v>
      </c>
      <c r="C60" s="29">
        <v>99469</v>
      </c>
      <c r="D60" s="29">
        <v>109825</v>
      </c>
      <c r="E60" s="29">
        <v>296995</v>
      </c>
      <c r="F60" s="29">
        <v>96548</v>
      </c>
      <c r="G60" s="29">
        <v>94387</v>
      </c>
      <c r="H60" s="29">
        <v>264577</v>
      </c>
      <c r="I60" s="29"/>
      <c r="J60" s="5">
        <f t="shared" si="4"/>
        <v>0</v>
      </c>
      <c r="K60" s="5">
        <f t="shared" si="5"/>
        <v>94387</v>
      </c>
      <c r="L60" s="32">
        <f t="shared" si="11"/>
        <v>0.48206426382085227</v>
      </c>
      <c r="M60" s="5">
        <f>($C$41*$L60*60*$M$45)</f>
        <v>147143.60135675926</v>
      </c>
      <c r="N60" s="5">
        <f>($C$41*$L60*60*$Q$45)</f>
        <v>206001.04189946299</v>
      </c>
      <c r="O60" s="5">
        <f>$C$41*$L60*60*$U$45</f>
        <v>206001.04189946299</v>
      </c>
      <c r="P60" s="49">
        <f t="shared" ref="P60" si="16">IF(K60=0,0%,K60/M60)</f>
        <v>0.64146180418102283</v>
      </c>
      <c r="Q60" s="49">
        <f t="shared" ref="Q60" si="17">IF(K60=0,0%,K60/N60)</f>
        <v>0.45818700298644488</v>
      </c>
      <c r="R60" s="49">
        <f t="shared" ref="R60" si="18">IF(K60=0,0%,K60/O60)</f>
        <v>0.45818700298644488</v>
      </c>
      <c r="S60" s="52">
        <f>IF(ISBLANK(E60),#N/A,E60/(C60/35))</f>
        <v>104.50316178910012</v>
      </c>
      <c r="T60" s="2" t="s">
        <v>113</v>
      </c>
      <c r="U60" s="2" t="str">
        <f t="shared" si="12"/>
        <v>049 State Ave</v>
      </c>
    </row>
    <row r="61" spans="1:21">
      <c r="A61" s="1">
        <f>$A$35</f>
        <v>2025</v>
      </c>
      <c r="B61" s="1">
        <v>1</v>
      </c>
      <c r="C61" s="29">
        <v>101300</v>
      </c>
      <c r="D61" s="29">
        <v>135630</v>
      </c>
      <c r="E61" s="29">
        <f t="shared" ref="E61:E70" si="19">H60</f>
        <v>264577</v>
      </c>
      <c r="F61" s="29">
        <v>125951</v>
      </c>
      <c r="G61" s="29">
        <v>130312</v>
      </c>
      <c r="H61" s="29">
        <v>271437</v>
      </c>
      <c r="I61" s="30"/>
      <c r="J61" s="5">
        <f>IF(G61&gt;0,G61,0)</f>
        <v>130312</v>
      </c>
      <c r="K61" s="5">
        <f t="shared" si="5"/>
        <v>130312</v>
      </c>
      <c r="L61" s="31">
        <f>'KDT Q1 25'!J288</f>
        <v>0.6200387611042969</v>
      </c>
      <c r="M61" s="5">
        <f t="shared" si="2"/>
        <v>189258.45190543882</v>
      </c>
      <c r="N61" s="5">
        <f t="shared" si="3"/>
        <v>264961.83266761439</v>
      </c>
      <c r="O61" s="5">
        <f t="shared" si="6"/>
        <v>264961.83266761439</v>
      </c>
      <c r="P61" s="49">
        <f t="shared" si="13"/>
        <v>0.68853992351744031</v>
      </c>
      <c r="Q61" s="49">
        <f t="shared" si="14"/>
        <v>0.49181423108388583</v>
      </c>
      <c r="R61" s="49">
        <f t="shared" si="15"/>
        <v>0.49181423108388583</v>
      </c>
      <c r="S61" s="52">
        <f t="shared" si="10"/>
        <v>73.130858835143144</v>
      </c>
      <c r="T61" s="2" t="s">
        <v>113</v>
      </c>
      <c r="U61" s="2" t="str">
        <f t="shared" si="12"/>
        <v>049 State Ave</v>
      </c>
    </row>
    <row r="62" spans="1:21">
      <c r="A62" s="1"/>
      <c r="B62" s="1">
        <v>2</v>
      </c>
      <c r="C62" s="29">
        <v>103495</v>
      </c>
      <c r="D62" s="29">
        <v>88625</v>
      </c>
      <c r="E62" s="29">
        <f t="shared" si="19"/>
        <v>271437</v>
      </c>
      <c r="F62" s="29">
        <v>75384</v>
      </c>
      <c r="G62" s="29">
        <v>127581</v>
      </c>
      <c r="H62" s="29">
        <v>237452</v>
      </c>
      <c r="I62" s="30"/>
      <c r="J62" s="5">
        <f t="shared" ref="J62:J73" si="20">IF(G62&gt;0,G62,0)</f>
        <v>127581</v>
      </c>
      <c r="K62" s="5">
        <f t="shared" si="5"/>
        <v>127581</v>
      </c>
      <c r="L62" s="31">
        <f>L61</f>
        <v>0.6200387611042969</v>
      </c>
      <c r="M62" s="5">
        <f t="shared" si="2"/>
        <v>189258.45190543882</v>
      </c>
      <c r="N62" s="5">
        <f t="shared" si="3"/>
        <v>264961.83266761439</v>
      </c>
      <c r="O62" s="5">
        <f t="shared" si="6"/>
        <v>264961.83266761439</v>
      </c>
      <c r="P62" s="49">
        <f t="shared" si="13"/>
        <v>0.67410992066945907</v>
      </c>
      <c r="Q62" s="49">
        <f t="shared" si="14"/>
        <v>0.48150708619247068</v>
      </c>
      <c r="R62" s="49">
        <f t="shared" si="15"/>
        <v>0.48150708619247068</v>
      </c>
      <c r="S62" s="52">
        <f t="shared" si="10"/>
        <v>73.435779506256338</v>
      </c>
      <c r="T62" s="2" t="s">
        <v>113</v>
      </c>
      <c r="U62" s="2" t="str">
        <f t="shared" si="12"/>
        <v>049 State Ave</v>
      </c>
    </row>
    <row r="63" spans="1:21">
      <c r="A63" s="1"/>
      <c r="B63" s="1">
        <v>3</v>
      </c>
      <c r="C63" s="29">
        <v>107829</v>
      </c>
      <c r="D63" s="29">
        <v>116390</v>
      </c>
      <c r="E63" s="29">
        <f t="shared" si="19"/>
        <v>237452</v>
      </c>
      <c r="F63" s="29">
        <v>121261</v>
      </c>
      <c r="G63" s="29">
        <v>66617</v>
      </c>
      <c r="H63" s="29">
        <v>285075</v>
      </c>
      <c r="I63" s="30"/>
      <c r="J63" s="5">
        <f t="shared" si="20"/>
        <v>66617</v>
      </c>
      <c r="K63" s="5">
        <f t="shared" si="5"/>
        <v>66617</v>
      </c>
      <c r="L63" s="32">
        <f t="shared" si="11"/>
        <v>0.6200387611042969</v>
      </c>
      <c r="M63" s="5">
        <f t="shared" si="2"/>
        <v>189258.45190543882</v>
      </c>
      <c r="N63" s="5">
        <f t="shared" si="3"/>
        <v>264961.83266761439</v>
      </c>
      <c r="O63" s="5">
        <f t="shared" si="6"/>
        <v>264961.83266761439</v>
      </c>
      <c r="P63" s="49">
        <f t="shared" si="13"/>
        <v>0.35198956416110044</v>
      </c>
      <c r="Q63" s="49">
        <f t="shared" si="14"/>
        <v>0.25142111725792887</v>
      </c>
      <c r="R63" s="49">
        <f t="shared" si="15"/>
        <v>0.25142111725792887</v>
      </c>
      <c r="S63" s="52">
        <f t="shared" si="10"/>
        <v>61.659256786207791</v>
      </c>
      <c r="T63" s="2" t="s">
        <v>113</v>
      </c>
      <c r="U63" s="2" t="str">
        <f t="shared" si="12"/>
        <v>049 State Ave</v>
      </c>
    </row>
    <row r="64" spans="1:21">
      <c r="A64" s="1"/>
      <c r="B64" s="1">
        <v>4</v>
      </c>
      <c r="C64" s="29">
        <v>99905</v>
      </c>
      <c r="D64" s="29">
        <v>100000</v>
      </c>
      <c r="E64" s="29">
        <f t="shared" si="19"/>
        <v>285075</v>
      </c>
      <c r="F64" s="29">
        <v>118782</v>
      </c>
      <c r="G64" s="29">
        <v>107765</v>
      </c>
      <c r="H64" s="29">
        <v>256301</v>
      </c>
      <c r="I64" s="30"/>
      <c r="J64" s="5">
        <f t="shared" si="20"/>
        <v>107765</v>
      </c>
      <c r="K64" s="5">
        <f t="shared" si="5"/>
        <v>107765</v>
      </c>
      <c r="L64" s="32">
        <f t="shared" si="11"/>
        <v>0.6200387611042969</v>
      </c>
      <c r="M64" s="5">
        <f t="shared" si="2"/>
        <v>189258.45190543882</v>
      </c>
      <c r="N64" s="5">
        <f t="shared" si="3"/>
        <v>264961.83266761439</v>
      </c>
      <c r="O64" s="5">
        <f t="shared" si="6"/>
        <v>264961.83266761439</v>
      </c>
      <c r="P64" s="49">
        <f t="shared" si="13"/>
        <v>0.56940653859857082</v>
      </c>
      <c r="Q64" s="49">
        <f t="shared" si="14"/>
        <v>0.40671895614183617</v>
      </c>
      <c r="R64" s="49">
        <f t="shared" si="15"/>
        <v>0.40671895614183617</v>
      </c>
      <c r="S64" s="52">
        <f t="shared" si="10"/>
        <v>79.896902056954104</v>
      </c>
      <c r="T64" s="2" t="s">
        <v>113</v>
      </c>
      <c r="U64" s="2" t="str">
        <f t="shared" si="12"/>
        <v>049 State Ave</v>
      </c>
    </row>
    <row r="65" spans="1:21">
      <c r="A65" s="1"/>
      <c r="B65" s="1">
        <v>5</v>
      </c>
      <c r="C65" s="29">
        <v>98852</v>
      </c>
      <c r="D65" s="29">
        <v>100000</v>
      </c>
      <c r="E65" s="30">
        <f t="shared" si="19"/>
        <v>256301</v>
      </c>
      <c r="F65" s="30"/>
      <c r="G65" s="30"/>
      <c r="H65" s="30">
        <f t="shared" ref="H65:H70" si="21">IF(F65&gt;0,E65+F65+I65-G65,E65+D65+I65-C65)</f>
        <v>257449</v>
      </c>
      <c r="I65" s="30"/>
      <c r="J65" s="5">
        <f t="shared" si="20"/>
        <v>0</v>
      </c>
      <c r="K65" s="5">
        <f t="shared" si="5"/>
        <v>98852</v>
      </c>
      <c r="L65" s="32">
        <f t="shared" si="11"/>
        <v>0.6200387611042969</v>
      </c>
      <c r="M65" s="5">
        <f t="shared" si="2"/>
        <v>189258.45190543882</v>
      </c>
      <c r="N65" s="5">
        <f t="shared" si="3"/>
        <v>264961.83266761439</v>
      </c>
      <c r="O65" s="5">
        <f t="shared" si="6"/>
        <v>264961.83266761439</v>
      </c>
      <c r="P65" s="49">
        <f t="shared" si="13"/>
        <v>0.52231220854216043</v>
      </c>
      <c r="Q65" s="49">
        <f t="shared" si="14"/>
        <v>0.37308014895868596</v>
      </c>
      <c r="R65" s="49">
        <f t="shared" si="15"/>
        <v>0.37308014895868596</v>
      </c>
      <c r="S65" s="52">
        <f t="shared" si="10"/>
        <v>72.597701614534856</v>
      </c>
      <c r="T65" s="2" t="s">
        <v>113</v>
      </c>
      <c r="U65" s="2" t="str">
        <f t="shared" si="12"/>
        <v>049 State Ave</v>
      </c>
    </row>
    <row r="66" spans="1:21">
      <c r="A66" s="1"/>
      <c r="B66" s="1">
        <v>6</v>
      </c>
      <c r="C66" s="29">
        <v>102022</v>
      </c>
      <c r="D66" s="29">
        <v>100000</v>
      </c>
      <c r="E66" s="30">
        <f t="shared" si="19"/>
        <v>257449</v>
      </c>
      <c r="F66" s="30"/>
      <c r="G66" s="30"/>
      <c r="H66" s="30">
        <f t="shared" si="21"/>
        <v>255427</v>
      </c>
      <c r="I66" s="30"/>
      <c r="J66" s="5">
        <f t="shared" si="20"/>
        <v>0</v>
      </c>
      <c r="K66" s="5">
        <f t="shared" si="5"/>
        <v>102022</v>
      </c>
      <c r="L66" s="32">
        <f t="shared" si="11"/>
        <v>0.6200387611042969</v>
      </c>
      <c r="M66" s="5">
        <f t="shared" si="2"/>
        <v>189258.45190543882</v>
      </c>
      <c r="N66" s="5">
        <f t="shared" si="3"/>
        <v>264961.83266761439</v>
      </c>
      <c r="O66" s="5">
        <f t="shared" si="6"/>
        <v>264961.83266761439</v>
      </c>
      <c r="P66" s="49">
        <f t="shared" si="13"/>
        <v>0.53906179075677063</v>
      </c>
      <c r="Q66" s="49">
        <f t="shared" si="14"/>
        <v>0.38504413625483608</v>
      </c>
      <c r="R66" s="49">
        <f t="shared" si="15"/>
        <v>0.38504413625483608</v>
      </c>
      <c r="S66" s="52">
        <f t="shared" si="10"/>
        <v>70.657034757209232</v>
      </c>
      <c r="T66" s="2" t="s">
        <v>113</v>
      </c>
      <c r="U66" s="2" t="str">
        <f t="shared" si="12"/>
        <v>049 State Ave</v>
      </c>
    </row>
    <row r="67" spans="1:21">
      <c r="A67" s="1"/>
      <c r="B67" s="1">
        <v>7</v>
      </c>
      <c r="C67" s="29">
        <v>115511</v>
      </c>
      <c r="D67" s="29">
        <v>100000</v>
      </c>
      <c r="E67" s="30">
        <f t="shared" si="19"/>
        <v>255427</v>
      </c>
      <c r="F67" s="30"/>
      <c r="G67" s="30"/>
      <c r="H67" s="30">
        <f t="shared" si="21"/>
        <v>239916</v>
      </c>
      <c r="I67" s="30"/>
      <c r="J67" s="5">
        <f t="shared" si="20"/>
        <v>0</v>
      </c>
      <c r="K67" s="5">
        <f t="shared" si="5"/>
        <v>115511</v>
      </c>
      <c r="L67" s="32">
        <f t="shared" si="11"/>
        <v>0.6200387611042969</v>
      </c>
      <c r="M67" s="5">
        <f t="shared" si="2"/>
        <v>189258.45190543882</v>
      </c>
      <c r="N67" s="5">
        <f t="shared" si="3"/>
        <v>264961.83266761439</v>
      </c>
      <c r="O67" s="5">
        <f t="shared" si="6"/>
        <v>264961.83266761439</v>
      </c>
      <c r="P67" s="49">
        <f t="shared" si="13"/>
        <v>0.6103346975368581</v>
      </c>
      <c r="Q67" s="49">
        <f t="shared" si="14"/>
        <v>0.43595335538346996</v>
      </c>
      <c r="R67" s="49">
        <f t="shared" si="15"/>
        <v>0.43595335538346996</v>
      </c>
      <c r="S67" s="52">
        <f t="shared" si="10"/>
        <v>61.915800226818227</v>
      </c>
      <c r="T67" s="2" t="s">
        <v>113</v>
      </c>
      <c r="U67" s="2" t="str">
        <f t="shared" si="12"/>
        <v>049 State Ave</v>
      </c>
    </row>
    <row r="68" spans="1:21">
      <c r="A68" s="1"/>
      <c r="B68" s="1">
        <v>8</v>
      </c>
      <c r="C68" s="29">
        <v>85718</v>
      </c>
      <c r="D68" s="29">
        <v>100000</v>
      </c>
      <c r="E68" s="30">
        <f t="shared" si="19"/>
        <v>239916</v>
      </c>
      <c r="F68" s="30"/>
      <c r="G68" s="30"/>
      <c r="H68" s="30">
        <f t="shared" si="21"/>
        <v>254198</v>
      </c>
      <c r="I68" s="30"/>
      <c r="J68" s="5">
        <f t="shared" si="20"/>
        <v>0</v>
      </c>
      <c r="K68" s="5">
        <f t="shared" si="5"/>
        <v>85718</v>
      </c>
      <c r="L68" s="32">
        <f t="shared" si="11"/>
        <v>0.6200387611042969</v>
      </c>
      <c r="M68" s="5">
        <f t="shared" si="2"/>
        <v>189258.45190543882</v>
      </c>
      <c r="N68" s="5">
        <f t="shared" si="3"/>
        <v>264961.83266761439</v>
      </c>
      <c r="O68" s="5">
        <f t="shared" si="6"/>
        <v>264961.83266761439</v>
      </c>
      <c r="P68" s="49">
        <f t="shared" si="13"/>
        <v>0.45291504361891421</v>
      </c>
      <c r="Q68" s="49">
        <f t="shared" si="14"/>
        <v>0.32351074544208153</v>
      </c>
      <c r="R68" s="49">
        <f t="shared" si="15"/>
        <v>0.32351074544208153</v>
      </c>
      <c r="S68" s="52">
        <f t="shared" si="10"/>
        <v>78.369164002893214</v>
      </c>
      <c r="T68" s="2" t="s">
        <v>113</v>
      </c>
      <c r="U68" s="2" t="str">
        <f t="shared" si="12"/>
        <v>049 State Ave</v>
      </c>
    </row>
    <row r="69" spans="1:21">
      <c r="A69" s="1"/>
      <c r="B69" s="1">
        <v>9</v>
      </c>
      <c r="C69" s="29">
        <v>105712</v>
      </c>
      <c r="D69" s="29">
        <v>100000</v>
      </c>
      <c r="E69" s="30">
        <f t="shared" si="19"/>
        <v>254198</v>
      </c>
      <c r="F69" s="30"/>
      <c r="G69" s="30"/>
      <c r="H69" s="30">
        <f t="shared" si="21"/>
        <v>248486</v>
      </c>
      <c r="I69" s="30"/>
      <c r="J69" s="5">
        <f t="shared" si="20"/>
        <v>0</v>
      </c>
      <c r="K69" s="5">
        <f t="shared" si="5"/>
        <v>105712</v>
      </c>
      <c r="L69" s="32">
        <f t="shared" si="11"/>
        <v>0.6200387611042969</v>
      </c>
      <c r="M69" s="5">
        <f t="shared" si="2"/>
        <v>189258.45190543882</v>
      </c>
      <c r="N69" s="5">
        <f t="shared" si="3"/>
        <v>264961.83266761439</v>
      </c>
      <c r="O69" s="5">
        <f t="shared" si="6"/>
        <v>264961.83266761439</v>
      </c>
      <c r="P69" s="49">
        <f t="shared" si="13"/>
        <v>0.55855893850816229</v>
      </c>
      <c r="Q69" s="49">
        <f t="shared" si="14"/>
        <v>0.39897067036297301</v>
      </c>
      <c r="R69" s="49">
        <f t="shared" si="15"/>
        <v>0.39897067036297301</v>
      </c>
      <c r="S69" s="52">
        <f t="shared" si="10"/>
        <v>67.329574693506885</v>
      </c>
      <c r="T69" s="2" t="s">
        <v>113</v>
      </c>
      <c r="U69" s="2" t="str">
        <f t="shared" si="12"/>
        <v>049 State Ave</v>
      </c>
    </row>
    <row r="70" spans="1:21">
      <c r="A70" s="1"/>
      <c r="B70" s="1">
        <v>10</v>
      </c>
      <c r="C70" s="29">
        <v>108349</v>
      </c>
      <c r="D70" s="30">
        <v>90000</v>
      </c>
      <c r="E70" s="30">
        <f t="shared" si="19"/>
        <v>248486</v>
      </c>
      <c r="F70" s="30"/>
      <c r="G70" s="30"/>
      <c r="H70" s="30">
        <f t="shared" si="21"/>
        <v>230137</v>
      </c>
      <c r="I70" s="30"/>
      <c r="J70" s="5">
        <f t="shared" si="20"/>
        <v>0</v>
      </c>
      <c r="K70" s="5">
        <f t="shared" si="5"/>
        <v>108349</v>
      </c>
      <c r="L70" s="32">
        <f>L69</f>
        <v>0.6200387611042969</v>
      </c>
      <c r="M70" s="5">
        <f t="shared" si="2"/>
        <v>189258.45190543882</v>
      </c>
      <c r="N70" s="5">
        <f t="shared" si="3"/>
        <v>264961.83266761439</v>
      </c>
      <c r="O70" s="5">
        <f t="shared" si="6"/>
        <v>264961.83266761439</v>
      </c>
      <c r="P70" s="49">
        <f t="shared" si="13"/>
        <v>0.57249226604757153</v>
      </c>
      <c r="Q70" s="49">
        <f t="shared" si="14"/>
        <v>0.40892304717683675</v>
      </c>
      <c r="R70" s="49">
        <f t="shared" si="15"/>
        <v>0.40892304717683675</v>
      </c>
      <c r="S70" s="52">
        <f t="shared" si="10"/>
        <v>64.214787399976004</v>
      </c>
      <c r="T70" s="2" t="s">
        <v>113</v>
      </c>
      <c r="U70" s="2" t="str">
        <f t="shared" si="12"/>
        <v>049 State Ave</v>
      </c>
    </row>
    <row r="71" spans="1:21">
      <c r="A71" s="1"/>
      <c r="B71" s="1">
        <v>11</v>
      </c>
      <c r="C71" s="29">
        <v>68141</v>
      </c>
      <c r="D71" s="30">
        <v>75000</v>
      </c>
      <c r="E71" s="30">
        <f>H70</f>
        <v>230137</v>
      </c>
      <c r="F71" s="30"/>
      <c r="G71" s="30"/>
      <c r="H71" s="30">
        <f>IF(F71&gt;0,E71+F71+I71-G71,E71+D71+I71-C71)</f>
        <v>236996</v>
      </c>
      <c r="I71" s="30"/>
      <c r="J71" s="5">
        <f t="shared" si="20"/>
        <v>0</v>
      </c>
      <c r="K71" s="5">
        <f t="shared" si="5"/>
        <v>68141</v>
      </c>
      <c r="L71" s="32">
        <f>L70</f>
        <v>0.6200387611042969</v>
      </c>
      <c r="M71" s="5">
        <f t="shared" si="2"/>
        <v>189258.45190543882</v>
      </c>
      <c r="N71" s="5">
        <f t="shared" si="3"/>
        <v>264961.83266761439</v>
      </c>
      <c r="O71" s="5">
        <f t="shared" si="6"/>
        <v>264961.83266761439</v>
      </c>
      <c r="P71" s="49">
        <f t="shared" si="13"/>
        <v>0.36004204469582157</v>
      </c>
      <c r="Q71" s="49">
        <f t="shared" si="14"/>
        <v>0.25717288906844393</v>
      </c>
      <c r="R71" s="49">
        <f t="shared" si="15"/>
        <v>0.25717288906844393</v>
      </c>
      <c r="S71" s="52">
        <f t="shared" si="10"/>
        <v>94.566208303370956</v>
      </c>
      <c r="T71" s="2" t="s">
        <v>113</v>
      </c>
      <c r="U71" s="2" t="str">
        <f t="shared" si="12"/>
        <v>049 State Ave</v>
      </c>
    </row>
    <row r="72" spans="1:21">
      <c r="A72" s="1"/>
      <c r="B72" s="1">
        <v>12</v>
      </c>
      <c r="C72" s="29">
        <v>81238</v>
      </c>
      <c r="D72" s="30">
        <v>80000</v>
      </c>
      <c r="E72" s="30">
        <f>H71</f>
        <v>236996</v>
      </c>
      <c r="F72" s="30"/>
      <c r="G72" s="30"/>
      <c r="H72" s="30">
        <f>IF(F72&gt;0,E72+F72+I72-G72,E72+D72+I72-C72)</f>
        <v>235758</v>
      </c>
      <c r="I72" s="30"/>
      <c r="J72" s="5">
        <f t="shared" si="20"/>
        <v>0</v>
      </c>
      <c r="K72" s="5">
        <f t="shared" si="5"/>
        <v>81238</v>
      </c>
      <c r="L72" s="32">
        <f t="shared" si="11"/>
        <v>0.6200387611042969</v>
      </c>
      <c r="M72" s="5">
        <f t="shared" si="2"/>
        <v>189258.45190543882</v>
      </c>
      <c r="N72" s="5">
        <f t="shared" si="3"/>
        <v>264961.83266761439</v>
      </c>
      <c r="O72" s="5">
        <f t="shared" si="6"/>
        <v>264961.83266761439</v>
      </c>
      <c r="P72" s="49">
        <f t="shared" si="13"/>
        <v>0.42924370976356602</v>
      </c>
      <c r="Q72" s="49">
        <f t="shared" si="14"/>
        <v>0.30660264983111851</v>
      </c>
      <c r="R72" s="49">
        <f t="shared" si="15"/>
        <v>0.30660264983111851</v>
      </c>
      <c r="S72" s="52">
        <f t="shared" si="10"/>
        <v>81.684531869322242</v>
      </c>
      <c r="T72" s="2" t="s">
        <v>113</v>
      </c>
      <c r="U72" s="2" t="str">
        <f t="shared" si="12"/>
        <v>049 State Ave</v>
      </c>
    </row>
    <row r="73" spans="1:21">
      <c r="A73" s="1"/>
      <c r="B73" s="1">
        <v>13</v>
      </c>
      <c r="C73" s="29">
        <v>93371</v>
      </c>
      <c r="D73" s="30"/>
      <c r="E73" s="30"/>
      <c r="F73" s="30"/>
      <c r="G73" s="30"/>
      <c r="H73" s="30"/>
      <c r="I73" s="30"/>
      <c r="J73" s="5">
        <f t="shared" si="20"/>
        <v>0</v>
      </c>
      <c r="K73" s="5">
        <f t="shared" si="5"/>
        <v>93371</v>
      </c>
      <c r="L73" s="32">
        <f t="shared" si="11"/>
        <v>0.6200387611042969</v>
      </c>
      <c r="M73" s="5">
        <f t="shared" si="2"/>
        <v>189258.45190543882</v>
      </c>
      <c r="N73" s="5">
        <f t="shared" si="3"/>
        <v>264961.83266761439</v>
      </c>
      <c r="O73" s="5">
        <f t="shared" si="6"/>
        <v>264961.83266761439</v>
      </c>
      <c r="P73" s="49">
        <f t="shared" ref="P73" si="22">IF(K73=0,0%,K73/M73)</f>
        <v>0.49335181102850789</v>
      </c>
      <c r="Q73" s="49">
        <f t="shared" ref="Q73" si="23">IF(K73=0,0%,K73/N73)</f>
        <v>0.35239415073464841</v>
      </c>
      <c r="R73" s="49">
        <f t="shared" ref="R73" si="24">IF(K73=0,0%,K73/O73)</f>
        <v>0.35239415073464841</v>
      </c>
      <c r="S73" s="52" t="e">
        <f t="shared" si="10"/>
        <v>#N/A</v>
      </c>
      <c r="T73" s="2" t="s">
        <v>113</v>
      </c>
      <c r="U73" s="2" t="str">
        <f t="shared" si="12"/>
        <v>049 State Ave</v>
      </c>
    </row>
    <row r="74" spans="1:21">
      <c r="A74" s="1">
        <f>$A$36</f>
        <v>2026</v>
      </c>
      <c r="B74" s="1">
        <v>1</v>
      </c>
      <c r="C74" s="29">
        <v>108295</v>
      </c>
      <c r="D74" s="30"/>
      <c r="E74" s="30"/>
      <c r="F74" s="30"/>
      <c r="G74" s="30"/>
      <c r="H74" s="30"/>
      <c r="I74" s="30"/>
      <c r="J74" s="5"/>
      <c r="K74" s="5">
        <f t="shared" si="5"/>
        <v>108295</v>
      </c>
      <c r="L74" s="32">
        <f t="shared" si="11"/>
        <v>0.6200387611042969</v>
      </c>
      <c r="M74" s="5">
        <f t="shared" si="2"/>
        <v>189258.45190543882</v>
      </c>
      <c r="N74" s="5">
        <f t="shared" si="3"/>
        <v>264961.83266761439</v>
      </c>
      <c r="O74" s="5">
        <f t="shared" si="6"/>
        <v>264961.83266761439</v>
      </c>
      <c r="P74" s="49">
        <f t="shared" si="13"/>
        <v>0.57220694193413646</v>
      </c>
      <c r="Q74" s="49">
        <f t="shared" si="14"/>
        <v>0.4087192442386689</v>
      </c>
      <c r="R74" s="49">
        <f t="shared" si="15"/>
        <v>0.4087192442386689</v>
      </c>
      <c r="S74" s="52" t="e">
        <f t="shared" si="10"/>
        <v>#N/A</v>
      </c>
      <c r="T74" s="2" t="s">
        <v>113</v>
      </c>
      <c r="U74" s="2" t="str">
        <f t="shared" si="12"/>
        <v>049 State Ave</v>
      </c>
    </row>
    <row r="75" spans="1:21">
      <c r="A75" s="1"/>
      <c r="B75" s="1">
        <v>2</v>
      </c>
      <c r="C75" s="29">
        <v>84306</v>
      </c>
      <c r="D75" s="30"/>
      <c r="E75" s="30"/>
      <c r="F75" s="30"/>
      <c r="G75" s="30"/>
      <c r="H75" s="30"/>
      <c r="I75" s="30"/>
      <c r="J75" s="5"/>
      <c r="K75" s="5">
        <f t="shared" si="5"/>
        <v>84306</v>
      </c>
      <c r="L75" s="32">
        <f t="shared" si="11"/>
        <v>0.6200387611042969</v>
      </c>
      <c r="M75" s="5">
        <f t="shared" si="2"/>
        <v>189258.45190543882</v>
      </c>
      <c r="N75" s="5">
        <f t="shared" si="3"/>
        <v>264961.83266761439</v>
      </c>
      <c r="O75" s="5">
        <f t="shared" si="6"/>
        <v>264961.83266761439</v>
      </c>
      <c r="P75" s="49">
        <f t="shared" si="13"/>
        <v>0.4454543464305768</v>
      </c>
      <c r="Q75" s="49">
        <f t="shared" si="14"/>
        <v>0.3181816760218405</v>
      </c>
      <c r="R75" s="49">
        <f t="shared" si="15"/>
        <v>0.3181816760218405</v>
      </c>
      <c r="S75" s="52" t="e">
        <f t="shared" si="10"/>
        <v>#N/A</v>
      </c>
      <c r="T75" s="2" t="s">
        <v>113</v>
      </c>
      <c r="U75" s="2" t="str">
        <f t="shared" si="12"/>
        <v>049 State Ave</v>
      </c>
    </row>
    <row r="76" spans="1:21">
      <c r="A76" s="1"/>
      <c r="B76" s="1">
        <v>3</v>
      </c>
      <c r="C76" s="29">
        <v>103359</v>
      </c>
      <c r="D76" s="30"/>
      <c r="E76" s="30"/>
      <c r="F76" s="30"/>
      <c r="G76" s="30"/>
      <c r="H76" s="30"/>
      <c r="I76" s="30"/>
      <c r="J76" s="5"/>
      <c r="K76" s="5">
        <f t="shared" si="5"/>
        <v>103359</v>
      </c>
      <c r="L76" s="32">
        <f t="shared" si="11"/>
        <v>0.6200387611042969</v>
      </c>
      <c r="M76" s="5">
        <f t="shared" si="2"/>
        <v>189258.45190543882</v>
      </c>
      <c r="N76" s="5">
        <f t="shared" si="3"/>
        <v>264961.83266761439</v>
      </c>
      <c r="O76" s="5">
        <f t="shared" si="6"/>
        <v>264961.83266761439</v>
      </c>
      <c r="P76" s="49">
        <f t="shared" si="13"/>
        <v>0.54612620445422611</v>
      </c>
      <c r="Q76" s="49">
        <f t="shared" si="14"/>
        <v>0.39009014603873288</v>
      </c>
      <c r="R76" s="49">
        <f t="shared" si="15"/>
        <v>0.39009014603873288</v>
      </c>
      <c r="S76" s="52" t="e">
        <f t="shared" si="10"/>
        <v>#N/A</v>
      </c>
      <c r="T76" s="2" t="s">
        <v>113</v>
      </c>
      <c r="U76" s="2" t="str">
        <f t="shared" si="12"/>
        <v>049 State Ave</v>
      </c>
    </row>
    <row r="77" spans="1:21">
      <c r="A77" s="1"/>
      <c r="B77" s="1">
        <v>4</v>
      </c>
      <c r="C77" s="29">
        <v>90346</v>
      </c>
      <c r="D77" s="30"/>
      <c r="E77" s="30"/>
      <c r="F77" s="30"/>
      <c r="G77" s="30"/>
      <c r="H77" s="30"/>
      <c r="I77" s="30"/>
      <c r="J77" s="5"/>
      <c r="K77" s="5">
        <f t="shared" si="5"/>
        <v>90346</v>
      </c>
      <c r="L77" s="32">
        <f t="shared" si="11"/>
        <v>0.6200387611042969</v>
      </c>
      <c r="M77" s="5">
        <f t="shared" si="2"/>
        <v>189258.45190543882</v>
      </c>
      <c r="N77" s="5">
        <f t="shared" si="3"/>
        <v>264961.83266761439</v>
      </c>
      <c r="O77" s="5">
        <f t="shared" si="6"/>
        <v>264961.83266761439</v>
      </c>
      <c r="P77" s="49">
        <f t="shared" si="13"/>
        <v>0.47736837689626943</v>
      </c>
      <c r="Q77" s="49">
        <f t="shared" si="14"/>
        <v>0.34097741206876381</v>
      </c>
      <c r="R77" s="49">
        <f t="shared" si="15"/>
        <v>0.34097741206876381</v>
      </c>
      <c r="S77" s="52" t="e">
        <f t="shared" si="10"/>
        <v>#N/A</v>
      </c>
      <c r="T77" s="2" t="s">
        <v>113</v>
      </c>
      <c r="U77" s="2" t="str">
        <f t="shared" si="12"/>
        <v>049 State Ave</v>
      </c>
    </row>
    <row r="78" spans="1:21">
      <c r="A78" s="1"/>
      <c r="B78" s="1">
        <v>5</v>
      </c>
      <c r="C78" s="30">
        <f t="shared" ref="C78:C81" si="25">IF(ISBLANK(G65),C65*(1+$H$37),G65*(1+$H$37))</f>
        <v>100829.04000000001</v>
      </c>
      <c r="D78" s="30"/>
      <c r="E78" s="30"/>
      <c r="F78" s="30"/>
      <c r="G78" s="30"/>
      <c r="H78" s="30"/>
      <c r="I78" s="30"/>
      <c r="J78" s="5"/>
      <c r="K78" s="5">
        <f t="shared" si="5"/>
        <v>100829.04000000001</v>
      </c>
      <c r="L78" s="32">
        <f t="shared" si="11"/>
        <v>0.6200387611042969</v>
      </c>
      <c r="M78" s="5">
        <f t="shared" si="2"/>
        <v>189258.45190543882</v>
      </c>
      <c r="N78" s="5">
        <f t="shared" si="3"/>
        <v>264961.83266761439</v>
      </c>
      <c r="O78" s="5">
        <f t="shared" si="6"/>
        <v>264961.83266761439</v>
      </c>
      <c r="P78" s="49">
        <f t="shared" si="13"/>
        <v>0.53275845271300371</v>
      </c>
      <c r="Q78" s="49">
        <f t="shared" si="14"/>
        <v>0.38054175193785972</v>
      </c>
      <c r="R78" s="49">
        <f t="shared" si="15"/>
        <v>0.38054175193785972</v>
      </c>
      <c r="S78" s="52" t="e">
        <f t="shared" si="10"/>
        <v>#N/A</v>
      </c>
      <c r="T78" s="2" t="s">
        <v>113</v>
      </c>
      <c r="U78" s="2" t="str">
        <f t="shared" si="12"/>
        <v>049 State Ave</v>
      </c>
    </row>
    <row r="79" spans="1:21">
      <c r="A79" s="1"/>
      <c r="B79" s="1">
        <v>6</v>
      </c>
      <c r="C79" s="30">
        <f t="shared" si="25"/>
        <v>104062.44</v>
      </c>
      <c r="D79" s="30"/>
      <c r="E79" s="30"/>
      <c r="F79" s="30"/>
      <c r="G79" s="30"/>
      <c r="H79" s="30"/>
      <c r="I79" s="30"/>
      <c r="J79" s="5"/>
      <c r="K79" s="5">
        <f t="shared" si="5"/>
        <v>104062.44</v>
      </c>
      <c r="L79" s="32">
        <f t="shared" si="11"/>
        <v>0.6200387611042969</v>
      </c>
      <c r="M79" s="5">
        <f t="shared" si="2"/>
        <v>189258.45190543882</v>
      </c>
      <c r="N79" s="5">
        <f t="shared" si="3"/>
        <v>264961.83266761439</v>
      </c>
      <c r="O79" s="5">
        <f t="shared" si="6"/>
        <v>264961.83266761439</v>
      </c>
      <c r="P79" s="49">
        <f t="shared" si="13"/>
        <v>0.54984302657190609</v>
      </c>
      <c r="Q79" s="49">
        <f t="shared" si="14"/>
        <v>0.39274501897993286</v>
      </c>
      <c r="R79" s="49">
        <f t="shared" si="15"/>
        <v>0.39274501897993286</v>
      </c>
      <c r="S79" s="52" t="e">
        <f t="shared" si="10"/>
        <v>#N/A</v>
      </c>
      <c r="T79" s="2" t="s">
        <v>113</v>
      </c>
      <c r="U79" s="2" t="str">
        <f t="shared" si="12"/>
        <v>049 State Ave</v>
      </c>
    </row>
    <row r="80" spans="1:21">
      <c r="A80" s="1"/>
      <c r="B80" s="1">
        <v>7</v>
      </c>
      <c r="C80" s="30">
        <f t="shared" si="25"/>
        <v>117821.22</v>
      </c>
      <c r="D80" s="30"/>
      <c r="E80" s="30"/>
      <c r="F80" s="30"/>
      <c r="G80" s="30"/>
      <c r="H80" s="30"/>
      <c r="I80" s="30"/>
      <c r="J80" s="5"/>
      <c r="K80" s="5">
        <f t="shared" si="5"/>
        <v>117821.22</v>
      </c>
      <c r="L80" s="32">
        <f t="shared" si="11"/>
        <v>0.6200387611042969</v>
      </c>
      <c r="M80" s="5">
        <f t="shared" si="2"/>
        <v>189258.45190543882</v>
      </c>
      <c r="N80" s="5">
        <f t="shared" si="3"/>
        <v>264961.83266761439</v>
      </c>
      <c r="O80" s="5">
        <f t="shared" si="6"/>
        <v>264961.83266761439</v>
      </c>
      <c r="P80" s="49">
        <f t="shared" si="13"/>
        <v>0.62254139148759524</v>
      </c>
      <c r="Q80" s="49">
        <f t="shared" si="14"/>
        <v>0.44467242249113936</v>
      </c>
      <c r="R80" s="49">
        <f t="shared" si="15"/>
        <v>0.44467242249113936</v>
      </c>
      <c r="S80" s="52" t="e">
        <f t="shared" si="10"/>
        <v>#N/A</v>
      </c>
      <c r="T80" s="2" t="s">
        <v>113</v>
      </c>
      <c r="U80" s="2" t="str">
        <f t="shared" si="12"/>
        <v>049 State Ave</v>
      </c>
    </row>
    <row r="81" spans="1:21">
      <c r="A81" s="1"/>
      <c r="B81" s="1">
        <v>8</v>
      </c>
      <c r="C81" s="30">
        <f t="shared" si="25"/>
        <v>87432.36</v>
      </c>
      <c r="D81" s="30"/>
      <c r="E81" s="30"/>
      <c r="F81" s="30"/>
      <c r="G81" s="30"/>
      <c r="H81" s="30"/>
      <c r="I81" s="30"/>
      <c r="J81" s="5"/>
      <c r="K81" s="5">
        <f t="shared" si="5"/>
        <v>87432.36</v>
      </c>
      <c r="L81" s="32">
        <f t="shared" si="11"/>
        <v>0.6200387611042969</v>
      </c>
      <c r="M81" s="5">
        <f t="shared" si="2"/>
        <v>189258.45190543882</v>
      </c>
      <c r="N81" s="5">
        <f t="shared" si="3"/>
        <v>264961.83266761439</v>
      </c>
      <c r="O81" s="5">
        <f t="shared" si="6"/>
        <v>264961.83266761439</v>
      </c>
      <c r="P81" s="49">
        <f t="shared" si="13"/>
        <v>0.46197334449129251</v>
      </c>
      <c r="Q81" s="49">
        <f t="shared" si="14"/>
        <v>0.32998096035092317</v>
      </c>
      <c r="R81" s="49">
        <f t="shared" si="15"/>
        <v>0.32998096035092317</v>
      </c>
      <c r="S81" s="52" t="e">
        <f t="shared" si="10"/>
        <v>#N/A</v>
      </c>
      <c r="T81" s="2" t="s">
        <v>113</v>
      </c>
      <c r="U81" s="2" t="str">
        <f t="shared" si="12"/>
        <v>049 State Ave</v>
      </c>
    </row>
    <row r="82" spans="1:21">
      <c r="A82" s="1"/>
      <c r="B82" s="1">
        <v>9</v>
      </c>
      <c r="C82" s="30">
        <v>111072.06360000001</v>
      </c>
      <c r="D82" s="30"/>
      <c r="E82" s="30"/>
      <c r="F82" s="30"/>
      <c r="G82" s="30"/>
      <c r="H82" s="30"/>
      <c r="I82" s="30"/>
      <c r="J82" s="5"/>
      <c r="K82" s="5">
        <f t="shared" si="5"/>
        <v>111072.06360000001</v>
      </c>
      <c r="L82" s="32">
        <f t="shared" si="11"/>
        <v>0.6200387611042969</v>
      </c>
      <c r="M82" s="5">
        <f t="shared" si="2"/>
        <v>189258.45190543882</v>
      </c>
      <c r="N82" s="5">
        <f t="shared" si="3"/>
        <v>264961.83266761439</v>
      </c>
      <c r="O82" s="5">
        <f t="shared" si="6"/>
        <v>264961.83266761439</v>
      </c>
      <c r="P82" s="49">
        <f t="shared" si="13"/>
        <v>0.58688033470492562</v>
      </c>
      <c r="Q82" s="49">
        <f t="shared" si="14"/>
        <v>0.4192002390749468</v>
      </c>
      <c r="R82" s="49">
        <f t="shared" si="15"/>
        <v>0.4192002390749468</v>
      </c>
      <c r="S82" s="52" t="e">
        <f t="shared" si="10"/>
        <v>#N/A</v>
      </c>
      <c r="T82" s="2" t="s">
        <v>113</v>
      </c>
      <c r="U82" s="2" t="str">
        <f t="shared" si="12"/>
        <v>049 State Ave</v>
      </c>
    </row>
    <row r="83" spans="1:21">
      <c r="A83" s="1"/>
      <c r="B83" s="1">
        <v>10</v>
      </c>
      <c r="C83" s="30">
        <f t="shared" ref="C83:C86" si="26">IF(ISBLANK(G70),C70*(1+$H$37),G70*(1+$H$37))</f>
        <v>110515.98</v>
      </c>
      <c r="D83" s="30"/>
      <c r="E83" s="30"/>
      <c r="F83" s="30"/>
      <c r="G83" s="30"/>
      <c r="H83" s="30"/>
      <c r="I83" s="30"/>
      <c r="J83" s="5"/>
      <c r="K83" s="5">
        <f t="shared" si="5"/>
        <v>110515.98</v>
      </c>
      <c r="L83" s="32">
        <f t="shared" si="11"/>
        <v>0.6200387611042969</v>
      </c>
      <c r="M83" s="5">
        <f t="shared" si="2"/>
        <v>189258.45190543882</v>
      </c>
      <c r="N83" s="5">
        <f t="shared" si="3"/>
        <v>264961.83266761439</v>
      </c>
      <c r="O83" s="5">
        <f t="shared" si="6"/>
        <v>264961.83266761439</v>
      </c>
      <c r="P83" s="49">
        <f t="shared" si="13"/>
        <v>0.58394211136852292</v>
      </c>
      <c r="Q83" s="49">
        <f t="shared" si="14"/>
        <v>0.41710150812037344</v>
      </c>
      <c r="R83" s="49">
        <f t="shared" si="15"/>
        <v>0.41710150812037344</v>
      </c>
      <c r="S83" s="52" t="e">
        <f t="shared" si="10"/>
        <v>#N/A</v>
      </c>
      <c r="T83" s="2" t="s">
        <v>113</v>
      </c>
      <c r="U83" s="2" t="str">
        <f t="shared" si="12"/>
        <v>049 State Ave</v>
      </c>
    </row>
    <row r="84" spans="1:21">
      <c r="A84" s="1"/>
      <c r="B84" s="1">
        <v>11</v>
      </c>
      <c r="C84" s="30">
        <f t="shared" si="26"/>
        <v>69503.820000000007</v>
      </c>
      <c r="D84" s="30"/>
      <c r="E84" s="30"/>
      <c r="F84" s="30"/>
      <c r="G84" s="30"/>
      <c r="H84" s="30"/>
      <c r="I84" s="30"/>
      <c r="J84" s="5"/>
      <c r="K84" s="5">
        <f t="shared" si="5"/>
        <v>69503.820000000007</v>
      </c>
      <c r="L84" s="32">
        <f t="shared" si="11"/>
        <v>0.6200387611042969</v>
      </c>
      <c r="M84" s="5">
        <f t="shared" si="2"/>
        <v>189258.45190543882</v>
      </c>
      <c r="N84" s="5">
        <f t="shared" si="3"/>
        <v>264961.83266761439</v>
      </c>
      <c r="O84" s="5">
        <f t="shared" si="6"/>
        <v>264961.83266761439</v>
      </c>
      <c r="P84" s="49">
        <f t="shared" si="13"/>
        <v>0.36724288558973806</v>
      </c>
      <c r="Q84" s="49">
        <f t="shared" si="14"/>
        <v>0.26231634684981286</v>
      </c>
      <c r="R84" s="49">
        <f t="shared" si="15"/>
        <v>0.26231634684981286</v>
      </c>
      <c r="S84" s="52" t="e">
        <f t="shared" si="10"/>
        <v>#N/A</v>
      </c>
      <c r="T84" s="2" t="s">
        <v>113</v>
      </c>
      <c r="U84" s="2" t="str">
        <f t="shared" si="12"/>
        <v>049 State Ave</v>
      </c>
    </row>
    <row r="85" spans="1:21">
      <c r="A85" s="1"/>
      <c r="B85" s="1">
        <v>12</v>
      </c>
      <c r="C85" s="30">
        <f t="shared" si="26"/>
        <v>82862.759999999995</v>
      </c>
      <c r="D85" s="30"/>
      <c r="E85" s="30"/>
      <c r="F85" s="30"/>
      <c r="G85" s="30"/>
      <c r="H85" s="30"/>
      <c r="I85" s="30"/>
      <c r="J85" s="5"/>
      <c r="K85" s="5">
        <f t="shared" si="5"/>
        <v>82862.759999999995</v>
      </c>
      <c r="L85" s="32">
        <f t="shared" si="11"/>
        <v>0.6200387611042969</v>
      </c>
      <c r="M85" s="5">
        <f t="shared" si="2"/>
        <v>189258.45190543882</v>
      </c>
      <c r="N85" s="5">
        <f t="shared" si="3"/>
        <v>264961.83266761439</v>
      </c>
      <c r="O85" s="5">
        <f t="shared" si="6"/>
        <v>264961.83266761439</v>
      </c>
      <c r="P85" s="49">
        <f t="shared" si="13"/>
        <v>0.43782858395883734</v>
      </c>
      <c r="Q85" s="49">
        <f t="shared" si="14"/>
        <v>0.31273470282774091</v>
      </c>
      <c r="R85" s="49">
        <f t="shared" si="15"/>
        <v>0.31273470282774091</v>
      </c>
      <c r="S85" s="52" t="e">
        <f t="shared" si="10"/>
        <v>#N/A</v>
      </c>
      <c r="T85" s="2" t="s">
        <v>113</v>
      </c>
      <c r="U85" s="2" t="str">
        <f t="shared" si="12"/>
        <v>049 State Ave</v>
      </c>
    </row>
    <row r="86" spans="1:21">
      <c r="A86" s="1"/>
      <c r="B86" s="1">
        <v>13</v>
      </c>
      <c r="C86" s="30">
        <f t="shared" si="26"/>
        <v>95238.42</v>
      </c>
      <c r="D86" s="30"/>
      <c r="E86" s="30"/>
      <c r="F86" s="30"/>
      <c r="G86" s="30"/>
      <c r="H86" s="30"/>
      <c r="I86" s="30"/>
      <c r="J86" s="5"/>
      <c r="K86" s="5">
        <f t="shared" si="5"/>
        <v>95238.42</v>
      </c>
      <c r="L86" s="32">
        <f t="shared" si="11"/>
        <v>0.6200387611042969</v>
      </c>
      <c r="M86" s="5">
        <f t="shared" si="2"/>
        <v>189258.45190543882</v>
      </c>
      <c r="N86" s="5">
        <f t="shared" si="3"/>
        <v>264961.83266761439</v>
      </c>
      <c r="O86" s="5">
        <f t="shared" si="6"/>
        <v>264961.83266761439</v>
      </c>
      <c r="P86" s="49">
        <f t="shared" si="13"/>
        <v>0.50321884724907806</v>
      </c>
      <c r="Q86" s="49">
        <f t="shared" si="14"/>
        <v>0.35944203374934142</v>
      </c>
      <c r="R86" s="49">
        <f t="shared" si="15"/>
        <v>0.35944203374934142</v>
      </c>
      <c r="S86" s="52" t="e">
        <f t="shared" si="10"/>
        <v>#N/A</v>
      </c>
      <c r="T86" s="2" t="s">
        <v>113</v>
      </c>
      <c r="U86" s="2" t="str">
        <f t="shared" si="12"/>
        <v>049 State Ave</v>
      </c>
    </row>
    <row r="87" spans="1:21">
      <c r="A87" s="1">
        <f>$A$37</f>
        <v>2027</v>
      </c>
      <c r="B87" s="1">
        <v>1</v>
      </c>
      <c r="C87" s="30">
        <f t="shared" ref="C87:C112" si="27">IF(ISBLANK(G74),C74*(1+$H$38),G74*(1+$H$38))</f>
        <v>110460.90000000001</v>
      </c>
      <c r="D87" s="30"/>
      <c r="E87" s="30"/>
      <c r="F87" s="30"/>
      <c r="G87" s="30"/>
      <c r="H87" s="30"/>
      <c r="I87" s="30"/>
      <c r="J87" s="5"/>
      <c r="K87" s="5">
        <f t="shared" si="5"/>
        <v>110460.90000000001</v>
      </c>
      <c r="L87" s="32">
        <f t="shared" si="11"/>
        <v>0.6200387611042969</v>
      </c>
      <c r="M87" s="5">
        <f t="shared" si="2"/>
        <v>189258.45190543882</v>
      </c>
      <c r="N87" s="5">
        <f t="shared" si="3"/>
        <v>264961.83266761439</v>
      </c>
      <c r="O87" s="5">
        <f t="shared" si="6"/>
        <v>264961.83266761439</v>
      </c>
      <c r="P87" s="49">
        <f t="shared" si="13"/>
        <v>0.58365108077281924</v>
      </c>
      <c r="Q87" s="49">
        <f t="shared" si="14"/>
        <v>0.4168936291234423</v>
      </c>
      <c r="R87" s="49">
        <f t="shared" si="15"/>
        <v>0.4168936291234423</v>
      </c>
      <c r="S87" s="52" t="e">
        <f t="shared" si="10"/>
        <v>#N/A</v>
      </c>
      <c r="T87" s="2" t="s">
        <v>113</v>
      </c>
      <c r="U87" s="2" t="str">
        <f t="shared" si="12"/>
        <v>049 State Ave</v>
      </c>
    </row>
    <row r="88" spans="1:21">
      <c r="A88" s="1"/>
      <c r="B88" s="1">
        <v>2</v>
      </c>
      <c r="C88" s="30">
        <f t="shared" si="27"/>
        <v>85992.12</v>
      </c>
      <c r="D88" s="30"/>
      <c r="E88" s="30"/>
      <c r="F88" s="30"/>
      <c r="G88" s="30"/>
      <c r="H88" s="30"/>
      <c r="I88" s="30"/>
      <c r="J88" s="5"/>
      <c r="K88" s="5">
        <f t="shared" si="5"/>
        <v>85992.12</v>
      </c>
      <c r="L88" s="32">
        <f t="shared" si="11"/>
        <v>0.6200387611042969</v>
      </c>
      <c r="M88" s="5">
        <f t="shared" si="2"/>
        <v>189258.45190543882</v>
      </c>
      <c r="N88" s="5">
        <f t="shared" si="3"/>
        <v>264961.83266761439</v>
      </c>
      <c r="O88" s="5">
        <f t="shared" si="6"/>
        <v>264961.83266761439</v>
      </c>
      <c r="P88" s="49">
        <f t="shared" si="13"/>
        <v>0.45436343335918827</v>
      </c>
      <c r="Q88" s="49">
        <f t="shared" si="14"/>
        <v>0.32454530954227728</v>
      </c>
      <c r="R88" s="49">
        <f t="shared" si="15"/>
        <v>0.32454530954227728</v>
      </c>
      <c r="S88" s="52" t="e">
        <f t="shared" si="10"/>
        <v>#N/A</v>
      </c>
      <c r="T88" s="2" t="s">
        <v>113</v>
      </c>
      <c r="U88" s="2" t="str">
        <f t="shared" si="12"/>
        <v>049 State Ave</v>
      </c>
    </row>
    <row r="89" spans="1:21">
      <c r="A89" s="1"/>
      <c r="B89" s="1">
        <v>3</v>
      </c>
      <c r="C89" s="30">
        <f t="shared" si="27"/>
        <v>105426.18000000001</v>
      </c>
      <c r="D89" s="30"/>
      <c r="E89" s="30"/>
      <c r="F89" s="30"/>
      <c r="G89" s="30"/>
      <c r="H89" s="30"/>
      <c r="I89" s="30"/>
      <c r="J89" s="5"/>
      <c r="K89" s="5">
        <f t="shared" si="5"/>
        <v>105426.18000000001</v>
      </c>
      <c r="L89" s="32">
        <f t="shared" si="11"/>
        <v>0.6200387611042969</v>
      </c>
      <c r="M89" s="5">
        <f t="shared" si="2"/>
        <v>189258.45190543882</v>
      </c>
      <c r="N89" s="5">
        <f t="shared" si="3"/>
        <v>264961.83266761439</v>
      </c>
      <c r="O89" s="5">
        <f t="shared" si="6"/>
        <v>264961.83266761439</v>
      </c>
      <c r="P89" s="49">
        <f t="shared" si="13"/>
        <v>0.55704872854331067</v>
      </c>
      <c r="Q89" s="49">
        <f t="shared" si="14"/>
        <v>0.39789194895950758</v>
      </c>
      <c r="R89" s="49">
        <f t="shared" si="15"/>
        <v>0.39789194895950758</v>
      </c>
      <c r="S89" s="52" t="e">
        <f t="shared" si="10"/>
        <v>#N/A</v>
      </c>
      <c r="T89" s="2" t="s">
        <v>113</v>
      </c>
      <c r="U89" s="2" t="str">
        <f t="shared" si="12"/>
        <v>049 State Ave</v>
      </c>
    </row>
    <row r="90" spans="1:21">
      <c r="A90" s="1"/>
      <c r="B90" s="1">
        <v>4</v>
      </c>
      <c r="C90" s="30">
        <f t="shared" si="27"/>
        <v>92152.92</v>
      </c>
      <c r="D90" s="30"/>
      <c r="E90" s="30"/>
      <c r="F90" s="30"/>
      <c r="G90" s="30"/>
      <c r="H90" s="30"/>
      <c r="I90" s="30"/>
      <c r="J90" s="5"/>
      <c r="K90" s="5">
        <f t="shared" si="5"/>
        <v>92152.92</v>
      </c>
      <c r="L90" s="32">
        <f t="shared" si="11"/>
        <v>0.6200387611042969</v>
      </c>
      <c r="M90" s="5">
        <f t="shared" si="2"/>
        <v>189258.45190543882</v>
      </c>
      <c r="N90" s="5">
        <f t="shared" si="3"/>
        <v>264961.83266761439</v>
      </c>
      <c r="O90" s="5">
        <f t="shared" si="6"/>
        <v>264961.83266761439</v>
      </c>
      <c r="P90" s="49">
        <f t="shared" si="13"/>
        <v>0.48691574443419483</v>
      </c>
      <c r="Q90" s="49">
        <f t="shared" si="14"/>
        <v>0.34779696031013907</v>
      </c>
      <c r="R90" s="49">
        <f t="shared" si="15"/>
        <v>0.34779696031013907</v>
      </c>
      <c r="S90" s="52" t="e">
        <f t="shared" si="10"/>
        <v>#N/A</v>
      </c>
      <c r="T90" s="2" t="s">
        <v>113</v>
      </c>
      <c r="U90" s="2" t="str">
        <f t="shared" si="12"/>
        <v>049 State Ave</v>
      </c>
    </row>
    <row r="91" spans="1:21">
      <c r="A91" s="1"/>
      <c r="B91" s="1">
        <v>5</v>
      </c>
      <c r="C91" s="30">
        <f t="shared" si="27"/>
        <v>102845.6208</v>
      </c>
      <c r="D91" s="30"/>
      <c r="E91" s="30"/>
      <c r="F91" s="30"/>
      <c r="G91" s="30"/>
      <c r="H91" s="30"/>
      <c r="I91" s="30"/>
      <c r="J91" s="5"/>
      <c r="K91" s="5">
        <f t="shared" si="5"/>
        <v>102845.6208</v>
      </c>
      <c r="L91" s="32">
        <f t="shared" si="11"/>
        <v>0.6200387611042969</v>
      </c>
      <c r="M91" s="5">
        <f t="shared" si="2"/>
        <v>189258.45190543882</v>
      </c>
      <c r="N91" s="5">
        <f t="shared" si="3"/>
        <v>264961.83266761439</v>
      </c>
      <c r="O91" s="5">
        <f t="shared" si="6"/>
        <v>264961.83266761439</v>
      </c>
      <c r="P91" s="49">
        <f t="shared" si="13"/>
        <v>0.54341362176726371</v>
      </c>
      <c r="Q91" s="49">
        <f t="shared" si="14"/>
        <v>0.38815258697661686</v>
      </c>
      <c r="R91" s="49">
        <f t="shared" si="15"/>
        <v>0.38815258697661686</v>
      </c>
      <c r="S91" s="52" t="e">
        <f t="shared" si="10"/>
        <v>#N/A</v>
      </c>
      <c r="T91" s="2" t="s">
        <v>113</v>
      </c>
      <c r="U91" s="2" t="str">
        <f t="shared" si="12"/>
        <v>049 State Ave</v>
      </c>
    </row>
    <row r="92" spans="1:21">
      <c r="A92" s="1"/>
      <c r="B92" s="1">
        <v>6</v>
      </c>
      <c r="C92" s="30">
        <f t="shared" si="27"/>
        <v>106143.6888</v>
      </c>
      <c r="D92" s="30"/>
      <c r="E92" s="30"/>
      <c r="F92" s="30"/>
      <c r="G92" s="30"/>
      <c r="H92" s="30"/>
      <c r="I92" s="30"/>
      <c r="J92" s="5"/>
      <c r="K92" s="5">
        <f t="shared" si="5"/>
        <v>106143.6888</v>
      </c>
      <c r="L92" s="32">
        <f t="shared" si="11"/>
        <v>0.6200387611042969</v>
      </c>
      <c r="M92" s="5">
        <f t="shared" si="2"/>
        <v>189258.45190543882</v>
      </c>
      <c r="N92" s="5">
        <f t="shared" si="3"/>
        <v>264961.83266761439</v>
      </c>
      <c r="O92" s="5">
        <f t="shared" si="6"/>
        <v>264961.83266761439</v>
      </c>
      <c r="P92" s="49">
        <f t="shared" si="13"/>
        <v>0.5608398871033442</v>
      </c>
      <c r="Q92" s="49">
        <f t="shared" si="14"/>
        <v>0.40059991935953149</v>
      </c>
      <c r="R92" s="49">
        <f t="shared" si="15"/>
        <v>0.40059991935953149</v>
      </c>
      <c r="S92" s="52" t="e">
        <f t="shared" si="10"/>
        <v>#N/A</v>
      </c>
      <c r="T92" s="2" t="s">
        <v>113</v>
      </c>
      <c r="U92" s="2" t="str">
        <f t="shared" si="12"/>
        <v>049 State Ave</v>
      </c>
    </row>
    <row r="93" spans="1:21">
      <c r="A93" s="1"/>
      <c r="B93" s="1">
        <v>7</v>
      </c>
      <c r="C93" s="30">
        <f t="shared" si="27"/>
        <v>120177.6444</v>
      </c>
      <c r="D93" s="30"/>
      <c r="E93" s="30"/>
      <c r="F93" s="30"/>
      <c r="G93" s="30"/>
      <c r="H93" s="30"/>
      <c r="I93" s="30"/>
      <c r="J93" s="5"/>
      <c r="K93" s="5">
        <f t="shared" si="5"/>
        <v>120177.6444</v>
      </c>
      <c r="L93" s="32">
        <f t="shared" si="11"/>
        <v>0.6200387611042969</v>
      </c>
      <c r="M93" s="5">
        <f t="shared" si="2"/>
        <v>189258.45190543882</v>
      </c>
      <c r="N93" s="5">
        <f t="shared" si="3"/>
        <v>264961.83266761439</v>
      </c>
      <c r="O93" s="5">
        <f t="shared" si="6"/>
        <v>264961.83266761439</v>
      </c>
      <c r="P93" s="49">
        <f t="shared" si="13"/>
        <v>0.63499221931734717</v>
      </c>
      <c r="Q93" s="49">
        <f t="shared" si="14"/>
        <v>0.45356587094096218</v>
      </c>
      <c r="R93" s="49">
        <f t="shared" si="15"/>
        <v>0.45356587094096218</v>
      </c>
      <c r="S93" s="52" t="e">
        <f t="shared" si="10"/>
        <v>#N/A</v>
      </c>
      <c r="T93" s="2" t="s">
        <v>113</v>
      </c>
      <c r="U93" s="2" t="str">
        <f t="shared" si="12"/>
        <v>049 State Ave</v>
      </c>
    </row>
    <row r="94" spans="1:21">
      <c r="A94" s="1"/>
      <c r="B94" s="1">
        <v>8</v>
      </c>
      <c r="C94" s="30">
        <f t="shared" si="27"/>
        <v>89181.007200000007</v>
      </c>
      <c r="D94" s="30"/>
      <c r="E94" s="30"/>
      <c r="F94" s="30"/>
      <c r="G94" s="30"/>
      <c r="H94" s="30"/>
      <c r="I94" s="30"/>
      <c r="J94" s="5"/>
      <c r="K94" s="5">
        <f t="shared" si="5"/>
        <v>89181.007200000007</v>
      </c>
      <c r="L94" s="32">
        <f t="shared" si="11"/>
        <v>0.6200387611042969</v>
      </c>
      <c r="M94" s="5">
        <f t="shared" si="2"/>
        <v>189258.45190543882</v>
      </c>
      <c r="N94" s="5">
        <f t="shared" si="3"/>
        <v>264961.83266761439</v>
      </c>
      <c r="O94" s="5">
        <f t="shared" si="6"/>
        <v>264961.83266761439</v>
      </c>
      <c r="P94" s="49">
        <f t="shared" si="13"/>
        <v>0.47121281138111837</v>
      </c>
      <c r="Q94" s="49">
        <f t="shared" si="14"/>
        <v>0.33658057955794163</v>
      </c>
      <c r="R94" s="49">
        <f t="shared" si="15"/>
        <v>0.33658057955794163</v>
      </c>
      <c r="S94" s="52" t="e">
        <f t="shared" si="10"/>
        <v>#N/A</v>
      </c>
      <c r="T94" s="2" t="s">
        <v>113</v>
      </c>
      <c r="U94" s="2" t="str">
        <f t="shared" si="12"/>
        <v>049 State Ave</v>
      </c>
    </row>
    <row r="95" spans="1:21">
      <c r="A95" s="1"/>
      <c r="B95" s="1">
        <v>9</v>
      </c>
      <c r="C95" s="30">
        <f t="shared" si="27"/>
        <v>113293.504872</v>
      </c>
      <c r="D95" s="30"/>
      <c r="E95" s="30"/>
      <c r="F95" s="30"/>
      <c r="G95" s="30"/>
      <c r="H95" s="30"/>
      <c r="I95" s="30"/>
      <c r="J95" s="5"/>
      <c r="K95" s="5">
        <f t="shared" si="5"/>
        <v>113293.504872</v>
      </c>
      <c r="L95" s="32">
        <f t="shared" si="11"/>
        <v>0.6200387611042969</v>
      </c>
      <c r="M95" s="5">
        <f t="shared" si="2"/>
        <v>189258.45190543882</v>
      </c>
      <c r="N95" s="5">
        <f t="shared" si="3"/>
        <v>264961.83266761439</v>
      </c>
      <c r="O95" s="5">
        <f t="shared" si="6"/>
        <v>264961.83266761439</v>
      </c>
      <c r="P95" s="49">
        <f t="shared" si="13"/>
        <v>0.59861794139902413</v>
      </c>
      <c r="Q95" s="49">
        <f t="shared" si="14"/>
        <v>0.42758424385644572</v>
      </c>
      <c r="R95" s="49">
        <f t="shared" si="15"/>
        <v>0.42758424385644572</v>
      </c>
      <c r="S95" s="52" t="e">
        <f t="shared" si="10"/>
        <v>#N/A</v>
      </c>
      <c r="T95" s="2" t="s">
        <v>113</v>
      </c>
      <c r="U95" s="2" t="str">
        <f t="shared" si="12"/>
        <v>049 State Ave</v>
      </c>
    </row>
    <row r="96" spans="1:21">
      <c r="A96" s="1"/>
      <c r="B96" s="1">
        <v>10</v>
      </c>
      <c r="C96" s="30">
        <f t="shared" si="27"/>
        <v>112726.2996</v>
      </c>
      <c r="D96" s="30"/>
      <c r="E96" s="30"/>
      <c r="F96" s="30"/>
      <c r="G96" s="30"/>
      <c r="H96" s="30"/>
      <c r="I96" s="30"/>
      <c r="J96" s="5"/>
      <c r="K96" s="5">
        <f t="shared" si="5"/>
        <v>112726.2996</v>
      </c>
      <c r="L96" s="32">
        <f t="shared" si="11"/>
        <v>0.6200387611042969</v>
      </c>
      <c r="M96" s="5">
        <f t="shared" si="2"/>
        <v>189258.45190543882</v>
      </c>
      <c r="N96" s="5">
        <f t="shared" si="3"/>
        <v>264961.83266761439</v>
      </c>
      <c r="O96" s="5">
        <f t="shared" si="6"/>
        <v>264961.83266761439</v>
      </c>
      <c r="P96" s="49">
        <f t="shared" si="13"/>
        <v>0.5956209535958934</v>
      </c>
      <c r="Q96" s="49">
        <f t="shared" si="14"/>
        <v>0.42544353828278092</v>
      </c>
      <c r="R96" s="49">
        <f t="shared" si="15"/>
        <v>0.42544353828278092</v>
      </c>
      <c r="S96" s="52" t="e">
        <f t="shared" si="10"/>
        <v>#N/A</v>
      </c>
      <c r="T96" s="2" t="s">
        <v>113</v>
      </c>
      <c r="U96" s="2" t="str">
        <f t="shared" si="12"/>
        <v>049 State Ave</v>
      </c>
    </row>
    <row r="97" spans="1:21">
      <c r="A97" s="1"/>
      <c r="B97" s="1">
        <v>11</v>
      </c>
      <c r="C97" s="30">
        <f t="shared" si="27"/>
        <v>70893.896400000012</v>
      </c>
      <c r="D97" s="30"/>
      <c r="E97" s="30"/>
      <c r="F97" s="30"/>
      <c r="G97" s="30"/>
      <c r="H97" s="30"/>
      <c r="I97" s="30"/>
      <c r="J97" s="5"/>
      <c r="K97" s="5">
        <f t="shared" si="5"/>
        <v>70893.896400000012</v>
      </c>
      <c r="L97" s="32">
        <f t="shared" si="11"/>
        <v>0.6200387611042969</v>
      </c>
      <c r="M97" s="5">
        <f t="shared" si="2"/>
        <v>189258.45190543882</v>
      </c>
      <c r="N97" s="5">
        <f t="shared" si="3"/>
        <v>264961.83266761439</v>
      </c>
      <c r="O97" s="5">
        <f t="shared" si="6"/>
        <v>264961.83266761439</v>
      </c>
      <c r="P97" s="49">
        <f t="shared" si="13"/>
        <v>0.37458774330153283</v>
      </c>
      <c r="Q97" s="49">
        <f t="shared" si="14"/>
        <v>0.26756267378680909</v>
      </c>
      <c r="R97" s="49">
        <f t="shared" si="15"/>
        <v>0.26756267378680909</v>
      </c>
      <c r="S97" s="52" t="e">
        <f t="shared" si="10"/>
        <v>#N/A</v>
      </c>
      <c r="T97" s="2" t="s">
        <v>113</v>
      </c>
      <c r="U97" s="2" t="str">
        <f t="shared" si="12"/>
        <v>049 State Ave</v>
      </c>
    </row>
    <row r="98" spans="1:21">
      <c r="A98" s="1"/>
      <c r="B98" s="1">
        <v>12</v>
      </c>
      <c r="C98" s="30">
        <f t="shared" si="27"/>
        <v>84520.015199999994</v>
      </c>
      <c r="D98" s="30"/>
      <c r="E98" s="30"/>
      <c r="F98" s="30"/>
      <c r="G98" s="30"/>
      <c r="H98" s="30"/>
      <c r="I98" s="30"/>
      <c r="J98" s="5"/>
      <c r="K98" s="5">
        <f t="shared" si="5"/>
        <v>84520.015199999994</v>
      </c>
      <c r="L98" s="32">
        <f t="shared" si="11"/>
        <v>0.6200387611042969</v>
      </c>
      <c r="M98" s="5">
        <f t="shared" si="2"/>
        <v>189258.45190543882</v>
      </c>
      <c r="N98" s="5">
        <f t="shared" si="3"/>
        <v>264961.83266761439</v>
      </c>
      <c r="O98" s="5">
        <f t="shared" si="6"/>
        <v>264961.83266761439</v>
      </c>
      <c r="P98" s="49">
        <f t="shared" si="13"/>
        <v>0.44658515563801404</v>
      </c>
      <c r="Q98" s="49">
        <f t="shared" si="14"/>
        <v>0.31898939688429573</v>
      </c>
      <c r="R98" s="49">
        <f t="shared" si="15"/>
        <v>0.31898939688429573</v>
      </c>
      <c r="S98" s="52" t="e">
        <f t="shared" si="10"/>
        <v>#N/A</v>
      </c>
      <c r="T98" s="2" t="s">
        <v>113</v>
      </c>
      <c r="U98" s="2" t="str">
        <f t="shared" si="12"/>
        <v>049 State Ave</v>
      </c>
    </row>
    <row r="99" spans="1:21">
      <c r="A99" s="1"/>
      <c r="B99" s="1">
        <v>13</v>
      </c>
      <c r="C99" s="30">
        <f t="shared" si="27"/>
        <v>97143.188399999999</v>
      </c>
      <c r="D99" s="30"/>
      <c r="E99" s="30"/>
      <c r="F99" s="30"/>
      <c r="G99" s="30"/>
      <c r="H99" s="30"/>
      <c r="I99" s="30"/>
      <c r="J99" s="5"/>
      <c r="K99" s="5">
        <f t="shared" si="5"/>
        <v>97143.188399999999</v>
      </c>
      <c r="L99" s="32">
        <f t="shared" si="11"/>
        <v>0.6200387611042969</v>
      </c>
      <c r="M99" s="5">
        <f t="shared" si="2"/>
        <v>189258.45190543882</v>
      </c>
      <c r="N99" s="5">
        <f t="shared" si="3"/>
        <v>264961.83266761439</v>
      </c>
      <c r="O99" s="5">
        <f t="shared" si="6"/>
        <v>264961.83266761439</v>
      </c>
      <c r="P99" s="49">
        <f t="shared" si="13"/>
        <v>0.51328322419405958</v>
      </c>
      <c r="Q99" s="49">
        <f t="shared" si="14"/>
        <v>0.36663087442432823</v>
      </c>
      <c r="R99" s="49">
        <f t="shared" si="15"/>
        <v>0.36663087442432823</v>
      </c>
      <c r="S99" s="52" t="e">
        <f t="shared" si="10"/>
        <v>#N/A</v>
      </c>
      <c r="T99" s="2" t="s">
        <v>113</v>
      </c>
      <c r="U99" s="2" t="str">
        <f t="shared" si="12"/>
        <v>049 State Ave</v>
      </c>
    </row>
    <row r="100" spans="1:21">
      <c r="A100" s="1">
        <f>$A$38</f>
        <v>2028</v>
      </c>
      <c r="B100" s="1">
        <v>1</v>
      </c>
      <c r="C100" s="30">
        <f t="shared" si="27"/>
        <v>112670.11800000002</v>
      </c>
      <c r="D100" s="30"/>
      <c r="E100" s="30"/>
      <c r="F100" s="30"/>
      <c r="G100" s="30"/>
      <c r="H100" s="30"/>
      <c r="I100" s="30"/>
      <c r="J100" s="5"/>
      <c r="K100" s="5">
        <f t="shared" si="5"/>
        <v>112670.11800000002</v>
      </c>
      <c r="L100" s="32">
        <f t="shared" si="11"/>
        <v>0.6200387611042969</v>
      </c>
      <c r="M100" s="5">
        <f t="shared" si="2"/>
        <v>189258.45190543882</v>
      </c>
      <c r="N100" s="5">
        <f t="shared" si="3"/>
        <v>264961.83266761439</v>
      </c>
      <c r="O100" s="5">
        <f t="shared" si="6"/>
        <v>264961.83266761439</v>
      </c>
      <c r="P100" s="49">
        <f t="shared" si="13"/>
        <v>0.59532410238827571</v>
      </c>
      <c r="Q100" s="49">
        <f t="shared" si="14"/>
        <v>0.42523150170591117</v>
      </c>
      <c r="R100" s="49">
        <f t="shared" si="15"/>
        <v>0.42523150170591117</v>
      </c>
      <c r="S100" s="52" t="e">
        <f t="shared" si="10"/>
        <v>#N/A</v>
      </c>
      <c r="T100" s="2" t="s">
        <v>113</v>
      </c>
      <c r="U100" s="2" t="str">
        <f t="shared" si="12"/>
        <v>049 State Ave</v>
      </c>
    </row>
    <row r="101" spans="1:21">
      <c r="A101" s="1"/>
      <c r="B101" s="1">
        <v>2</v>
      </c>
      <c r="C101" s="30">
        <f t="shared" si="27"/>
        <v>87711.962400000004</v>
      </c>
      <c r="D101" s="30"/>
      <c r="E101" s="30"/>
      <c r="F101" s="30"/>
      <c r="G101" s="30"/>
      <c r="H101" s="30"/>
      <c r="I101" s="30"/>
      <c r="J101" s="5"/>
      <c r="K101" s="5">
        <f t="shared" si="5"/>
        <v>87711.962400000004</v>
      </c>
      <c r="L101" s="32">
        <f t="shared" si="11"/>
        <v>0.6200387611042969</v>
      </c>
      <c r="M101" s="5">
        <f t="shared" si="2"/>
        <v>189258.45190543882</v>
      </c>
      <c r="N101" s="5">
        <f t="shared" si="3"/>
        <v>264961.83266761439</v>
      </c>
      <c r="O101" s="5">
        <f t="shared" si="6"/>
        <v>264961.83266761439</v>
      </c>
      <c r="P101" s="49">
        <f t="shared" si="13"/>
        <v>0.46345070202637212</v>
      </c>
      <c r="Q101" s="49">
        <f t="shared" si="14"/>
        <v>0.33103621573312286</v>
      </c>
      <c r="R101" s="49">
        <f t="shared" si="15"/>
        <v>0.33103621573312286</v>
      </c>
      <c r="S101" s="52" t="e">
        <f t="shared" si="10"/>
        <v>#N/A</v>
      </c>
      <c r="T101" s="2" t="s">
        <v>113</v>
      </c>
      <c r="U101" s="2" t="str">
        <f t="shared" si="12"/>
        <v>049 State Ave</v>
      </c>
    </row>
    <row r="102" spans="1:21">
      <c r="A102" s="1"/>
      <c r="B102" s="1">
        <v>3</v>
      </c>
      <c r="C102" s="30">
        <f t="shared" si="27"/>
        <v>107534.70360000001</v>
      </c>
      <c r="D102" s="30"/>
      <c r="E102" s="30"/>
      <c r="F102" s="30"/>
      <c r="G102" s="30"/>
      <c r="H102" s="30"/>
      <c r="I102" s="30"/>
      <c r="J102" s="5"/>
      <c r="K102" s="5">
        <f t="shared" si="5"/>
        <v>107534.70360000001</v>
      </c>
      <c r="L102" s="32">
        <f t="shared" si="11"/>
        <v>0.6200387611042969</v>
      </c>
      <c r="M102" s="5">
        <f t="shared" si="2"/>
        <v>189258.45190543882</v>
      </c>
      <c r="N102" s="5">
        <f t="shared" si="3"/>
        <v>264961.83266761439</v>
      </c>
      <c r="O102" s="5">
        <f t="shared" si="6"/>
        <v>264961.83266761439</v>
      </c>
      <c r="P102" s="49">
        <f t="shared" si="13"/>
        <v>0.56818970311417683</v>
      </c>
      <c r="Q102" s="49">
        <f t="shared" si="14"/>
        <v>0.40584978793869769</v>
      </c>
      <c r="R102" s="49">
        <f t="shared" si="15"/>
        <v>0.40584978793869769</v>
      </c>
      <c r="S102" s="52" t="e">
        <f t="shared" si="10"/>
        <v>#N/A</v>
      </c>
      <c r="T102" s="2" t="s">
        <v>113</v>
      </c>
      <c r="U102" s="2" t="str">
        <f t="shared" si="12"/>
        <v>049 State Ave</v>
      </c>
    </row>
    <row r="103" spans="1:21">
      <c r="A103" s="1"/>
      <c r="B103" s="1">
        <v>4</v>
      </c>
      <c r="C103" s="30">
        <f t="shared" si="27"/>
        <v>93995.978399999993</v>
      </c>
      <c r="D103" s="30"/>
      <c r="E103" s="30"/>
      <c r="F103" s="30"/>
      <c r="G103" s="30"/>
      <c r="H103" s="30"/>
      <c r="I103" s="30"/>
      <c r="J103" s="5"/>
      <c r="K103" s="5">
        <f t="shared" si="5"/>
        <v>93995.978399999993</v>
      </c>
      <c r="L103" s="32">
        <f t="shared" si="11"/>
        <v>0.6200387611042969</v>
      </c>
      <c r="M103" s="5">
        <f t="shared" si="2"/>
        <v>189258.45190543882</v>
      </c>
      <c r="N103" s="5">
        <f t="shared" si="3"/>
        <v>264961.83266761439</v>
      </c>
      <c r="O103" s="5">
        <f t="shared" si="6"/>
        <v>264961.83266761439</v>
      </c>
      <c r="P103" s="49">
        <f t="shared" si="13"/>
        <v>0.49665405932287865</v>
      </c>
      <c r="Q103" s="49">
        <f t="shared" si="14"/>
        <v>0.35475289951634187</v>
      </c>
      <c r="R103" s="49">
        <f t="shared" si="15"/>
        <v>0.35475289951634187</v>
      </c>
      <c r="S103" s="52" t="e">
        <f t="shared" si="10"/>
        <v>#N/A</v>
      </c>
      <c r="T103" s="2" t="s">
        <v>113</v>
      </c>
      <c r="U103" s="2" t="str">
        <f t="shared" si="12"/>
        <v>049 State Ave</v>
      </c>
    </row>
    <row r="104" spans="1:21">
      <c r="A104" s="1"/>
      <c r="B104" s="1">
        <v>5</v>
      </c>
      <c r="C104" s="30">
        <f t="shared" si="27"/>
        <v>104902.53321600001</v>
      </c>
      <c r="D104" s="30"/>
      <c r="E104" s="30"/>
      <c r="F104" s="30"/>
      <c r="G104" s="30"/>
      <c r="H104" s="30"/>
      <c r="I104" s="30"/>
      <c r="J104" s="5"/>
      <c r="K104" s="5">
        <f t="shared" si="5"/>
        <v>104902.53321600001</v>
      </c>
      <c r="L104" s="32">
        <f t="shared" si="11"/>
        <v>0.6200387611042969</v>
      </c>
      <c r="M104" s="5">
        <f t="shared" si="2"/>
        <v>189258.45190543882</v>
      </c>
      <c r="N104" s="5">
        <f t="shared" si="3"/>
        <v>264961.83266761439</v>
      </c>
      <c r="O104" s="5">
        <f t="shared" si="6"/>
        <v>264961.83266761439</v>
      </c>
      <c r="P104" s="49">
        <f t="shared" si="13"/>
        <v>0.55428189420260898</v>
      </c>
      <c r="Q104" s="49">
        <f t="shared" si="14"/>
        <v>0.39591563871614927</v>
      </c>
      <c r="R104" s="49">
        <f t="shared" si="15"/>
        <v>0.39591563871614927</v>
      </c>
      <c r="S104" s="52" t="e">
        <f t="shared" si="10"/>
        <v>#N/A</v>
      </c>
      <c r="T104" s="2" t="s">
        <v>113</v>
      </c>
      <c r="U104" s="2" t="str">
        <f t="shared" si="12"/>
        <v>049 State Ave</v>
      </c>
    </row>
    <row r="105" spans="1:21">
      <c r="A105" s="1"/>
      <c r="B105" s="1">
        <v>6</v>
      </c>
      <c r="C105" s="30">
        <f t="shared" si="27"/>
        <v>108266.56257600001</v>
      </c>
      <c r="D105" s="30"/>
      <c r="E105" s="30"/>
      <c r="F105" s="30"/>
      <c r="G105" s="30"/>
      <c r="H105" s="30"/>
      <c r="I105" s="30"/>
      <c r="J105" s="5"/>
      <c r="K105" s="5">
        <f t="shared" si="5"/>
        <v>108266.56257600001</v>
      </c>
      <c r="L105" s="32">
        <f t="shared" si="11"/>
        <v>0.6200387611042969</v>
      </c>
      <c r="M105" s="5">
        <f t="shared" si="2"/>
        <v>189258.45190543882</v>
      </c>
      <c r="N105" s="5">
        <f t="shared" si="3"/>
        <v>264961.83266761439</v>
      </c>
      <c r="O105" s="5">
        <f t="shared" si="6"/>
        <v>264961.83266761439</v>
      </c>
      <c r="P105" s="49">
        <f t="shared" si="13"/>
        <v>0.57205668484541106</v>
      </c>
      <c r="Q105" s="49">
        <f t="shared" si="14"/>
        <v>0.40861191774672218</v>
      </c>
      <c r="R105" s="49">
        <f t="shared" si="15"/>
        <v>0.40861191774672218</v>
      </c>
      <c r="S105" s="52" t="e">
        <f t="shared" si="10"/>
        <v>#N/A</v>
      </c>
      <c r="T105" s="2" t="s">
        <v>113</v>
      </c>
      <c r="U105" s="2" t="str">
        <f t="shared" si="12"/>
        <v>049 State Ave</v>
      </c>
    </row>
    <row r="106" spans="1:21">
      <c r="A106" s="1"/>
      <c r="B106" s="1">
        <v>7</v>
      </c>
      <c r="C106" s="30">
        <f t="shared" si="27"/>
        <v>122581.19728800001</v>
      </c>
      <c r="D106" s="30"/>
      <c r="E106" s="30"/>
      <c r="F106" s="30"/>
      <c r="G106" s="30"/>
      <c r="H106" s="30"/>
      <c r="I106" s="30"/>
      <c r="J106" s="5"/>
      <c r="K106" s="5">
        <f t="shared" si="5"/>
        <v>122581.19728800001</v>
      </c>
      <c r="L106" s="32">
        <f t="shared" si="11"/>
        <v>0.6200387611042969</v>
      </c>
      <c r="M106" s="5">
        <f t="shared" si="2"/>
        <v>189258.45190543882</v>
      </c>
      <c r="N106" s="5">
        <f t="shared" si="3"/>
        <v>264961.83266761439</v>
      </c>
      <c r="O106" s="5">
        <f t="shared" si="6"/>
        <v>264961.83266761439</v>
      </c>
      <c r="P106" s="49">
        <f t="shared" si="13"/>
        <v>0.64769206370369414</v>
      </c>
      <c r="Q106" s="49">
        <f t="shared" si="14"/>
        <v>0.46263718835978146</v>
      </c>
      <c r="R106" s="49">
        <f t="shared" si="15"/>
        <v>0.46263718835978146</v>
      </c>
      <c r="S106" s="52" t="e">
        <f t="shared" si="10"/>
        <v>#N/A</v>
      </c>
      <c r="T106" s="2" t="s">
        <v>113</v>
      </c>
      <c r="U106" s="2" t="str">
        <f t="shared" si="12"/>
        <v>049 State Ave</v>
      </c>
    </row>
    <row r="107" spans="1:21">
      <c r="A107" s="1"/>
      <c r="B107" s="1">
        <v>8</v>
      </c>
      <c r="C107" s="30">
        <f t="shared" si="27"/>
        <v>90964.627344000008</v>
      </c>
      <c r="D107" s="30"/>
      <c r="E107" s="30"/>
      <c r="F107" s="30"/>
      <c r="G107" s="30"/>
      <c r="H107" s="30"/>
      <c r="I107" s="30"/>
      <c r="J107" s="5"/>
      <c r="K107" s="5">
        <f t="shared" si="5"/>
        <v>90964.627344000008</v>
      </c>
      <c r="L107" s="32">
        <f t="shared" si="11"/>
        <v>0.6200387611042969</v>
      </c>
      <c r="M107" s="5">
        <f t="shared" si="2"/>
        <v>189258.45190543882</v>
      </c>
      <c r="N107" s="5">
        <f t="shared" si="3"/>
        <v>264961.83266761439</v>
      </c>
      <c r="O107" s="5">
        <f t="shared" si="6"/>
        <v>264961.83266761439</v>
      </c>
      <c r="P107" s="49">
        <f t="shared" si="13"/>
        <v>0.48063706760874075</v>
      </c>
      <c r="Q107" s="49">
        <f t="shared" si="14"/>
        <v>0.3433121911491005</v>
      </c>
      <c r="R107" s="49">
        <f t="shared" si="15"/>
        <v>0.3433121911491005</v>
      </c>
      <c r="S107" s="52" t="e">
        <f t="shared" si="10"/>
        <v>#N/A</v>
      </c>
      <c r="T107" s="2" t="s">
        <v>113</v>
      </c>
      <c r="U107" s="2" t="str">
        <f t="shared" si="12"/>
        <v>049 State Ave</v>
      </c>
    </row>
    <row r="108" spans="1:21">
      <c r="A108" s="1"/>
      <c r="B108" s="1">
        <v>9</v>
      </c>
      <c r="C108" s="30">
        <f t="shared" si="27"/>
        <v>115559.37496944</v>
      </c>
      <c r="D108" s="30"/>
      <c r="E108" s="30"/>
      <c r="F108" s="30"/>
      <c r="G108" s="30"/>
      <c r="H108" s="30"/>
      <c r="I108" s="30"/>
      <c r="J108" s="5"/>
      <c r="K108" s="5">
        <f t="shared" si="5"/>
        <v>115559.37496944</v>
      </c>
      <c r="L108" s="32">
        <f t="shared" si="11"/>
        <v>0.6200387611042969</v>
      </c>
      <c r="M108" s="5">
        <f t="shared" si="2"/>
        <v>189258.45190543882</v>
      </c>
      <c r="N108" s="5">
        <f t="shared" si="3"/>
        <v>264961.83266761439</v>
      </c>
      <c r="O108" s="5">
        <f t="shared" si="6"/>
        <v>264961.83266761439</v>
      </c>
      <c r="P108" s="49">
        <f t="shared" si="13"/>
        <v>0.61059030022700456</v>
      </c>
      <c r="Q108" s="49">
        <f t="shared" si="14"/>
        <v>0.43613592873357465</v>
      </c>
      <c r="R108" s="49">
        <f t="shared" si="15"/>
        <v>0.43613592873357465</v>
      </c>
      <c r="S108" s="52" t="e">
        <f t="shared" si="10"/>
        <v>#N/A</v>
      </c>
      <c r="T108" s="2" t="s">
        <v>113</v>
      </c>
      <c r="U108" s="2" t="str">
        <f t="shared" si="12"/>
        <v>049 State Ave</v>
      </c>
    </row>
    <row r="109" spans="1:21">
      <c r="A109" s="1"/>
      <c r="B109" s="1">
        <v>10</v>
      </c>
      <c r="C109" s="30">
        <f t="shared" si="27"/>
        <v>114980.82559199999</v>
      </c>
      <c r="D109" s="30"/>
      <c r="E109" s="30"/>
      <c r="F109" s="30"/>
      <c r="G109" s="30"/>
      <c r="H109" s="30"/>
      <c r="I109" s="30"/>
      <c r="J109" s="5"/>
      <c r="K109" s="5">
        <f t="shared" si="5"/>
        <v>114980.82559199999</v>
      </c>
      <c r="L109" s="32">
        <f t="shared" si="11"/>
        <v>0.6200387611042969</v>
      </c>
      <c r="M109" s="5">
        <f t="shared" si="2"/>
        <v>189258.45190543882</v>
      </c>
      <c r="N109" s="5">
        <f t="shared" si="3"/>
        <v>264961.83266761439</v>
      </c>
      <c r="O109" s="5">
        <f t="shared" si="6"/>
        <v>264961.83266761439</v>
      </c>
      <c r="P109" s="49">
        <f t="shared" si="13"/>
        <v>0.60753337266781127</v>
      </c>
      <c r="Q109" s="49">
        <f t="shared" si="14"/>
        <v>0.43395240904843652</v>
      </c>
      <c r="R109" s="49">
        <f t="shared" si="15"/>
        <v>0.43395240904843652</v>
      </c>
      <c r="S109" s="52" t="e">
        <f t="shared" si="10"/>
        <v>#N/A</v>
      </c>
      <c r="T109" s="2" t="s">
        <v>113</v>
      </c>
      <c r="U109" s="2" t="str">
        <f t="shared" si="12"/>
        <v>049 State Ave</v>
      </c>
    </row>
    <row r="110" spans="1:21">
      <c r="A110" s="1"/>
      <c r="B110" s="1">
        <v>11</v>
      </c>
      <c r="C110" s="30">
        <f t="shared" si="27"/>
        <v>72311.774328000014</v>
      </c>
      <c r="D110" s="30"/>
      <c r="E110" s="30"/>
      <c r="F110" s="30"/>
      <c r="G110" s="30"/>
      <c r="H110" s="30"/>
      <c r="I110" s="30"/>
      <c r="J110" s="5"/>
      <c r="K110" s="5">
        <f t="shared" si="5"/>
        <v>72311.774328000014</v>
      </c>
      <c r="L110" s="32">
        <f t="shared" si="11"/>
        <v>0.6200387611042969</v>
      </c>
      <c r="M110" s="5">
        <f t="shared" si="2"/>
        <v>189258.45190543882</v>
      </c>
      <c r="N110" s="5">
        <f t="shared" si="3"/>
        <v>264961.83266761439</v>
      </c>
      <c r="O110" s="5">
        <f t="shared" si="6"/>
        <v>264961.83266761439</v>
      </c>
      <c r="P110" s="49">
        <f t="shared" si="13"/>
        <v>0.38207949816756348</v>
      </c>
      <c r="Q110" s="49">
        <f t="shared" si="14"/>
        <v>0.27291392726254532</v>
      </c>
      <c r="R110" s="49">
        <f t="shared" si="15"/>
        <v>0.27291392726254532</v>
      </c>
      <c r="S110" s="52" t="e">
        <f t="shared" si="10"/>
        <v>#N/A</v>
      </c>
      <c r="T110" s="2" t="s">
        <v>113</v>
      </c>
      <c r="U110" s="2" t="str">
        <f t="shared" si="12"/>
        <v>049 State Ave</v>
      </c>
    </row>
    <row r="111" spans="1:21">
      <c r="A111" s="1"/>
      <c r="B111" s="1">
        <v>12</v>
      </c>
      <c r="C111" s="30">
        <f t="shared" si="27"/>
        <v>86210.41550399999</v>
      </c>
      <c r="D111" s="30"/>
      <c r="E111" s="30"/>
      <c r="F111" s="30"/>
      <c r="G111" s="30"/>
      <c r="H111" s="30"/>
      <c r="I111" s="30"/>
      <c r="J111" s="5"/>
      <c r="K111" s="5">
        <f t="shared" si="5"/>
        <v>86210.41550399999</v>
      </c>
      <c r="L111" s="32">
        <f t="shared" si="11"/>
        <v>0.6200387611042969</v>
      </c>
      <c r="M111" s="5">
        <f t="shared" si="2"/>
        <v>189258.45190543882</v>
      </c>
      <c r="N111" s="5">
        <f t="shared" si="3"/>
        <v>264961.83266761439</v>
      </c>
      <c r="O111" s="5">
        <f t="shared" si="6"/>
        <v>264961.83266761439</v>
      </c>
      <c r="P111" s="49">
        <f t="shared" si="13"/>
        <v>0.4555168587507743</v>
      </c>
      <c r="Q111" s="49">
        <f t="shared" si="14"/>
        <v>0.32536918482198163</v>
      </c>
      <c r="R111" s="49">
        <f t="shared" si="15"/>
        <v>0.32536918482198163</v>
      </c>
      <c r="S111" s="52" t="e">
        <f t="shared" si="10"/>
        <v>#N/A</v>
      </c>
      <c r="T111" s="2" t="s">
        <v>113</v>
      </c>
      <c r="U111" s="2" t="str">
        <f t="shared" si="12"/>
        <v>049 State Ave</v>
      </c>
    </row>
    <row r="112" spans="1:21">
      <c r="A112" s="1"/>
      <c r="B112" s="1">
        <v>13</v>
      </c>
      <c r="C112" s="30">
        <f t="shared" si="27"/>
        <v>99086.052167999995</v>
      </c>
      <c r="D112" s="30"/>
      <c r="E112" s="30"/>
      <c r="F112" s="30"/>
      <c r="G112" s="30"/>
      <c r="H112" s="30"/>
      <c r="I112" s="30"/>
      <c r="J112" s="5"/>
      <c r="K112" s="5">
        <f t="shared" si="5"/>
        <v>99086.052167999995</v>
      </c>
      <c r="L112" s="32">
        <f t="shared" si="11"/>
        <v>0.6200387611042969</v>
      </c>
      <c r="M112" s="5">
        <f t="shared" ref="M112" si="28">$C$41*$L112*60*$M$45</f>
        <v>189258.45190543882</v>
      </c>
      <c r="N112" s="5">
        <f t="shared" ref="N112" si="29">$C$41*$L112*60*$Q$45</f>
        <v>264961.83266761439</v>
      </c>
      <c r="O112" s="5">
        <f t="shared" si="6"/>
        <v>264961.83266761439</v>
      </c>
      <c r="P112" s="49">
        <f t="shared" si="13"/>
        <v>0.5235488886779408</v>
      </c>
      <c r="Q112" s="49">
        <f t="shared" si="14"/>
        <v>0.37396349191281475</v>
      </c>
      <c r="R112" s="49">
        <f t="shared" si="15"/>
        <v>0.37396349191281475</v>
      </c>
      <c r="S112" s="52" t="e">
        <f t="shared" si="10"/>
        <v>#N/A</v>
      </c>
      <c r="T112" s="2" t="s">
        <v>113</v>
      </c>
      <c r="U112" s="2" t="str">
        <f t="shared" si="12"/>
        <v>049 State Ave</v>
      </c>
    </row>
  </sheetData>
  <sheetProtection algorithmName="SHA-512" hashValue="g/2pj4fdJVFsbUv/CHEdQeY4AvJIBuR04sxU+rlBwXaUD3F/mKH6INW1vCWJtNseBiXIFQ5hjVnrmIi3kRduIQ==" saltValue="tOwsLBISZKeZtktLFuU62g==" spinCount="100000" sheet="1" formatCells="0" formatColumns="0" formatRows="0" insertColumns="0" insertRows="0"/>
  <pageMargins left="0.7" right="0.7" top="0.75" bottom="0.75" header="0.3" footer="0.3"/>
  <pageSetup scale="42" orientation="landscape"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BCA31-DB5F-486D-845A-ADFCB9675402}">
  <dimension ref="A33:Z112"/>
  <sheetViews>
    <sheetView zoomScale="80" zoomScaleNormal="80" workbookViewId="0">
      <selection activeCell="D68" sqref="D68"/>
    </sheetView>
  </sheetViews>
  <sheetFormatPr defaultColWidth="9.42578125" defaultRowHeight="15"/>
  <cols>
    <col min="1" max="1" width="12.5703125" style="3" customWidth="1"/>
    <col min="2" max="3" width="12.5703125" style="2" customWidth="1"/>
    <col min="4" max="4" width="16.5703125" style="2" customWidth="1"/>
    <col min="5" max="6" width="12.5703125" style="2" customWidth="1"/>
    <col min="7" max="7" width="12.42578125" style="2" customWidth="1"/>
    <col min="8" max="23" width="12.5703125" style="2" customWidth="1"/>
    <col min="24" max="24" width="11.5703125" style="2" bestFit="1" customWidth="1"/>
    <col min="25" max="25" width="9.42578125" style="2"/>
    <col min="26" max="26" width="11.5703125" style="2" bestFit="1" customWidth="1"/>
    <col min="27" max="16384" width="9.42578125" style="2"/>
  </cols>
  <sheetData>
    <row r="33" spans="1:24"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4" ht="15.75">
      <c r="A34" s="24">
        <v>2024</v>
      </c>
      <c r="B34" s="12">
        <f>SUM($K$48:$K$60)</f>
        <v>1489288.3390000004</v>
      </c>
      <c r="C34" s="13">
        <f>$B34/(SUM($M$48:$M$60))</f>
        <v>1.393843193823384</v>
      </c>
      <c r="D34" s="13">
        <f>$B34/(SUM($N$48:$N$60))</f>
        <v>0.9956022813024169</v>
      </c>
      <c r="E34" s="13">
        <f>$B34/(SUM($O$48:$O$60))</f>
        <v>0.9956022813024169</v>
      </c>
      <c r="F34" s="9"/>
      <c r="G34" s="7">
        <f>A34</f>
        <v>2024</v>
      </c>
      <c r="H34" s="14"/>
      <c r="I34" s="15">
        <f>AVERAGE($L$48:$L$60)</f>
        <v>0.42034212690178219</v>
      </c>
      <c r="J34" s="9"/>
      <c r="K34" s="9"/>
      <c r="L34" s="8" t="s">
        <v>319</v>
      </c>
      <c r="M34" s="8" t="s">
        <v>320</v>
      </c>
      <c r="N34" s="9"/>
      <c r="O34" s="16"/>
      <c r="P34" s="8" t="s">
        <v>319</v>
      </c>
      <c r="Q34" s="8" t="s">
        <v>320</v>
      </c>
      <c r="S34" s="16"/>
      <c r="T34" s="8" t="s">
        <v>319</v>
      </c>
      <c r="U34" s="8" t="s">
        <v>320</v>
      </c>
    </row>
    <row r="35" spans="1:24" ht="15.75">
      <c r="A35" s="7">
        <f>A34+1</f>
        <v>2025</v>
      </c>
      <c r="B35" s="12">
        <f>SUM($K$61:$K$73)</f>
        <v>1324704.594</v>
      </c>
      <c r="C35" s="13">
        <f>$B35/(SUM($M$61:$M$73))</f>
        <v>1.038622203052497</v>
      </c>
      <c r="D35" s="13">
        <f>$B35/(SUM($N$61:$N$73))</f>
        <v>0.7418730021803549</v>
      </c>
      <c r="E35" s="13">
        <f>$B35/(SUM($O$61:$O$73))</f>
        <v>0.7418730021803549</v>
      </c>
      <c r="F35" s="9"/>
      <c r="G35" s="7">
        <f t="shared" ref="G35:G38" si="0">A35</f>
        <v>2025</v>
      </c>
      <c r="H35" s="27">
        <v>0.13620410655128268</v>
      </c>
      <c r="I35" s="15">
        <f>AVERAGE($L$61:$L$73)</f>
        <v>0.50176398644843823</v>
      </c>
      <c r="J35" s="9"/>
      <c r="K35" s="17" t="s">
        <v>321</v>
      </c>
      <c r="L35" s="28">
        <v>0</v>
      </c>
      <c r="M35" s="28">
        <v>8</v>
      </c>
      <c r="N35" s="9"/>
      <c r="O35" s="17" t="s">
        <v>321</v>
      </c>
      <c r="P35" s="28">
        <v>3</v>
      </c>
      <c r="Q35" s="28">
        <v>8</v>
      </c>
      <c r="S35" s="17" t="s">
        <v>321</v>
      </c>
      <c r="T35" s="48">
        <v>3</v>
      </c>
      <c r="U35" s="48">
        <v>8</v>
      </c>
    </row>
    <row r="36" spans="1:24" ht="15.75">
      <c r="A36" s="7">
        <f t="shared" ref="A36:A38" si="1">A35+1</f>
        <v>2026</v>
      </c>
      <c r="B36" s="12">
        <f>SUM($K$74:$K$86)</f>
        <v>1416784.6756</v>
      </c>
      <c r="C36" s="13">
        <f>$B36/(SUM($M$74:$M$86))</f>
        <v>1.1192125080914648</v>
      </c>
      <c r="D36" s="13">
        <f>$B36/(SUM($N$74:$N$86))</f>
        <v>0.7994375057796177</v>
      </c>
      <c r="E36" s="13">
        <f>$B36/(SUM($O$74:$O$86))</f>
        <v>0.7994375057796177</v>
      </c>
      <c r="F36" s="9"/>
      <c r="G36" s="7">
        <f t="shared" si="0"/>
        <v>2026</v>
      </c>
      <c r="H36" s="27">
        <v>0.01</v>
      </c>
      <c r="I36" s="15">
        <f>AVERAGE($L$74:$L$86)</f>
        <v>0.49800000000000016</v>
      </c>
      <c r="J36" s="9"/>
      <c r="K36" s="17" t="s">
        <v>322</v>
      </c>
      <c r="L36" s="28">
        <v>3</v>
      </c>
      <c r="M36" s="28">
        <v>8</v>
      </c>
      <c r="N36" s="9"/>
      <c r="O36" s="17" t="s">
        <v>322</v>
      </c>
      <c r="P36" s="28">
        <v>3</v>
      </c>
      <c r="Q36" s="28">
        <v>8</v>
      </c>
      <c r="S36" s="17" t="s">
        <v>322</v>
      </c>
      <c r="T36" s="48">
        <v>3</v>
      </c>
      <c r="U36" s="48">
        <v>8</v>
      </c>
    </row>
    <row r="37" spans="1:24" ht="15.75">
      <c r="A37" s="7">
        <f t="shared" si="1"/>
        <v>2027</v>
      </c>
      <c r="B37" s="12">
        <f>SUM($K$87:$K$99)</f>
        <v>1430952.5223559998</v>
      </c>
      <c r="C37" s="13">
        <f>$B37/(SUM($M$87:$M$99))</f>
        <v>1.1304046331723794</v>
      </c>
      <c r="D37" s="13">
        <f>$B37/(SUM($N$87:$N$99))</f>
        <v>0.8074318808374138</v>
      </c>
      <c r="E37" s="13">
        <f>$B37/(SUM($O$87:$O$99))</f>
        <v>0.8074318808374138</v>
      </c>
      <c r="F37" s="9"/>
      <c r="G37" s="7">
        <f t="shared" si="0"/>
        <v>2027</v>
      </c>
      <c r="H37" s="27">
        <v>0.01</v>
      </c>
      <c r="I37" s="15">
        <f>AVERAGE($L$87:$L$99)</f>
        <v>0.49800000000000016</v>
      </c>
      <c r="J37" s="9"/>
      <c r="K37" s="17" t="s">
        <v>323</v>
      </c>
      <c r="L37" s="28">
        <v>3</v>
      </c>
      <c r="M37" s="28">
        <v>8</v>
      </c>
      <c r="N37" s="9"/>
      <c r="O37" s="17" t="s">
        <v>323</v>
      </c>
      <c r="P37" s="28">
        <v>3</v>
      </c>
      <c r="Q37" s="28">
        <v>8</v>
      </c>
      <c r="S37" s="17" t="s">
        <v>323</v>
      </c>
      <c r="T37" s="48">
        <v>3</v>
      </c>
      <c r="U37" s="48">
        <v>8</v>
      </c>
    </row>
    <row r="38" spans="1:24" ht="15.75">
      <c r="A38" s="7">
        <f t="shared" si="1"/>
        <v>2028</v>
      </c>
      <c r="B38" s="12">
        <f>SUM($K$100:$K$112)</f>
        <v>1445262.04757956</v>
      </c>
      <c r="C38" s="13">
        <f>$B38/(SUM($M$100:$M$112))</f>
        <v>1.1417086795041034</v>
      </c>
      <c r="D38" s="13">
        <f>$B38/(SUM($N$100:$N$112))</f>
        <v>0.81550619964578808</v>
      </c>
      <c r="E38" s="13">
        <f>$B38/(SUM($O$100:$O$112))</f>
        <v>0.81550619964578808</v>
      </c>
      <c r="F38" s="9"/>
      <c r="G38" s="7">
        <f t="shared" si="0"/>
        <v>2028</v>
      </c>
      <c r="H38" s="27">
        <v>0.01</v>
      </c>
      <c r="I38" s="15">
        <f>AVERAGE($L$100:$L$112)</f>
        <v>0.49800000000000016</v>
      </c>
      <c r="J38" s="9"/>
      <c r="K38" s="17" t="s">
        <v>324</v>
      </c>
      <c r="L38" s="28">
        <v>3</v>
      </c>
      <c r="M38" s="28">
        <v>8</v>
      </c>
      <c r="N38" s="9"/>
      <c r="O38" s="17" t="s">
        <v>324</v>
      </c>
      <c r="P38" s="28">
        <v>3</v>
      </c>
      <c r="Q38" s="28">
        <v>8</v>
      </c>
      <c r="S38" s="17" t="s">
        <v>324</v>
      </c>
      <c r="T38" s="48">
        <v>3</v>
      </c>
      <c r="U38" s="48">
        <v>8</v>
      </c>
    </row>
    <row r="39" spans="1:24" ht="15.75">
      <c r="A39" s="9"/>
      <c r="B39" s="9"/>
      <c r="C39" s="9"/>
      <c r="D39" s="9"/>
      <c r="E39" s="9"/>
      <c r="F39" s="9"/>
      <c r="G39" s="9"/>
      <c r="H39" s="9"/>
      <c r="I39" s="9"/>
      <c r="J39" s="9"/>
      <c r="K39" s="17" t="s">
        <v>325</v>
      </c>
      <c r="L39" s="28">
        <v>3</v>
      </c>
      <c r="M39" s="28">
        <v>8</v>
      </c>
      <c r="N39" s="9"/>
      <c r="O39" s="17" t="s">
        <v>325</v>
      </c>
      <c r="P39" s="28">
        <v>3</v>
      </c>
      <c r="Q39" s="28">
        <v>8</v>
      </c>
      <c r="S39" s="17" t="s">
        <v>325</v>
      </c>
      <c r="T39" s="48">
        <v>3</v>
      </c>
      <c r="U39" s="48">
        <v>8</v>
      </c>
    </row>
    <row r="40" spans="1:24" ht="15.75">
      <c r="A40" s="9"/>
      <c r="B40" s="9"/>
      <c r="C40" s="18" t="s">
        <v>38</v>
      </c>
      <c r="D40" s="9"/>
      <c r="E40" s="9"/>
      <c r="F40" s="9"/>
      <c r="G40" s="19" t="str">
        <f>"Actual "&amp;A35&amp;" Growth YTD"</f>
        <v>Actual 2025 Growth YTD</v>
      </c>
      <c r="H40" s="9"/>
      <c r="I40" s="9"/>
      <c r="J40" s="9"/>
      <c r="K40" s="17" t="s">
        <v>326</v>
      </c>
      <c r="L40" s="28">
        <v>3</v>
      </c>
      <c r="M40" s="28">
        <v>8</v>
      </c>
      <c r="N40" s="9"/>
      <c r="O40" s="17" t="s">
        <v>326</v>
      </c>
      <c r="P40" s="28">
        <v>3</v>
      </c>
      <c r="Q40" s="28">
        <v>8</v>
      </c>
      <c r="S40" s="17" t="s">
        <v>326</v>
      </c>
      <c r="T40" s="48">
        <v>3</v>
      </c>
      <c r="U40" s="48">
        <v>8</v>
      </c>
    </row>
    <row r="41" spans="1:24" ht="15.75">
      <c r="A41" s="9"/>
      <c r="B41" s="17" t="s">
        <v>327</v>
      </c>
      <c r="C41" s="33">
        <f>'KDT Q1 25'!L284</f>
        <v>6.7893174068212296</v>
      </c>
      <c r="D41" s="19" t="str">
        <f>CONCATENATE(C43," per Minute")</f>
        <v>Cases per Minute</v>
      </c>
      <c r="E41" s="9"/>
      <c r="F41" s="9"/>
      <c r="G41" s="23">
        <f>IFERROR(SUM($J$61:$J$73)/SUM($J$48:$J$60)-1,"")</f>
        <v>-0.18594911802915326</v>
      </c>
      <c r="H41" s="9"/>
      <c r="I41" s="9"/>
      <c r="J41" s="9"/>
      <c r="K41" s="17" t="s">
        <v>328</v>
      </c>
      <c r="L41" s="28">
        <v>0</v>
      </c>
      <c r="M41" s="28">
        <v>8</v>
      </c>
      <c r="N41" s="9"/>
      <c r="O41" s="17" t="s">
        <v>328</v>
      </c>
      <c r="P41" s="28">
        <v>3</v>
      </c>
      <c r="Q41" s="28">
        <v>8</v>
      </c>
      <c r="S41" s="17" t="s">
        <v>328</v>
      </c>
      <c r="T41" s="48">
        <v>3</v>
      </c>
      <c r="U41" s="48">
        <v>8</v>
      </c>
    </row>
    <row r="42" spans="1:24" ht="15.75">
      <c r="A42" s="9"/>
      <c r="B42" s="17"/>
      <c r="C42" s="50"/>
      <c r="D42" s="9"/>
      <c r="E42" s="9"/>
      <c r="F42" s="9"/>
      <c r="H42" s="9"/>
      <c r="I42" s="9"/>
      <c r="J42" s="9"/>
      <c r="K42" s="9"/>
      <c r="L42" s="17" t="s">
        <v>329</v>
      </c>
      <c r="M42" s="20">
        <f>(L35*M35)+(L36*M36)+(L37*M37)+(L38*M38)+(L39*M39)+(L40*M40)+(L41*M41)</f>
        <v>120</v>
      </c>
      <c r="N42" s="9"/>
      <c r="O42" s="18"/>
      <c r="P42" s="17" t="s">
        <v>329</v>
      </c>
      <c r="Q42" s="20">
        <f>(P35*Q35)+(P36*Q36)+(P37*Q37)+(P38*Q38)+(P39*Q39)+(P40*Q40)+(P41*Q41)</f>
        <v>168</v>
      </c>
      <c r="S42" s="18"/>
      <c r="T42" s="17" t="s">
        <v>329</v>
      </c>
      <c r="U42" s="20">
        <f>(T35*U35)+(T36*U36)+(T37*U37)+(T38*U38)+(T39*U39)+(T40*U40)+(T41*U41)</f>
        <v>168</v>
      </c>
    </row>
    <row r="43" spans="1:24"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4" ht="15.75">
      <c r="A44" s="22"/>
      <c r="B44" s="9"/>
      <c r="C44" s="17"/>
      <c r="D44" s="21"/>
      <c r="E44" s="9"/>
      <c r="F44" s="9"/>
      <c r="G44" s="9"/>
      <c r="H44" s="9"/>
      <c r="I44" s="9"/>
      <c r="J44" s="9"/>
      <c r="K44" s="9"/>
      <c r="L44" s="17" t="s">
        <v>333</v>
      </c>
      <c r="M44" s="21">
        <f>M42*M43</f>
        <v>6240</v>
      </c>
      <c r="N44" s="9"/>
      <c r="O44" s="18"/>
      <c r="P44" s="17" t="s">
        <v>333</v>
      </c>
      <c r="Q44" s="21">
        <f>Q42*Q43</f>
        <v>8736</v>
      </c>
      <c r="S44" s="18"/>
      <c r="T44" s="17" t="s">
        <v>333</v>
      </c>
      <c r="U44" s="21">
        <f>U42*U43</f>
        <v>8736</v>
      </c>
    </row>
    <row r="45" spans="1:24" ht="15.75">
      <c r="A45" s="22"/>
      <c r="B45" s="9"/>
      <c r="C45" s="9"/>
      <c r="D45" s="9"/>
      <c r="E45" s="9"/>
      <c r="F45" s="9"/>
      <c r="G45" s="9"/>
      <c r="H45" s="9"/>
      <c r="I45" s="9"/>
      <c r="J45" s="9"/>
      <c r="K45" s="9"/>
      <c r="L45" s="17" t="s">
        <v>334</v>
      </c>
      <c r="M45" s="9">
        <f>M44/13</f>
        <v>480</v>
      </c>
      <c r="N45" s="9"/>
      <c r="O45" s="18"/>
      <c r="P45" s="17" t="s">
        <v>334</v>
      </c>
      <c r="Q45" s="9">
        <f>Q44/13</f>
        <v>672</v>
      </c>
      <c r="S45" s="18"/>
      <c r="T45" s="17" t="s">
        <v>334</v>
      </c>
      <c r="U45" s="9">
        <f>U44/13</f>
        <v>672</v>
      </c>
    </row>
    <row r="46" spans="1:24" ht="29.25" customHeight="1"/>
    <row r="47" spans="1:24"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c r="V47" s="134" t="s">
        <v>353</v>
      </c>
      <c r="W47" s="134" t="s">
        <v>354</v>
      </c>
      <c r="X47" s="134" t="s">
        <v>355</v>
      </c>
    </row>
    <row r="48" spans="1:24">
      <c r="A48" s="1">
        <f>$A$34</f>
        <v>2024</v>
      </c>
      <c r="B48" s="1">
        <v>1</v>
      </c>
      <c r="C48" s="29">
        <v>84445</v>
      </c>
      <c r="D48" s="29">
        <v>172170</v>
      </c>
      <c r="E48" s="29">
        <v>113642</v>
      </c>
      <c r="F48" s="29">
        <v>75662</v>
      </c>
      <c r="G48" s="29">
        <v>74788</v>
      </c>
      <c r="H48" s="29">
        <v>108436</v>
      </c>
      <c r="I48" s="29"/>
      <c r="J48" s="5">
        <f>IF(G61&gt;0,G48,0)</f>
        <v>74788</v>
      </c>
      <c r="K48" s="5">
        <f>IF(G48&gt;0,G48,C48)</f>
        <v>74788</v>
      </c>
      <c r="L48" s="31">
        <f>'KDT Q4 24 '!J283</f>
        <v>0.42034212690178219</v>
      </c>
      <c r="M48" s="5">
        <f t="shared" ref="M48:M111" si="2">$C$41*$L48*60*$M$45</f>
        <v>82190.480227042412</v>
      </c>
      <c r="N48" s="5">
        <f t="shared" ref="N48:N111" si="3">$C$41*$L48*60*$Q$45</f>
        <v>115066.67231785938</v>
      </c>
      <c r="O48" s="5">
        <f>$C$41*$L48*60*$U$45</f>
        <v>115066.67231785938</v>
      </c>
      <c r="P48" s="49">
        <f>IF(K48=0,0%,K48/M48)</f>
        <v>0.90993506539207636</v>
      </c>
      <c r="Q48" s="49">
        <f>IF(K48=0,0%,K48/N48)</f>
        <v>0.64995361813719743</v>
      </c>
      <c r="R48" s="49">
        <f>IF(K48=0,0%,K48/O48)</f>
        <v>0.64995361813719743</v>
      </c>
      <c r="S48" s="52">
        <f>IF(ISBLANK(E48),#N/A,E48/(C48/28))</f>
        <v>37.68104683521819</v>
      </c>
      <c r="T48" s="2" t="s">
        <v>116</v>
      </c>
      <c r="U48" s="2" t="s">
        <v>351</v>
      </c>
      <c r="V48" s="135"/>
      <c r="W48" s="135"/>
      <c r="X48" s="135"/>
    </row>
    <row r="49" spans="1:26">
      <c r="A49" s="1"/>
      <c r="B49" s="1">
        <v>2</v>
      </c>
      <c r="C49" s="29">
        <v>84803</v>
      </c>
      <c r="D49" s="29">
        <v>128000</v>
      </c>
      <c r="E49" s="29">
        <v>108436</v>
      </c>
      <c r="F49" s="29">
        <v>128946</v>
      </c>
      <c r="G49" s="29">
        <v>109359.80500000001</v>
      </c>
      <c r="H49" s="29">
        <v>72715</v>
      </c>
      <c r="I49" s="29"/>
      <c r="J49" s="5">
        <f t="shared" ref="J49:J60" si="4">IF(G62&gt;0,G49,0)</f>
        <v>109359.80500000001</v>
      </c>
      <c r="K49" s="5">
        <f t="shared" ref="K49:K112" si="5">IF(G49&gt;0,G49,C49)</f>
        <v>109359.80500000001</v>
      </c>
      <c r="L49" s="32">
        <f>L48</f>
        <v>0.42034212690178219</v>
      </c>
      <c r="M49" s="5">
        <f t="shared" si="2"/>
        <v>82190.480227042412</v>
      </c>
      <c r="N49" s="5">
        <f t="shared" si="3"/>
        <v>115066.67231785938</v>
      </c>
      <c r="O49" s="5">
        <f t="shared" ref="O49:O112" si="6">$C$41*$L49*60*$U$45</f>
        <v>115066.67231785938</v>
      </c>
      <c r="P49" s="49">
        <f t="shared" ref="P49:P50" si="7">IF(K49=0,0%,K49/M49)</f>
        <v>1.3305653489054359</v>
      </c>
      <c r="Q49" s="49">
        <f t="shared" ref="Q49:Q50" si="8">IF(K49=0,0%,K49/N49)</f>
        <v>0.95040382064673978</v>
      </c>
      <c r="R49" s="49">
        <f t="shared" ref="R49:R50" si="9">IF(K49=0,0%,K49/O49)</f>
        <v>0.95040382064673978</v>
      </c>
      <c r="S49" s="52">
        <f t="shared" ref="S49:S112" si="10">IF(ISBLANK(E49),#N/A,E49/(C49/28))</f>
        <v>35.803073004492767</v>
      </c>
      <c r="T49" s="2" t="s">
        <v>116</v>
      </c>
      <c r="U49" s="2" t="str">
        <f>U48</f>
        <v>049 State Ave</v>
      </c>
      <c r="V49" s="135"/>
      <c r="W49" s="135"/>
      <c r="X49" s="135"/>
    </row>
    <row r="50" spans="1:26">
      <c r="A50" s="1"/>
      <c r="B50" s="1">
        <v>3</v>
      </c>
      <c r="C50" s="29">
        <v>82738</v>
      </c>
      <c r="D50" s="29">
        <v>112623.20472242695</v>
      </c>
      <c r="E50" s="29">
        <v>72715</v>
      </c>
      <c r="F50" s="29">
        <v>144833</v>
      </c>
      <c r="G50" s="29">
        <v>135697.38200000001</v>
      </c>
      <c r="H50" s="29">
        <v>81850.617999999988</v>
      </c>
      <c r="I50" s="29"/>
      <c r="J50" s="5">
        <f t="shared" si="4"/>
        <v>135697.38200000001</v>
      </c>
      <c r="K50" s="5">
        <f t="shared" si="5"/>
        <v>135697.38200000001</v>
      </c>
      <c r="L50" s="32">
        <f t="shared" ref="L50:L112" si="11">L49</f>
        <v>0.42034212690178219</v>
      </c>
      <c r="M50" s="5">
        <f t="shared" si="2"/>
        <v>82190.480227042412</v>
      </c>
      <c r="N50" s="5">
        <f t="shared" si="3"/>
        <v>115066.67231785938</v>
      </c>
      <c r="O50" s="5">
        <f t="shared" si="6"/>
        <v>115066.67231785938</v>
      </c>
      <c r="P50" s="49">
        <f t="shared" si="7"/>
        <v>1.6510109397724713</v>
      </c>
      <c r="Q50" s="49">
        <f t="shared" si="8"/>
        <v>1.1792935284089081</v>
      </c>
      <c r="R50" s="49">
        <f t="shared" si="9"/>
        <v>1.1792935284089081</v>
      </c>
      <c r="S50" s="52">
        <f t="shared" si="10"/>
        <v>24.608039836592617</v>
      </c>
      <c r="T50" s="2" t="s">
        <v>116</v>
      </c>
      <c r="U50" s="2" t="str">
        <f t="shared" ref="U50:U112" si="12">U49</f>
        <v>049 State Ave</v>
      </c>
      <c r="V50" s="135"/>
      <c r="W50" s="135"/>
      <c r="X50" s="135"/>
    </row>
    <row r="51" spans="1:26">
      <c r="A51" s="1"/>
      <c r="B51" s="1">
        <v>4</v>
      </c>
      <c r="C51" s="29">
        <v>78311</v>
      </c>
      <c r="D51" s="29">
        <v>75000</v>
      </c>
      <c r="E51" s="29">
        <v>81850.617999999988</v>
      </c>
      <c r="F51" s="29">
        <v>143256</v>
      </c>
      <c r="G51" s="29">
        <v>143753.63999999998</v>
      </c>
      <c r="H51" s="29">
        <v>64669</v>
      </c>
      <c r="I51" s="29"/>
      <c r="J51" s="5">
        <f t="shared" si="4"/>
        <v>143753.63999999998</v>
      </c>
      <c r="K51" s="5">
        <f t="shared" si="5"/>
        <v>143753.63999999998</v>
      </c>
      <c r="L51" s="32">
        <f t="shared" si="11"/>
        <v>0.42034212690178219</v>
      </c>
      <c r="M51" s="5">
        <f t="shared" si="2"/>
        <v>82190.480227042412</v>
      </c>
      <c r="N51" s="5">
        <f t="shared" si="3"/>
        <v>115066.67231785938</v>
      </c>
      <c r="O51" s="5">
        <f t="shared" si="6"/>
        <v>115066.67231785938</v>
      </c>
      <c r="P51" s="49">
        <f t="shared" ref="P51:P112" si="13">IF(K51=0,0%,K51/M51)</f>
        <v>1.7490302964880595</v>
      </c>
      <c r="Q51" s="49">
        <f t="shared" ref="Q51:Q112" si="14">IF(K51=0,0%,K51/N51)</f>
        <v>1.2493073546343283</v>
      </c>
      <c r="R51" s="49">
        <f t="shared" ref="R51:R112" si="15">IF(K51=0,0%,K51/O51)</f>
        <v>1.2493073546343283</v>
      </c>
      <c r="S51" s="52">
        <f t="shared" si="10"/>
        <v>29.265585984089078</v>
      </c>
      <c r="T51" s="2" t="s">
        <v>116</v>
      </c>
      <c r="U51" s="2" t="str">
        <f t="shared" si="12"/>
        <v>049 State Ave</v>
      </c>
      <c r="V51" s="135"/>
      <c r="W51" s="135"/>
      <c r="X51" s="135"/>
    </row>
    <row r="52" spans="1:26">
      <c r="A52" s="1"/>
      <c r="B52" s="1">
        <v>5</v>
      </c>
      <c r="C52" s="29">
        <v>95489</v>
      </c>
      <c r="D52" s="29">
        <v>85000</v>
      </c>
      <c r="E52" s="29">
        <v>64669</v>
      </c>
      <c r="F52" s="29">
        <v>140426</v>
      </c>
      <c r="G52" s="29">
        <v>129168.042</v>
      </c>
      <c r="H52" s="29">
        <v>54561</v>
      </c>
      <c r="I52" s="29"/>
      <c r="J52" s="5">
        <f t="shared" si="4"/>
        <v>0</v>
      </c>
      <c r="K52" s="5">
        <f t="shared" si="5"/>
        <v>129168.042</v>
      </c>
      <c r="L52" s="32">
        <f t="shared" si="11"/>
        <v>0.42034212690178219</v>
      </c>
      <c r="M52" s="5">
        <f t="shared" si="2"/>
        <v>82190.480227042412</v>
      </c>
      <c r="N52" s="5">
        <f t="shared" si="3"/>
        <v>115066.67231785938</v>
      </c>
      <c r="O52" s="5">
        <f t="shared" si="6"/>
        <v>115066.67231785938</v>
      </c>
      <c r="P52" s="49">
        <f t="shared" si="13"/>
        <v>1.5715693793634871</v>
      </c>
      <c r="Q52" s="49">
        <f t="shared" si="14"/>
        <v>1.1225495566882051</v>
      </c>
      <c r="R52" s="49">
        <f t="shared" si="15"/>
        <v>1.1225495566882051</v>
      </c>
      <c r="S52" s="52">
        <f t="shared" si="10"/>
        <v>18.962728691262868</v>
      </c>
      <c r="T52" s="2" t="s">
        <v>116</v>
      </c>
      <c r="U52" s="2" t="str">
        <f t="shared" si="12"/>
        <v>049 State Ave</v>
      </c>
      <c r="V52" s="135"/>
      <c r="W52" s="135"/>
      <c r="X52" s="135"/>
    </row>
    <row r="53" spans="1:26">
      <c r="A53" s="1"/>
      <c r="B53" s="1">
        <v>6</v>
      </c>
      <c r="C53" s="29">
        <v>166938</v>
      </c>
      <c r="D53" s="29">
        <v>150000</v>
      </c>
      <c r="E53" s="29">
        <v>54561</v>
      </c>
      <c r="F53" s="29">
        <v>140482</v>
      </c>
      <c r="G53" s="29">
        <v>113223.26999999999</v>
      </c>
      <c r="H53" s="29">
        <v>48387</v>
      </c>
      <c r="I53" s="29"/>
      <c r="J53" s="5">
        <f t="shared" si="4"/>
        <v>0</v>
      </c>
      <c r="K53" s="5">
        <f t="shared" si="5"/>
        <v>113223.26999999999</v>
      </c>
      <c r="L53" s="32">
        <f t="shared" si="11"/>
        <v>0.42034212690178219</v>
      </c>
      <c r="M53" s="5">
        <f t="shared" si="2"/>
        <v>82190.480227042412</v>
      </c>
      <c r="N53" s="5">
        <f t="shared" si="3"/>
        <v>115066.67231785938</v>
      </c>
      <c r="O53" s="5">
        <f t="shared" si="6"/>
        <v>115066.67231785938</v>
      </c>
      <c r="P53" s="49">
        <f t="shared" si="13"/>
        <v>1.3775715835609283</v>
      </c>
      <c r="Q53" s="49">
        <f t="shared" si="14"/>
        <v>0.9839797025435203</v>
      </c>
      <c r="R53" s="49">
        <f t="shared" si="15"/>
        <v>0.9839797025435203</v>
      </c>
      <c r="S53" s="52">
        <f t="shared" si="10"/>
        <v>9.1513496028465653</v>
      </c>
      <c r="T53" s="2" t="s">
        <v>116</v>
      </c>
      <c r="U53" s="2" t="str">
        <f t="shared" si="12"/>
        <v>049 State Ave</v>
      </c>
      <c r="V53" s="135"/>
      <c r="W53" s="135"/>
      <c r="X53" s="135"/>
    </row>
    <row r="54" spans="1:26">
      <c r="A54" s="1"/>
      <c r="B54" s="1">
        <v>7</v>
      </c>
      <c r="C54" s="29">
        <v>113108</v>
      </c>
      <c r="D54" s="29">
        <v>121000</v>
      </c>
      <c r="E54" s="29">
        <v>48387</v>
      </c>
      <c r="F54" s="29">
        <v>129579</v>
      </c>
      <c r="G54" s="29">
        <v>125896.15800000001</v>
      </c>
      <c r="H54" s="29">
        <v>45241</v>
      </c>
      <c r="I54" s="29"/>
      <c r="J54" s="5">
        <f t="shared" si="4"/>
        <v>0</v>
      </c>
      <c r="K54" s="5">
        <f t="shared" si="5"/>
        <v>125896.15800000001</v>
      </c>
      <c r="L54" s="32">
        <f t="shared" si="11"/>
        <v>0.42034212690178219</v>
      </c>
      <c r="M54" s="5">
        <f t="shared" si="2"/>
        <v>82190.480227042412</v>
      </c>
      <c r="N54" s="5">
        <f t="shared" si="3"/>
        <v>115066.67231785938</v>
      </c>
      <c r="O54" s="5">
        <f t="shared" si="6"/>
        <v>115066.67231785938</v>
      </c>
      <c r="P54" s="49">
        <f t="shared" si="13"/>
        <v>1.5317608274367704</v>
      </c>
      <c r="Q54" s="49">
        <f t="shared" si="14"/>
        <v>1.0941148767405504</v>
      </c>
      <c r="R54" s="49">
        <f t="shared" si="15"/>
        <v>1.0941148767405504</v>
      </c>
      <c r="S54" s="52">
        <f t="shared" si="10"/>
        <v>11.978250875269655</v>
      </c>
      <c r="T54" s="2" t="s">
        <v>116</v>
      </c>
      <c r="U54" s="2" t="str">
        <f t="shared" si="12"/>
        <v>049 State Ave</v>
      </c>
      <c r="V54" s="135"/>
      <c r="W54" s="135"/>
      <c r="X54" s="135"/>
    </row>
    <row r="55" spans="1:26">
      <c r="A55" s="1"/>
      <c r="B55" s="1">
        <v>8</v>
      </c>
      <c r="C55" s="29">
        <v>76152</v>
      </c>
      <c r="D55" s="29">
        <v>80000</v>
      </c>
      <c r="E55" s="29">
        <v>45241</v>
      </c>
      <c r="F55" s="29">
        <v>129872</v>
      </c>
      <c r="G55" s="29">
        <v>138900.15999999997</v>
      </c>
      <c r="H55" s="29">
        <v>79237</v>
      </c>
      <c r="I55" s="29"/>
      <c r="J55" s="5">
        <f t="shared" si="4"/>
        <v>0</v>
      </c>
      <c r="K55" s="5">
        <f t="shared" si="5"/>
        <v>138900.15999999997</v>
      </c>
      <c r="L55" s="32">
        <f t="shared" si="11"/>
        <v>0.42034212690178219</v>
      </c>
      <c r="M55" s="5">
        <f t="shared" si="2"/>
        <v>82190.480227042412</v>
      </c>
      <c r="N55" s="5">
        <f t="shared" si="3"/>
        <v>115066.67231785938</v>
      </c>
      <c r="O55" s="5">
        <f t="shared" si="6"/>
        <v>115066.67231785938</v>
      </c>
      <c r="P55" s="49">
        <f t="shared" si="13"/>
        <v>1.689978688727735</v>
      </c>
      <c r="Q55" s="49">
        <f t="shared" si="14"/>
        <v>1.2071276348055251</v>
      </c>
      <c r="R55" s="49">
        <f t="shared" si="15"/>
        <v>1.2071276348055251</v>
      </c>
      <c r="S55" s="52">
        <f t="shared" si="10"/>
        <v>16.634467906292677</v>
      </c>
      <c r="T55" s="2" t="s">
        <v>116</v>
      </c>
      <c r="U55" s="2" t="str">
        <f t="shared" si="12"/>
        <v>049 State Ave</v>
      </c>
      <c r="V55" s="135"/>
      <c r="W55" s="135"/>
      <c r="X55" s="135"/>
    </row>
    <row r="56" spans="1:26">
      <c r="A56" s="1"/>
      <c r="B56" s="1">
        <v>9</v>
      </c>
      <c r="C56" s="29">
        <v>85567.25</v>
      </c>
      <c r="D56" s="29">
        <v>85000</v>
      </c>
      <c r="E56" s="29">
        <v>79237</v>
      </c>
      <c r="F56" s="29">
        <v>161717</v>
      </c>
      <c r="G56" s="29">
        <v>160190.51599999997</v>
      </c>
      <c r="H56" s="29">
        <v>106942</v>
      </c>
      <c r="I56" s="29"/>
      <c r="J56" s="5">
        <f t="shared" si="4"/>
        <v>0</v>
      </c>
      <c r="K56" s="5">
        <f t="shared" si="5"/>
        <v>160190.51599999997</v>
      </c>
      <c r="L56" s="32">
        <f t="shared" si="11"/>
        <v>0.42034212690178219</v>
      </c>
      <c r="M56" s="5">
        <f t="shared" si="2"/>
        <v>82190.480227042412</v>
      </c>
      <c r="N56" s="5">
        <f t="shared" si="3"/>
        <v>115066.67231785938</v>
      </c>
      <c r="O56" s="5">
        <f t="shared" si="6"/>
        <v>115066.67231785938</v>
      </c>
      <c r="P56" s="49">
        <f t="shared" si="13"/>
        <v>1.9490154523673642</v>
      </c>
      <c r="Q56" s="49">
        <f t="shared" si="14"/>
        <v>1.3921538945481173</v>
      </c>
      <c r="R56" s="49">
        <f t="shared" si="15"/>
        <v>1.3921538945481173</v>
      </c>
      <c r="S56" s="52">
        <f t="shared" si="10"/>
        <v>25.928564959140324</v>
      </c>
      <c r="T56" s="2" t="s">
        <v>116</v>
      </c>
      <c r="U56" s="2" t="str">
        <f t="shared" si="12"/>
        <v>049 State Ave</v>
      </c>
      <c r="V56" s="135"/>
      <c r="W56" s="135"/>
      <c r="X56" s="135"/>
    </row>
    <row r="57" spans="1:26">
      <c r="A57" s="1"/>
      <c r="B57" s="1">
        <v>10</v>
      </c>
      <c r="C57" s="29">
        <v>83437.210000000006</v>
      </c>
      <c r="D57" s="29">
        <v>90000</v>
      </c>
      <c r="E57" s="29">
        <v>106942</v>
      </c>
      <c r="F57" s="29">
        <v>124246</v>
      </c>
      <c r="G57" s="29">
        <v>117373.87400000001</v>
      </c>
      <c r="H57" s="29">
        <v>130971</v>
      </c>
      <c r="I57" s="29"/>
      <c r="J57" s="5">
        <f t="shared" si="4"/>
        <v>0</v>
      </c>
      <c r="K57" s="5">
        <f t="shared" si="5"/>
        <v>117373.87400000001</v>
      </c>
      <c r="L57" s="32">
        <f t="shared" si="11"/>
        <v>0.42034212690178219</v>
      </c>
      <c r="M57" s="5">
        <f t="shared" si="2"/>
        <v>82190.480227042412</v>
      </c>
      <c r="N57" s="5">
        <f t="shared" si="3"/>
        <v>115066.67231785938</v>
      </c>
      <c r="O57" s="5">
        <f t="shared" si="6"/>
        <v>115066.67231785938</v>
      </c>
      <c r="P57" s="49">
        <f t="shared" si="13"/>
        <v>1.4280713979984938</v>
      </c>
      <c r="Q57" s="49">
        <f t="shared" si="14"/>
        <v>1.0200509985703525</v>
      </c>
      <c r="R57" s="49">
        <f t="shared" si="15"/>
        <v>1.0200509985703525</v>
      </c>
      <c r="S57" s="52">
        <f t="shared" si="10"/>
        <v>35.887777168004533</v>
      </c>
      <c r="T57" s="2" t="s">
        <v>116</v>
      </c>
      <c r="U57" s="2" t="str">
        <f t="shared" si="12"/>
        <v>049 State Ave</v>
      </c>
      <c r="V57" s="135"/>
      <c r="W57" s="135"/>
      <c r="X57" s="135"/>
    </row>
    <row r="58" spans="1:26">
      <c r="A58" s="1"/>
      <c r="B58" s="1">
        <v>11</v>
      </c>
      <c r="C58" s="29">
        <v>80123.7</v>
      </c>
      <c r="D58" s="29">
        <v>85000</v>
      </c>
      <c r="E58" s="29">
        <v>130971</v>
      </c>
      <c r="F58" s="29">
        <v>94530</v>
      </c>
      <c r="G58" s="29">
        <v>103741.18</v>
      </c>
      <c r="H58" s="29">
        <v>148279</v>
      </c>
      <c r="I58" s="29"/>
      <c r="J58" s="5">
        <f t="shared" si="4"/>
        <v>0</v>
      </c>
      <c r="K58" s="5">
        <f t="shared" si="5"/>
        <v>103741.18</v>
      </c>
      <c r="L58" s="32">
        <f t="shared" si="11"/>
        <v>0.42034212690178219</v>
      </c>
      <c r="M58" s="5">
        <f t="shared" si="2"/>
        <v>82190.480227042412</v>
      </c>
      <c r="N58" s="5">
        <f t="shared" si="3"/>
        <v>115066.67231785938</v>
      </c>
      <c r="O58" s="5">
        <f t="shared" si="6"/>
        <v>115066.67231785938</v>
      </c>
      <c r="P58" s="49">
        <f t="shared" si="13"/>
        <v>1.2622043296672081</v>
      </c>
      <c r="Q58" s="49">
        <f t="shared" si="14"/>
        <v>0.9015745211908629</v>
      </c>
      <c r="R58" s="49">
        <f t="shared" si="15"/>
        <v>0.9015745211908629</v>
      </c>
      <c r="S58" s="52">
        <f t="shared" si="10"/>
        <v>45.769079560729224</v>
      </c>
      <c r="T58" s="2" t="s">
        <v>116</v>
      </c>
      <c r="U58" s="2" t="str">
        <f t="shared" si="12"/>
        <v>049 State Ave</v>
      </c>
      <c r="V58" s="135"/>
      <c r="W58" s="135"/>
      <c r="X58" s="135"/>
    </row>
    <row r="59" spans="1:26">
      <c r="A59" s="1"/>
      <c r="B59" s="1">
        <v>12</v>
      </c>
      <c r="C59" s="29">
        <v>80856.099999999991</v>
      </c>
      <c r="D59" s="29">
        <v>130000</v>
      </c>
      <c r="E59" s="29">
        <v>148279</v>
      </c>
      <c r="F59" s="29">
        <v>49623</v>
      </c>
      <c r="G59" s="29">
        <v>62153.207999999999</v>
      </c>
      <c r="H59" s="29">
        <v>137833</v>
      </c>
      <c r="I59" s="29"/>
      <c r="J59" s="5">
        <f t="shared" si="4"/>
        <v>0</v>
      </c>
      <c r="K59" s="5">
        <f t="shared" si="5"/>
        <v>62153.207999999999</v>
      </c>
      <c r="L59" s="32">
        <f t="shared" si="11"/>
        <v>0.42034212690178219</v>
      </c>
      <c r="M59" s="5">
        <f t="shared" si="2"/>
        <v>82190.480227042412</v>
      </c>
      <c r="N59" s="5">
        <f t="shared" si="3"/>
        <v>115066.67231785938</v>
      </c>
      <c r="O59" s="5">
        <f t="shared" si="6"/>
        <v>115066.67231785938</v>
      </c>
      <c r="P59" s="49">
        <f t="shared" si="13"/>
        <v>0.75620933018408465</v>
      </c>
      <c r="Q59" s="49">
        <f t="shared" si="14"/>
        <v>0.54014952156006046</v>
      </c>
      <c r="R59" s="49">
        <f t="shared" si="15"/>
        <v>0.54014952156006046</v>
      </c>
      <c r="S59" s="52">
        <f t="shared" si="10"/>
        <v>51.348160497476385</v>
      </c>
      <c r="T59" s="2" t="s">
        <v>116</v>
      </c>
      <c r="U59" s="2" t="str">
        <f t="shared" si="12"/>
        <v>049 State Ave</v>
      </c>
      <c r="V59" s="135"/>
      <c r="W59" s="135"/>
      <c r="X59" s="135"/>
    </row>
    <row r="60" spans="1:26">
      <c r="A60" s="1"/>
      <c r="B60" s="1">
        <v>13</v>
      </c>
      <c r="C60" s="29">
        <v>95499.249999999985</v>
      </c>
      <c r="D60" s="29">
        <v>110000</v>
      </c>
      <c r="E60" s="29">
        <v>137833</v>
      </c>
      <c r="F60" s="29">
        <v>69153</v>
      </c>
      <c r="G60" s="29">
        <v>75043.103999999992</v>
      </c>
      <c r="H60" s="29">
        <v>123789</v>
      </c>
      <c r="I60" s="29"/>
      <c r="J60" s="5">
        <f t="shared" si="4"/>
        <v>0</v>
      </c>
      <c r="K60" s="5">
        <f t="shared" si="5"/>
        <v>75043.103999999992</v>
      </c>
      <c r="L60" s="32">
        <f t="shared" si="11"/>
        <v>0.42034212690178219</v>
      </c>
      <c r="M60" s="5">
        <f>($C$41*$L60*60*$M$45)</f>
        <v>82190.480227042412</v>
      </c>
      <c r="N60" s="5">
        <f>($C$41*$L60*60*$Q$45)</f>
        <v>115066.67231785938</v>
      </c>
      <c r="O60" s="5">
        <f>$C$41*$L60*60*$U$45</f>
        <v>115066.67231785938</v>
      </c>
      <c r="P60" s="49">
        <f t="shared" ref="P60" si="16">IF(K60=0,0%,K60/M60)</f>
        <v>0.91303887983987253</v>
      </c>
      <c r="Q60" s="49">
        <f t="shared" ref="Q60" si="17">IF(K60=0,0%,K60/N60)</f>
        <v>0.65217062845705176</v>
      </c>
      <c r="R60" s="49">
        <f t="shared" ref="R60" si="18">IF(K60=0,0%,K60/O60)</f>
        <v>0.65217062845705176</v>
      </c>
      <c r="S60" s="52">
        <f>IF(ISBLANK(E60),#N/A,E60/(C60/35))</f>
        <v>50.515108757398622</v>
      </c>
      <c r="T60" s="2" t="s">
        <v>116</v>
      </c>
      <c r="U60" s="2" t="str">
        <f t="shared" si="12"/>
        <v>049 State Ave</v>
      </c>
      <c r="V60" s="135"/>
      <c r="W60" s="135"/>
      <c r="X60" s="135"/>
    </row>
    <row r="61" spans="1:26">
      <c r="A61" s="1">
        <f>$A$35</f>
        <v>2025</v>
      </c>
      <c r="B61" s="1">
        <v>1</v>
      </c>
      <c r="C61" s="29">
        <v>59261</v>
      </c>
      <c r="D61" s="29">
        <v>68246</v>
      </c>
      <c r="E61" s="29">
        <f t="shared" ref="E61:E70" si="19">H60</f>
        <v>123789</v>
      </c>
      <c r="F61" s="29">
        <v>76614</v>
      </c>
      <c r="G61" s="29">
        <v>123310.52200000001</v>
      </c>
      <c r="H61" s="29">
        <v>110864</v>
      </c>
      <c r="I61" s="30"/>
      <c r="J61" s="5">
        <f>IF(G61&gt;0,G61,0)</f>
        <v>123310.52200000001</v>
      </c>
      <c r="K61" s="5">
        <f t="shared" si="5"/>
        <v>123310.52200000001</v>
      </c>
      <c r="L61" s="31">
        <f>'KDT Q1 25'!J284</f>
        <v>0.54693182382969563</v>
      </c>
      <c r="M61" s="5">
        <f t="shared" si="2"/>
        <v>106942.86005389733</v>
      </c>
      <c r="N61" s="5">
        <f t="shared" si="3"/>
        <v>149720.00407545624</v>
      </c>
      <c r="O61" s="5">
        <f t="shared" si="6"/>
        <v>149720.00407545624</v>
      </c>
      <c r="P61" s="49">
        <f t="shared" si="13"/>
        <v>1.1530505350039608</v>
      </c>
      <c r="Q61" s="49">
        <f t="shared" si="14"/>
        <v>0.82360752500282919</v>
      </c>
      <c r="R61" s="49">
        <f t="shared" si="15"/>
        <v>0.82360752500282919</v>
      </c>
      <c r="S61" s="52">
        <f t="shared" si="10"/>
        <v>58.488584397833314</v>
      </c>
      <c r="T61" s="2" t="s">
        <v>116</v>
      </c>
      <c r="U61" s="2" t="str">
        <f t="shared" si="12"/>
        <v>049 State Ave</v>
      </c>
      <c r="V61" s="135"/>
      <c r="W61" s="135"/>
      <c r="X61" s="135"/>
    </row>
    <row r="62" spans="1:26">
      <c r="A62" s="1"/>
      <c r="B62" s="1">
        <v>2</v>
      </c>
      <c r="C62" s="29">
        <v>55517</v>
      </c>
      <c r="D62" s="29">
        <v>70030</v>
      </c>
      <c r="E62" s="29">
        <f t="shared" si="19"/>
        <v>110864</v>
      </c>
      <c r="F62" s="29">
        <v>82990</v>
      </c>
      <c r="G62" s="29">
        <v>88581.148000000016</v>
      </c>
      <c r="H62" s="29">
        <v>84583</v>
      </c>
      <c r="I62" s="30"/>
      <c r="J62" s="5">
        <f t="shared" ref="J62:J73" si="20">IF(G62&gt;0,G62,0)</f>
        <v>88581.148000000016</v>
      </c>
      <c r="K62" s="5">
        <f t="shared" si="5"/>
        <v>88581.148000000016</v>
      </c>
      <c r="L62" s="32">
        <v>0.498</v>
      </c>
      <c r="M62" s="5">
        <f t="shared" si="2"/>
        <v>97375.1059755928</v>
      </c>
      <c r="N62" s="5">
        <f t="shared" si="3"/>
        <v>136325.14836582993</v>
      </c>
      <c r="O62" s="5">
        <f t="shared" si="6"/>
        <v>136325.14836582993</v>
      </c>
      <c r="P62" s="49">
        <f t="shared" si="13"/>
        <v>0.90968987517408195</v>
      </c>
      <c r="Q62" s="49">
        <f t="shared" si="14"/>
        <v>0.64977848226720136</v>
      </c>
      <c r="R62" s="49">
        <f t="shared" si="15"/>
        <v>0.64977848226720136</v>
      </c>
      <c r="S62" s="52">
        <f t="shared" si="10"/>
        <v>55.91426049678477</v>
      </c>
      <c r="T62" s="2" t="s">
        <v>116</v>
      </c>
      <c r="U62" s="2" t="str">
        <f t="shared" si="12"/>
        <v>049 State Ave</v>
      </c>
      <c r="V62" s="142"/>
      <c r="W62" s="142"/>
      <c r="X62" s="142"/>
      <c r="Y62" s="143"/>
      <c r="Z62" s="143"/>
    </row>
    <row r="63" spans="1:26">
      <c r="A63" s="1"/>
      <c r="B63" s="1">
        <v>3</v>
      </c>
      <c r="C63" s="29">
        <v>82000</v>
      </c>
      <c r="D63" s="29">
        <v>90000</v>
      </c>
      <c r="E63" s="29">
        <f t="shared" si="19"/>
        <v>84583</v>
      </c>
      <c r="F63" s="29">
        <v>119327</v>
      </c>
      <c r="G63" s="29">
        <v>46046.06</v>
      </c>
      <c r="H63" s="29">
        <v>95110</v>
      </c>
      <c r="I63" s="30"/>
      <c r="J63" s="5">
        <f t="shared" si="20"/>
        <v>46046.06</v>
      </c>
      <c r="K63" s="5">
        <f t="shared" si="5"/>
        <v>46046.06</v>
      </c>
      <c r="L63" s="32">
        <f t="shared" si="11"/>
        <v>0.498</v>
      </c>
      <c r="M63" s="5">
        <f t="shared" si="2"/>
        <v>97375.1059755928</v>
      </c>
      <c r="N63" s="5">
        <f t="shared" si="3"/>
        <v>136325.14836582993</v>
      </c>
      <c r="O63" s="5">
        <f t="shared" si="6"/>
        <v>136325.14836582993</v>
      </c>
      <c r="P63" s="49">
        <f t="shared" si="13"/>
        <v>0.47287301552761857</v>
      </c>
      <c r="Q63" s="49">
        <f t="shared" si="14"/>
        <v>0.33776643966258468</v>
      </c>
      <c r="R63" s="49">
        <f t="shared" si="15"/>
        <v>0.33776643966258468</v>
      </c>
      <c r="S63" s="52">
        <f t="shared" si="10"/>
        <v>28.882000000000001</v>
      </c>
      <c r="T63" s="2" t="s">
        <v>116</v>
      </c>
      <c r="U63" s="2" t="str">
        <f t="shared" si="12"/>
        <v>049 State Ave</v>
      </c>
      <c r="V63" s="142"/>
      <c r="W63" s="142"/>
      <c r="X63" s="142"/>
      <c r="Y63" s="143"/>
      <c r="Z63" s="143"/>
    </row>
    <row r="64" spans="1:26">
      <c r="A64" s="1"/>
      <c r="B64" s="1">
        <v>4</v>
      </c>
      <c r="C64" s="29">
        <v>52097</v>
      </c>
      <c r="D64" s="29">
        <v>100000</v>
      </c>
      <c r="E64" s="29">
        <f t="shared" si="19"/>
        <v>95110</v>
      </c>
      <c r="F64" s="29">
        <v>124825</v>
      </c>
      <c r="G64" s="29">
        <v>119455.30399999999</v>
      </c>
      <c r="H64" s="29">
        <v>85553</v>
      </c>
      <c r="I64" s="30"/>
      <c r="J64" s="5">
        <f t="shared" si="20"/>
        <v>119455.30399999999</v>
      </c>
      <c r="K64" s="5">
        <f t="shared" si="5"/>
        <v>119455.30399999999</v>
      </c>
      <c r="L64" s="32">
        <f t="shared" si="11"/>
        <v>0.498</v>
      </c>
      <c r="M64" s="5">
        <f t="shared" si="2"/>
        <v>97375.1059755928</v>
      </c>
      <c r="N64" s="5">
        <f t="shared" si="3"/>
        <v>136325.14836582993</v>
      </c>
      <c r="O64" s="5">
        <f t="shared" si="6"/>
        <v>136325.14836582993</v>
      </c>
      <c r="P64" s="49">
        <f t="shared" si="13"/>
        <v>1.2267540333146505</v>
      </c>
      <c r="Q64" s="49">
        <f t="shared" si="14"/>
        <v>0.87625288093903597</v>
      </c>
      <c r="R64" s="49">
        <f t="shared" si="15"/>
        <v>0.87625288093903597</v>
      </c>
      <c r="S64" s="52">
        <f t="shared" si="10"/>
        <v>51.117722709561008</v>
      </c>
      <c r="T64" s="2" t="s">
        <v>116</v>
      </c>
      <c r="U64" s="2" t="str">
        <f t="shared" si="12"/>
        <v>049 State Ave</v>
      </c>
      <c r="V64" s="142"/>
      <c r="W64" s="142"/>
      <c r="X64" s="142"/>
      <c r="Y64" s="143"/>
      <c r="Z64" s="143"/>
    </row>
    <row r="65" spans="1:26">
      <c r="A65" s="1"/>
      <c r="B65" s="1">
        <v>5</v>
      </c>
      <c r="C65" s="29">
        <v>103213</v>
      </c>
      <c r="D65" s="29">
        <v>110000</v>
      </c>
      <c r="E65" s="30">
        <f t="shared" si="19"/>
        <v>85553</v>
      </c>
      <c r="F65" s="30"/>
      <c r="G65" s="30"/>
      <c r="H65" s="30">
        <f t="shared" ref="H65:H70" si="21">IF(F65&gt;0,E65+F65+I65-G65,E65+D65+I65-C65)</f>
        <v>92340</v>
      </c>
      <c r="I65" s="30"/>
      <c r="J65" s="5">
        <f t="shared" si="20"/>
        <v>0</v>
      </c>
      <c r="K65" s="5">
        <f t="shared" si="5"/>
        <v>103213</v>
      </c>
      <c r="L65" s="32">
        <f t="shared" si="11"/>
        <v>0.498</v>
      </c>
      <c r="M65" s="5">
        <f t="shared" si="2"/>
        <v>97375.1059755928</v>
      </c>
      <c r="N65" s="5">
        <f t="shared" si="3"/>
        <v>136325.14836582993</v>
      </c>
      <c r="O65" s="5">
        <f t="shared" si="6"/>
        <v>136325.14836582993</v>
      </c>
      <c r="P65" s="49">
        <f t="shared" si="13"/>
        <v>1.0599526333339291</v>
      </c>
      <c r="Q65" s="49">
        <f t="shared" si="14"/>
        <v>0.75710902380994927</v>
      </c>
      <c r="R65" s="49">
        <f t="shared" si="15"/>
        <v>0.75710902380994927</v>
      </c>
      <c r="S65" s="52">
        <f t="shared" si="10"/>
        <v>23.209130632769128</v>
      </c>
      <c r="T65" s="2" t="s">
        <v>116</v>
      </c>
      <c r="U65" s="2" t="str">
        <f t="shared" si="12"/>
        <v>049 State Ave</v>
      </c>
      <c r="V65" s="142"/>
      <c r="W65" s="142"/>
      <c r="X65" s="142"/>
      <c r="Y65" s="143"/>
      <c r="Z65" s="143"/>
    </row>
    <row r="66" spans="1:26">
      <c r="A66" s="1"/>
      <c r="B66" s="1">
        <v>6</v>
      </c>
      <c r="C66" s="29">
        <v>105007</v>
      </c>
      <c r="D66" s="29">
        <v>110000</v>
      </c>
      <c r="E66" s="30">
        <f t="shared" si="19"/>
        <v>92340</v>
      </c>
      <c r="F66" s="30"/>
      <c r="G66" s="30"/>
      <c r="H66" s="30">
        <f t="shared" si="21"/>
        <v>97333</v>
      </c>
      <c r="I66" s="30"/>
      <c r="J66" s="5">
        <f t="shared" si="20"/>
        <v>0</v>
      </c>
      <c r="K66" s="5">
        <f t="shared" si="5"/>
        <v>105007</v>
      </c>
      <c r="L66" s="32">
        <f t="shared" si="11"/>
        <v>0.498</v>
      </c>
      <c r="M66" s="5">
        <f t="shared" si="2"/>
        <v>97375.1059755928</v>
      </c>
      <c r="N66" s="5">
        <f t="shared" si="3"/>
        <v>136325.14836582993</v>
      </c>
      <c r="O66" s="5">
        <f t="shared" si="6"/>
        <v>136325.14836582993</v>
      </c>
      <c r="P66" s="49">
        <f t="shared" si="13"/>
        <v>1.0783762333087488</v>
      </c>
      <c r="Q66" s="49">
        <f t="shared" si="14"/>
        <v>0.77026873807767771</v>
      </c>
      <c r="R66" s="49">
        <f t="shared" si="15"/>
        <v>0.77026873807767771</v>
      </c>
      <c r="S66" s="52">
        <f t="shared" si="10"/>
        <v>24.622358509432704</v>
      </c>
      <c r="T66" s="2" t="s">
        <v>116</v>
      </c>
      <c r="U66" s="2" t="str">
        <f t="shared" si="12"/>
        <v>049 State Ave</v>
      </c>
      <c r="V66" s="142"/>
      <c r="W66" s="142"/>
      <c r="X66" s="142"/>
      <c r="Y66" s="143"/>
      <c r="Z66" s="143"/>
    </row>
    <row r="67" spans="1:26">
      <c r="A67" s="1"/>
      <c r="B67" s="1">
        <v>7</v>
      </c>
      <c r="C67" s="29">
        <v>97925</v>
      </c>
      <c r="D67" s="29">
        <v>100000</v>
      </c>
      <c r="E67" s="30">
        <f t="shared" si="19"/>
        <v>97333</v>
      </c>
      <c r="F67" s="30"/>
      <c r="G67" s="30"/>
      <c r="H67" s="30">
        <f t="shared" si="21"/>
        <v>99408</v>
      </c>
      <c r="I67" s="30"/>
      <c r="J67" s="5">
        <f t="shared" si="20"/>
        <v>0</v>
      </c>
      <c r="K67" s="5">
        <f t="shared" si="5"/>
        <v>97925</v>
      </c>
      <c r="L67" s="32">
        <f t="shared" si="11"/>
        <v>0.498</v>
      </c>
      <c r="M67" s="5">
        <f t="shared" si="2"/>
        <v>97375.1059755928</v>
      </c>
      <c r="N67" s="5">
        <f t="shared" si="3"/>
        <v>136325.14836582993</v>
      </c>
      <c r="O67" s="5">
        <f t="shared" si="6"/>
        <v>136325.14836582993</v>
      </c>
      <c r="P67" s="49">
        <f t="shared" si="13"/>
        <v>1.0056471725385854</v>
      </c>
      <c r="Q67" s="49">
        <f t="shared" si="14"/>
        <v>0.71831940895613233</v>
      </c>
      <c r="R67" s="49">
        <f t="shared" si="15"/>
        <v>0.71831940895613233</v>
      </c>
      <c r="S67" s="52">
        <f t="shared" si="10"/>
        <v>27.830727597651265</v>
      </c>
      <c r="T67" s="2" t="s">
        <v>116</v>
      </c>
      <c r="U67" s="2" t="str">
        <f t="shared" si="12"/>
        <v>049 State Ave</v>
      </c>
      <c r="V67" s="142"/>
      <c r="W67" s="142"/>
      <c r="X67" s="142"/>
      <c r="Y67" s="143"/>
      <c r="Z67" s="143"/>
    </row>
    <row r="68" spans="1:26">
      <c r="A68" s="1"/>
      <c r="B68" s="1">
        <v>8</v>
      </c>
      <c r="C68" s="29">
        <v>101584</v>
      </c>
      <c r="D68" s="29">
        <v>100000</v>
      </c>
      <c r="E68" s="30">
        <f t="shared" si="19"/>
        <v>99408</v>
      </c>
      <c r="F68" s="30"/>
      <c r="G68" s="30"/>
      <c r="H68" s="30">
        <f t="shared" si="21"/>
        <v>97824</v>
      </c>
      <c r="I68" s="30"/>
      <c r="J68" s="5">
        <f t="shared" si="20"/>
        <v>0</v>
      </c>
      <c r="K68" s="5">
        <f t="shared" si="5"/>
        <v>101584</v>
      </c>
      <c r="L68" s="32">
        <f t="shared" si="11"/>
        <v>0.498</v>
      </c>
      <c r="M68" s="5">
        <f t="shared" si="2"/>
        <v>97375.1059755928</v>
      </c>
      <c r="N68" s="5">
        <f t="shared" si="3"/>
        <v>136325.14836582993</v>
      </c>
      <c r="O68" s="5">
        <f t="shared" si="6"/>
        <v>136325.14836582993</v>
      </c>
      <c r="P68" s="49">
        <f t="shared" si="13"/>
        <v>1.0432235116176629</v>
      </c>
      <c r="Q68" s="49">
        <f t="shared" si="14"/>
        <v>0.74515965115547356</v>
      </c>
      <c r="R68" s="49">
        <f t="shared" si="15"/>
        <v>0.74515965115547356</v>
      </c>
      <c r="S68" s="52">
        <f t="shared" si="10"/>
        <v>27.400220507166484</v>
      </c>
      <c r="T68" s="2" t="s">
        <v>116</v>
      </c>
      <c r="U68" s="2" t="str">
        <f t="shared" si="12"/>
        <v>049 State Ave</v>
      </c>
      <c r="V68" s="142"/>
      <c r="W68" s="142"/>
      <c r="X68" s="142"/>
      <c r="Y68" s="143"/>
      <c r="Z68" s="143"/>
    </row>
    <row r="69" spans="1:26">
      <c r="A69" s="1"/>
      <c r="B69" s="1">
        <v>9</v>
      </c>
      <c r="C69" s="29">
        <v>99610</v>
      </c>
      <c r="D69" s="29">
        <v>100000</v>
      </c>
      <c r="E69" s="30">
        <f t="shared" si="19"/>
        <v>97824</v>
      </c>
      <c r="F69" s="30"/>
      <c r="G69" s="30"/>
      <c r="H69" s="30">
        <f t="shared" si="21"/>
        <v>98214</v>
      </c>
      <c r="I69" s="30"/>
      <c r="J69" s="5">
        <f t="shared" si="20"/>
        <v>0</v>
      </c>
      <c r="K69" s="5">
        <f t="shared" si="5"/>
        <v>99610</v>
      </c>
      <c r="L69" s="32">
        <f t="shared" si="11"/>
        <v>0.498</v>
      </c>
      <c r="M69" s="5">
        <f t="shared" si="2"/>
        <v>97375.1059755928</v>
      </c>
      <c r="N69" s="5">
        <f t="shared" si="3"/>
        <v>136325.14836582993</v>
      </c>
      <c r="O69" s="5">
        <f t="shared" si="6"/>
        <v>136325.14836582993</v>
      </c>
      <c r="P69" s="49">
        <f t="shared" si="13"/>
        <v>1.0229513899062392</v>
      </c>
      <c r="Q69" s="49">
        <f t="shared" si="14"/>
        <v>0.73067956421874236</v>
      </c>
      <c r="R69" s="49">
        <f t="shared" si="15"/>
        <v>0.73067956421874236</v>
      </c>
      <c r="S69" s="52">
        <f t="shared" si="10"/>
        <v>27.497962052002812</v>
      </c>
      <c r="T69" s="2" t="s">
        <v>116</v>
      </c>
      <c r="U69" s="2" t="str">
        <f t="shared" si="12"/>
        <v>049 State Ave</v>
      </c>
      <c r="V69" s="142"/>
      <c r="W69" s="142"/>
      <c r="X69" s="142"/>
      <c r="Y69" s="143"/>
      <c r="Z69" s="143"/>
    </row>
    <row r="70" spans="1:26">
      <c r="A70" s="1"/>
      <c r="B70" s="1">
        <v>10</v>
      </c>
      <c r="C70" s="29">
        <v>105090</v>
      </c>
      <c r="D70" s="30">
        <v>110000</v>
      </c>
      <c r="E70" s="30">
        <f t="shared" si="19"/>
        <v>98214</v>
      </c>
      <c r="F70" s="30"/>
      <c r="G70" s="30"/>
      <c r="H70" s="30">
        <f t="shared" si="21"/>
        <v>103124</v>
      </c>
      <c r="I70" s="30"/>
      <c r="J70" s="5">
        <f t="shared" si="20"/>
        <v>0</v>
      </c>
      <c r="K70" s="5">
        <f t="shared" si="5"/>
        <v>105090</v>
      </c>
      <c r="L70" s="32">
        <f t="shared" si="11"/>
        <v>0.498</v>
      </c>
      <c r="M70" s="5">
        <f t="shared" si="2"/>
        <v>97375.1059755928</v>
      </c>
      <c r="N70" s="5">
        <f t="shared" si="3"/>
        <v>136325.14836582993</v>
      </c>
      <c r="O70" s="5">
        <f t="shared" si="6"/>
        <v>136325.14836582993</v>
      </c>
      <c r="P70" s="49">
        <f t="shared" si="13"/>
        <v>1.0792286072206272</v>
      </c>
      <c r="Q70" s="49">
        <f t="shared" si="14"/>
        <v>0.77087757658616229</v>
      </c>
      <c r="R70" s="49">
        <f t="shared" si="15"/>
        <v>0.77087757658616229</v>
      </c>
      <c r="S70" s="52">
        <f t="shared" si="10"/>
        <v>26.167970311161859</v>
      </c>
      <c r="T70" s="2" t="s">
        <v>116</v>
      </c>
      <c r="U70" s="2" t="str">
        <f t="shared" si="12"/>
        <v>049 State Ave</v>
      </c>
      <c r="V70" s="152"/>
      <c r="W70" s="135"/>
      <c r="X70" s="142"/>
      <c r="Y70" s="143"/>
      <c r="Z70" s="143"/>
    </row>
    <row r="71" spans="1:26">
      <c r="A71" s="1"/>
      <c r="B71" s="1">
        <v>11</v>
      </c>
      <c r="C71" s="29">
        <v>107769.04000000001</v>
      </c>
      <c r="D71" s="30">
        <v>110000</v>
      </c>
      <c r="E71" s="30">
        <f>H70</f>
        <v>103124</v>
      </c>
      <c r="F71" s="30"/>
      <c r="G71" s="30"/>
      <c r="H71" s="30">
        <f>IF(F71&gt;0,E71+F71+I71-G71,E71+D71+I71-C71)</f>
        <v>105354.95999999999</v>
      </c>
      <c r="I71" s="30"/>
      <c r="J71" s="5">
        <f t="shared" si="20"/>
        <v>0</v>
      </c>
      <c r="K71" s="5">
        <f t="shared" si="5"/>
        <v>107769.04000000001</v>
      </c>
      <c r="L71" s="32">
        <f t="shared" si="11"/>
        <v>0.498</v>
      </c>
      <c r="M71" s="5">
        <f t="shared" si="2"/>
        <v>97375.1059755928</v>
      </c>
      <c r="N71" s="5">
        <f t="shared" si="3"/>
        <v>136325.14836582993</v>
      </c>
      <c r="O71" s="5">
        <f t="shared" si="6"/>
        <v>136325.14836582993</v>
      </c>
      <c r="P71" s="49">
        <f t="shared" si="13"/>
        <v>1.1067411831830249</v>
      </c>
      <c r="Q71" s="49">
        <f t="shared" si="14"/>
        <v>0.79052941655930342</v>
      </c>
      <c r="R71" s="49">
        <f t="shared" si="15"/>
        <v>0.79052941655930342</v>
      </c>
      <c r="S71" s="52">
        <f t="shared" si="10"/>
        <v>26.793149498223237</v>
      </c>
      <c r="T71" s="2" t="s">
        <v>116</v>
      </c>
      <c r="U71" s="2" t="str">
        <f t="shared" si="12"/>
        <v>049 State Ave</v>
      </c>
      <c r="V71" s="152"/>
      <c r="W71" s="135"/>
      <c r="X71" s="142"/>
      <c r="Y71" s="143"/>
      <c r="Z71" s="143"/>
    </row>
    <row r="72" spans="1:26">
      <c r="A72" s="1"/>
      <c r="B72" s="1">
        <v>12</v>
      </c>
      <c r="C72" s="29">
        <v>114371.92</v>
      </c>
      <c r="D72" s="30">
        <v>115000</v>
      </c>
      <c r="E72" s="30">
        <f>H71</f>
        <v>105354.95999999999</v>
      </c>
      <c r="F72" s="30"/>
      <c r="G72" s="30"/>
      <c r="H72" s="30">
        <f>IF(F72&gt;0,E72+F72+I72-G72,E72+D72+I72-C72)</f>
        <v>105983.03999999999</v>
      </c>
      <c r="I72" s="30"/>
      <c r="J72" s="5">
        <f t="shared" si="20"/>
        <v>0</v>
      </c>
      <c r="K72" s="5">
        <f t="shared" si="5"/>
        <v>114371.92</v>
      </c>
      <c r="L72" s="32">
        <f t="shared" si="11"/>
        <v>0.498</v>
      </c>
      <c r="M72" s="5">
        <f t="shared" si="2"/>
        <v>97375.1059755928</v>
      </c>
      <c r="N72" s="5">
        <f t="shared" si="3"/>
        <v>136325.14836582993</v>
      </c>
      <c r="O72" s="5">
        <f t="shared" si="6"/>
        <v>136325.14836582993</v>
      </c>
      <c r="P72" s="49">
        <f t="shared" si="13"/>
        <v>1.1745498898729565</v>
      </c>
      <c r="Q72" s="49">
        <f t="shared" si="14"/>
        <v>0.83896420705211183</v>
      </c>
      <c r="R72" s="49">
        <f t="shared" si="15"/>
        <v>0.83896420705211183</v>
      </c>
      <c r="S72" s="52">
        <f t="shared" si="10"/>
        <v>25.792509909775056</v>
      </c>
      <c r="T72" s="2" t="s">
        <v>116</v>
      </c>
      <c r="U72" s="2" t="str">
        <f t="shared" si="12"/>
        <v>049 State Ave</v>
      </c>
      <c r="V72" s="153"/>
      <c r="W72" s="135"/>
      <c r="X72" s="135"/>
    </row>
    <row r="73" spans="1:26">
      <c r="A73" s="1"/>
      <c r="B73" s="1">
        <v>13</v>
      </c>
      <c r="C73" s="29">
        <v>112741.6</v>
      </c>
      <c r="D73" s="30">
        <v>115000</v>
      </c>
      <c r="E73" s="30">
        <f t="shared" ref="E73:E75" si="22">H72</f>
        <v>105983.03999999999</v>
      </c>
      <c r="F73" s="30"/>
      <c r="G73" s="30"/>
      <c r="H73" s="30">
        <f t="shared" ref="H73:H75" si="23">IF(F73&gt;0,E73+F73+I73-G73,E73+D73+I73-C73)</f>
        <v>108241.43999999997</v>
      </c>
      <c r="I73" s="30"/>
      <c r="J73" s="5">
        <f t="shared" si="20"/>
        <v>0</v>
      </c>
      <c r="K73" s="5">
        <f t="shared" si="5"/>
        <v>112741.6</v>
      </c>
      <c r="L73" s="32">
        <f t="shared" si="11"/>
        <v>0.498</v>
      </c>
      <c r="M73" s="5">
        <f t="shared" si="2"/>
        <v>97375.1059755928</v>
      </c>
      <c r="N73" s="5">
        <f t="shared" si="3"/>
        <v>136325.14836582993</v>
      </c>
      <c r="O73" s="5">
        <f t="shared" si="6"/>
        <v>136325.14836582993</v>
      </c>
      <c r="P73" s="49">
        <f t="shared" ref="P73" si="24">IF(K73=0,0%,K73/M73)</f>
        <v>1.1578072123306222</v>
      </c>
      <c r="Q73" s="49">
        <f t="shared" ref="Q73" si="25">IF(K73=0,0%,K73/N73)</f>
        <v>0.8270051516647301</v>
      </c>
      <c r="R73" s="49">
        <f t="shared" ref="R73" si="26">IF(K73=0,0%,K73/O73)</f>
        <v>0.8270051516647301</v>
      </c>
      <c r="S73" s="52">
        <f t="shared" si="10"/>
        <v>26.321474238435499</v>
      </c>
      <c r="T73" s="2" t="s">
        <v>116</v>
      </c>
      <c r="U73" s="2" t="str">
        <f t="shared" si="12"/>
        <v>049 State Ave</v>
      </c>
      <c r="V73" s="153"/>
      <c r="W73" s="135"/>
      <c r="X73" s="135"/>
    </row>
    <row r="74" spans="1:26">
      <c r="A74" s="1">
        <f>$A$36</f>
        <v>2026</v>
      </c>
      <c r="B74" s="1">
        <v>1</v>
      </c>
      <c r="C74" s="29">
        <v>115000</v>
      </c>
      <c r="D74" s="30">
        <v>120000</v>
      </c>
      <c r="E74" s="30">
        <f t="shared" si="22"/>
        <v>108241.43999999997</v>
      </c>
      <c r="F74" s="30"/>
      <c r="G74" s="30"/>
      <c r="H74" s="30">
        <f t="shared" si="23"/>
        <v>113241.43999999997</v>
      </c>
      <c r="I74" s="30"/>
      <c r="J74" s="5"/>
      <c r="K74" s="5">
        <f t="shared" si="5"/>
        <v>115000</v>
      </c>
      <c r="L74" s="32">
        <f t="shared" si="11"/>
        <v>0.498</v>
      </c>
      <c r="M74" s="5">
        <f t="shared" si="2"/>
        <v>97375.1059755928</v>
      </c>
      <c r="N74" s="5">
        <f t="shared" si="3"/>
        <v>136325.14836582993</v>
      </c>
      <c r="O74" s="5">
        <f t="shared" si="6"/>
        <v>136325.14836582993</v>
      </c>
      <c r="P74" s="49">
        <f t="shared" si="13"/>
        <v>1.1809999983858801</v>
      </c>
      <c r="Q74" s="49">
        <f t="shared" si="14"/>
        <v>0.84357142741848579</v>
      </c>
      <c r="R74" s="49">
        <f t="shared" si="15"/>
        <v>0.84357142741848579</v>
      </c>
      <c r="S74" s="52">
        <f t="shared" si="10"/>
        <v>26.354437565217385</v>
      </c>
      <c r="T74" s="2" t="s">
        <v>116</v>
      </c>
      <c r="U74" s="2" t="str">
        <f t="shared" si="12"/>
        <v>049 State Ave</v>
      </c>
      <c r="V74" s="153"/>
      <c r="W74" s="135"/>
      <c r="X74" s="135"/>
    </row>
    <row r="75" spans="1:26">
      <c r="A75" s="1"/>
      <c r="B75" s="1">
        <v>2</v>
      </c>
      <c r="C75" s="29">
        <v>115000</v>
      </c>
      <c r="D75" s="30">
        <v>120000</v>
      </c>
      <c r="E75" s="30">
        <f t="shared" si="22"/>
        <v>113241.43999999997</v>
      </c>
      <c r="F75" s="30"/>
      <c r="G75" s="30"/>
      <c r="H75" s="30">
        <f t="shared" si="23"/>
        <v>118241.43999999997</v>
      </c>
      <c r="I75" s="30"/>
      <c r="J75" s="5"/>
      <c r="K75" s="5">
        <f t="shared" si="5"/>
        <v>115000</v>
      </c>
      <c r="L75" s="32">
        <f t="shared" si="11"/>
        <v>0.498</v>
      </c>
      <c r="M75" s="5">
        <f t="shared" si="2"/>
        <v>97375.1059755928</v>
      </c>
      <c r="N75" s="5">
        <f t="shared" si="3"/>
        <v>136325.14836582993</v>
      </c>
      <c r="O75" s="5">
        <f t="shared" si="6"/>
        <v>136325.14836582993</v>
      </c>
      <c r="P75" s="49">
        <f t="shared" si="13"/>
        <v>1.1809999983858801</v>
      </c>
      <c r="Q75" s="49">
        <f t="shared" si="14"/>
        <v>0.84357142741848579</v>
      </c>
      <c r="R75" s="49">
        <f t="shared" si="15"/>
        <v>0.84357142741848579</v>
      </c>
      <c r="S75" s="52">
        <f t="shared" si="10"/>
        <v>27.571828869565213</v>
      </c>
      <c r="T75" s="2" t="s">
        <v>116</v>
      </c>
      <c r="U75" s="2" t="str">
        <f t="shared" si="12"/>
        <v>049 State Ave</v>
      </c>
      <c r="V75" s="153"/>
      <c r="W75" s="135"/>
      <c r="X75" s="135"/>
    </row>
    <row r="76" spans="1:26">
      <c r="A76" s="1"/>
      <c r="B76" s="1">
        <v>3</v>
      </c>
      <c r="C76" s="29">
        <v>115000</v>
      </c>
      <c r="D76" s="30"/>
      <c r="E76" s="30"/>
      <c r="F76" s="30"/>
      <c r="G76" s="30"/>
      <c r="H76" s="30"/>
      <c r="I76" s="30"/>
      <c r="J76" s="5"/>
      <c r="K76" s="5">
        <f t="shared" si="5"/>
        <v>115000</v>
      </c>
      <c r="L76" s="32">
        <f t="shared" si="11"/>
        <v>0.498</v>
      </c>
      <c r="M76" s="5">
        <f t="shared" si="2"/>
        <v>97375.1059755928</v>
      </c>
      <c r="N76" s="5">
        <f t="shared" si="3"/>
        <v>136325.14836582993</v>
      </c>
      <c r="O76" s="5">
        <f t="shared" si="6"/>
        <v>136325.14836582993</v>
      </c>
      <c r="P76" s="49">
        <f t="shared" si="13"/>
        <v>1.1809999983858801</v>
      </c>
      <c r="Q76" s="49">
        <f t="shared" si="14"/>
        <v>0.84357142741848579</v>
      </c>
      <c r="R76" s="49">
        <f t="shared" si="15"/>
        <v>0.84357142741848579</v>
      </c>
      <c r="S76" s="52" t="e">
        <f t="shared" si="10"/>
        <v>#N/A</v>
      </c>
      <c r="T76" s="2" t="s">
        <v>116</v>
      </c>
      <c r="U76" s="2" t="str">
        <f t="shared" si="12"/>
        <v>049 State Ave</v>
      </c>
      <c r="V76" s="153"/>
      <c r="W76" s="135"/>
      <c r="X76" s="135"/>
    </row>
    <row r="77" spans="1:26">
      <c r="A77" s="1"/>
      <c r="B77" s="1">
        <v>4</v>
      </c>
      <c r="C77" s="29">
        <v>115000</v>
      </c>
      <c r="D77" s="30"/>
      <c r="E77" s="30"/>
      <c r="F77" s="30"/>
      <c r="G77" s="30"/>
      <c r="H77" s="30"/>
      <c r="I77" s="30"/>
      <c r="J77" s="5"/>
      <c r="K77" s="5">
        <f t="shared" si="5"/>
        <v>115000</v>
      </c>
      <c r="L77" s="32">
        <f t="shared" si="11"/>
        <v>0.498</v>
      </c>
      <c r="M77" s="5">
        <f t="shared" si="2"/>
        <v>97375.1059755928</v>
      </c>
      <c r="N77" s="5">
        <f t="shared" si="3"/>
        <v>136325.14836582993</v>
      </c>
      <c r="O77" s="5">
        <f t="shared" si="6"/>
        <v>136325.14836582993</v>
      </c>
      <c r="P77" s="49">
        <f t="shared" si="13"/>
        <v>1.1809999983858801</v>
      </c>
      <c r="Q77" s="49">
        <f t="shared" si="14"/>
        <v>0.84357142741848579</v>
      </c>
      <c r="R77" s="49">
        <f t="shared" si="15"/>
        <v>0.84357142741848579</v>
      </c>
      <c r="S77" s="52" t="e">
        <f t="shared" si="10"/>
        <v>#N/A</v>
      </c>
      <c r="T77" s="2" t="s">
        <v>116</v>
      </c>
      <c r="U77" s="2" t="str">
        <f t="shared" si="12"/>
        <v>049 State Ave</v>
      </c>
      <c r="V77" s="153"/>
      <c r="W77" s="135"/>
      <c r="X77" s="135"/>
    </row>
    <row r="78" spans="1:26">
      <c r="A78" s="1"/>
      <c r="B78" s="1">
        <v>5</v>
      </c>
      <c r="C78" s="30">
        <f t="shared" ref="C78:C86" si="27">IF(ISBLANK(G65),C65*(1+$H$37),G65*(1+$H$37))</f>
        <v>104245.13</v>
      </c>
      <c r="D78" s="30"/>
      <c r="E78" s="30"/>
      <c r="F78" s="30"/>
      <c r="G78" s="30"/>
      <c r="H78" s="30"/>
      <c r="I78" s="30"/>
      <c r="J78" s="5"/>
      <c r="K78" s="5">
        <f t="shared" si="5"/>
        <v>104245.13</v>
      </c>
      <c r="L78" s="32">
        <f t="shared" si="11"/>
        <v>0.498</v>
      </c>
      <c r="M78" s="5">
        <f t="shared" si="2"/>
        <v>97375.1059755928</v>
      </c>
      <c r="N78" s="5">
        <f t="shared" si="3"/>
        <v>136325.14836582993</v>
      </c>
      <c r="O78" s="5">
        <f t="shared" si="6"/>
        <v>136325.14836582993</v>
      </c>
      <c r="P78" s="49">
        <f t="shared" si="13"/>
        <v>1.0705521596672685</v>
      </c>
      <c r="Q78" s="49">
        <f t="shared" si="14"/>
        <v>0.76468011404804881</v>
      </c>
      <c r="R78" s="49">
        <f t="shared" si="15"/>
        <v>0.76468011404804881</v>
      </c>
      <c r="S78" s="52" t="e">
        <f t="shared" si="10"/>
        <v>#N/A</v>
      </c>
      <c r="T78" s="2" t="s">
        <v>116</v>
      </c>
      <c r="U78" s="2" t="str">
        <f t="shared" si="12"/>
        <v>049 State Ave</v>
      </c>
      <c r="V78" s="153"/>
      <c r="W78" s="135"/>
      <c r="X78" s="135"/>
    </row>
    <row r="79" spans="1:26">
      <c r="A79" s="1"/>
      <c r="B79" s="1">
        <v>6</v>
      </c>
      <c r="C79" s="30">
        <f t="shared" si="27"/>
        <v>106057.07</v>
      </c>
      <c r="D79" s="30"/>
      <c r="E79" s="30"/>
      <c r="F79" s="30"/>
      <c r="G79" s="30"/>
      <c r="H79" s="30"/>
      <c r="I79" s="30"/>
      <c r="J79" s="5"/>
      <c r="K79" s="5">
        <f t="shared" si="5"/>
        <v>106057.07</v>
      </c>
      <c r="L79" s="32">
        <f t="shared" si="11"/>
        <v>0.498</v>
      </c>
      <c r="M79" s="5">
        <f t="shared" si="2"/>
        <v>97375.1059755928</v>
      </c>
      <c r="N79" s="5">
        <f t="shared" si="3"/>
        <v>136325.14836582993</v>
      </c>
      <c r="O79" s="5">
        <f t="shared" si="6"/>
        <v>136325.14836582993</v>
      </c>
      <c r="P79" s="49">
        <f t="shared" si="13"/>
        <v>1.0891599956418363</v>
      </c>
      <c r="Q79" s="49">
        <f t="shared" si="14"/>
        <v>0.77797142545845455</v>
      </c>
      <c r="R79" s="49">
        <f t="shared" si="15"/>
        <v>0.77797142545845455</v>
      </c>
      <c r="S79" s="52" t="e">
        <f t="shared" si="10"/>
        <v>#N/A</v>
      </c>
      <c r="T79" s="2" t="s">
        <v>116</v>
      </c>
      <c r="U79" s="2" t="str">
        <f t="shared" si="12"/>
        <v>049 State Ave</v>
      </c>
      <c r="V79" s="153"/>
      <c r="W79" s="135"/>
      <c r="X79" s="135"/>
    </row>
    <row r="80" spans="1:26">
      <c r="A80" s="1"/>
      <c r="B80" s="1">
        <v>7</v>
      </c>
      <c r="C80" s="30">
        <f t="shared" si="27"/>
        <v>98904.25</v>
      </c>
      <c r="D80" s="30"/>
      <c r="E80" s="30"/>
      <c r="F80" s="30"/>
      <c r="G80" s="30"/>
      <c r="H80" s="30"/>
      <c r="I80" s="30"/>
      <c r="J80" s="5"/>
      <c r="K80" s="5">
        <f t="shared" si="5"/>
        <v>98904.25</v>
      </c>
      <c r="L80" s="32">
        <f t="shared" si="11"/>
        <v>0.498</v>
      </c>
      <c r="M80" s="5">
        <f t="shared" si="2"/>
        <v>97375.1059755928</v>
      </c>
      <c r="N80" s="5">
        <f t="shared" si="3"/>
        <v>136325.14836582993</v>
      </c>
      <c r="O80" s="5">
        <f t="shared" si="6"/>
        <v>136325.14836582993</v>
      </c>
      <c r="P80" s="49">
        <f t="shared" si="13"/>
        <v>1.0157036442639711</v>
      </c>
      <c r="Q80" s="49">
        <f t="shared" si="14"/>
        <v>0.72550260304569369</v>
      </c>
      <c r="R80" s="49">
        <f t="shared" si="15"/>
        <v>0.72550260304569369</v>
      </c>
      <c r="S80" s="52" t="e">
        <f t="shared" si="10"/>
        <v>#N/A</v>
      </c>
      <c r="T80" s="2" t="s">
        <v>116</v>
      </c>
      <c r="U80" s="2" t="str">
        <f t="shared" si="12"/>
        <v>049 State Ave</v>
      </c>
      <c r="V80" s="153"/>
      <c r="W80" s="135"/>
      <c r="X80" s="135"/>
    </row>
    <row r="81" spans="1:24">
      <c r="A81" s="1"/>
      <c r="B81" s="1">
        <v>8</v>
      </c>
      <c r="C81" s="30">
        <f t="shared" si="27"/>
        <v>102599.84</v>
      </c>
      <c r="D81" s="30"/>
      <c r="E81" s="30"/>
      <c r="F81" s="30"/>
      <c r="G81" s="30"/>
      <c r="H81" s="30"/>
      <c r="I81" s="30"/>
      <c r="J81" s="5"/>
      <c r="K81" s="5">
        <f t="shared" si="5"/>
        <v>102599.84</v>
      </c>
      <c r="L81" s="32">
        <f t="shared" si="11"/>
        <v>0.498</v>
      </c>
      <c r="M81" s="5">
        <f t="shared" si="2"/>
        <v>97375.1059755928</v>
      </c>
      <c r="N81" s="5">
        <f t="shared" si="3"/>
        <v>136325.14836582993</v>
      </c>
      <c r="O81" s="5">
        <f t="shared" si="6"/>
        <v>136325.14836582993</v>
      </c>
      <c r="P81" s="49">
        <f t="shared" si="13"/>
        <v>1.0536557467338397</v>
      </c>
      <c r="Q81" s="49">
        <f t="shared" si="14"/>
        <v>0.75261124766702825</v>
      </c>
      <c r="R81" s="49">
        <f t="shared" si="15"/>
        <v>0.75261124766702825</v>
      </c>
      <c r="S81" s="52" t="e">
        <f t="shared" si="10"/>
        <v>#N/A</v>
      </c>
      <c r="T81" s="2" t="s">
        <v>116</v>
      </c>
      <c r="U81" s="2" t="str">
        <f t="shared" si="12"/>
        <v>049 State Ave</v>
      </c>
      <c r="V81" s="153"/>
      <c r="W81" s="135"/>
      <c r="X81" s="135"/>
    </row>
    <row r="82" spans="1:24">
      <c r="A82" s="1"/>
      <c r="B82" s="1">
        <v>9</v>
      </c>
      <c r="C82" s="30">
        <f t="shared" si="27"/>
        <v>100606.1</v>
      </c>
      <c r="D82" s="30"/>
      <c r="E82" s="30"/>
      <c r="F82" s="30"/>
      <c r="G82" s="30"/>
      <c r="H82" s="30"/>
      <c r="I82" s="30"/>
      <c r="J82" s="5"/>
      <c r="K82" s="5">
        <f t="shared" si="5"/>
        <v>100606.1</v>
      </c>
      <c r="L82" s="32">
        <f t="shared" si="11"/>
        <v>0.498</v>
      </c>
      <c r="M82" s="5">
        <f t="shared" si="2"/>
        <v>97375.1059755928</v>
      </c>
      <c r="N82" s="5">
        <f t="shared" si="3"/>
        <v>136325.14836582993</v>
      </c>
      <c r="O82" s="5">
        <f t="shared" si="6"/>
        <v>136325.14836582993</v>
      </c>
      <c r="P82" s="49">
        <f t="shared" si="13"/>
        <v>1.0331809038053017</v>
      </c>
      <c r="Q82" s="49">
        <f t="shared" si="14"/>
        <v>0.73798635986092975</v>
      </c>
      <c r="R82" s="49">
        <f t="shared" si="15"/>
        <v>0.73798635986092975</v>
      </c>
      <c r="S82" s="52" t="e">
        <f t="shared" si="10"/>
        <v>#N/A</v>
      </c>
      <c r="T82" s="2" t="s">
        <v>116</v>
      </c>
      <c r="U82" s="2" t="str">
        <f t="shared" si="12"/>
        <v>049 State Ave</v>
      </c>
      <c r="V82" s="153"/>
      <c r="W82" s="135"/>
      <c r="X82" s="135"/>
    </row>
    <row r="83" spans="1:24">
      <c r="A83" s="1"/>
      <c r="B83" s="1">
        <v>10</v>
      </c>
      <c r="C83" s="30">
        <f t="shared" si="27"/>
        <v>106140.9</v>
      </c>
      <c r="D83" s="30"/>
      <c r="E83" s="30"/>
      <c r="F83" s="30"/>
      <c r="G83" s="30"/>
      <c r="H83" s="30"/>
      <c r="I83" s="30"/>
      <c r="J83" s="5"/>
      <c r="K83" s="5">
        <f t="shared" si="5"/>
        <v>106140.9</v>
      </c>
      <c r="L83" s="32">
        <f t="shared" si="11"/>
        <v>0.498</v>
      </c>
      <c r="M83" s="5">
        <f t="shared" si="2"/>
        <v>97375.1059755928</v>
      </c>
      <c r="N83" s="5">
        <f t="shared" si="3"/>
        <v>136325.14836582993</v>
      </c>
      <c r="O83" s="5">
        <f t="shared" si="6"/>
        <v>136325.14836582993</v>
      </c>
      <c r="P83" s="49">
        <f t="shared" si="13"/>
        <v>1.0900208932928335</v>
      </c>
      <c r="Q83" s="49">
        <f t="shared" si="14"/>
        <v>0.77858635235202389</v>
      </c>
      <c r="R83" s="49">
        <f t="shared" si="15"/>
        <v>0.77858635235202389</v>
      </c>
      <c r="S83" s="52" t="e">
        <f t="shared" si="10"/>
        <v>#N/A</v>
      </c>
      <c r="T83" s="2" t="s">
        <v>116</v>
      </c>
      <c r="U83" s="2" t="str">
        <f t="shared" si="12"/>
        <v>049 State Ave</v>
      </c>
      <c r="V83" s="153"/>
      <c r="W83" s="135"/>
      <c r="X83" s="135"/>
    </row>
    <row r="84" spans="1:24">
      <c r="A84" s="1"/>
      <c r="B84" s="1">
        <v>11</v>
      </c>
      <c r="C84" s="30">
        <f t="shared" si="27"/>
        <v>108846.73040000001</v>
      </c>
      <c r="D84" s="30"/>
      <c r="E84" s="30"/>
      <c r="F84" s="30"/>
      <c r="G84" s="30"/>
      <c r="H84" s="30"/>
      <c r="I84" s="30"/>
      <c r="J84" s="5"/>
      <c r="K84" s="5">
        <f t="shared" si="5"/>
        <v>108846.73040000001</v>
      </c>
      <c r="L84" s="32">
        <f t="shared" si="11"/>
        <v>0.498</v>
      </c>
      <c r="M84" s="5">
        <f t="shared" si="2"/>
        <v>97375.1059755928</v>
      </c>
      <c r="N84" s="5">
        <f t="shared" si="3"/>
        <v>136325.14836582993</v>
      </c>
      <c r="O84" s="5">
        <f t="shared" si="6"/>
        <v>136325.14836582993</v>
      </c>
      <c r="P84" s="49">
        <f t="shared" si="13"/>
        <v>1.1178085950148551</v>
      </c>
      <c r="Q84" s="49">
        <f t="shared" si="14"/>
        <v>0.79843471072489647</v>
      </c>
      <c r="R84" s="49">
        <f t="shared" si="15"/>
        <v>0.79843471072489647</v>
      </c>
      <c r="S84" s="52" t="e">
        <f t="shared" si="10"/>
        <v>#N/A</v>
      </c>
      <c r="T84" s="2" t="s">
        <v>116</v>
      </c>
      <c r="U84" s="2" t="str">
        <f t="shared" si="12"/>
        <v>049 State Ave</v>
      </c>
      <c r="V84" s="135"/>
      <c r="W84" s="135"/>
      <c r="X84" s="135"/>
    </row>
    <row r="85" spans="1:24">
      <c r="A85" s="1"/>
      <c r="B85" s="1">
        <v>12</v>
      </c>
      <c r="C85" s="30">
        <f t="shared" si="27"/>
        <v>115515.63920000001</v>
      </c>
      <c r="D85" s="30"/>
      <c r="E85" s="30"/>
      <c r="F85" s="30"/>
      <c r="G85" s="30"/>
      <c r="H85" s="30"/>
      <c r="I85" s="30"/>
      <c r="J85" s="5"/>
      <c r="K85" s="5">
        <f t="shared" si="5"/>
        <v>115515.63920000001</v>
      </c>
      <c r="L85" s="32">
        <f t="shared" si="11"/>
        <v>0.498</v>
      </c>
      <c r="M85" s="5">
        <f t="shared" si="2"/>
        <v>97375.1059755928</v>
      </c>
      <c r="N85" s="5">
        <f t="shared" si="3"/>
        <v>136325.14836582993</v>
      </c>
      <c r="O85" s="5">
        <f t="shared" si="6"/>
        <v>136325.14836582993</v>
      </c>
      <c r="P85" s="49">
        <f t="shared" si="13"/>
        <v>1.1862953887716863</v>
      </c>
      <c r="Q85" s="49">
        <f t="shared" si="14"/>
        <v>0.84735384912263301</v>
      </c>
      <c r="R85" s="49">
        <f t="shared" si="15"/>
        <v>0.84735384912263301</v>
      </c>
      <c r="S85" s="52" t="e">
        <f t="shared" si="10"/>
        <v>#N/A</v>
      </c>
      <c r="T85" s="2" t="s">
        <v>116</v>
      </c>
      <c r="U85" s="2" t="str">
        <f t="shared" si="12"/>
        <v>049 State Ave</v>
      </c>
      <c r="V85" s="135"/>
      <c r="W85" s="135"/>
      <c r="X85" s="135"/>
    </row>
    <row r="86" spans="1:24">
      <c r="A86" s="1"/>
      <c r="B86" s="1">
        <v>13</v>
      </c>
      <c r="C86" s="30">
        <f t="shared" si="27"/>
        <v>113869.016</v>
      </c>
      <c r="D86" s="30"/>
      <c r="E86" s="30"/>
      <c r="F86" s="30"/>
      <c r="G86" s="30"/>
      <c r="H86" s="30"/>
      <c r="I86" s="30"/>
      <c r="J86" s="5"/>
      <c r="K86" s="5">
        <f t="shared" si="5"/>
        <v>113869.016</v>
      </c>
      <c r="L86" s="32">
        <f t="shared" si="11"/>
        <v>0.498</v>
      </c>
      <c r="M86" s="5">
        <f t="shared" si="2"/>
        <v>97375.1059755928</v>
      </c>
      <c r="N86" s="5">
        <f t="shared" si="3"/>
        <v>136325.14836582993</v>
      </c>
      <c r="O86" s="5">
        <f t="shared" si="6"/>
        <v>136325.14836582993</v>
      </c>
      <c r="P86" s="49">
        <f t="shared" si="13"/>
        <v>1.1693852844539283</v>
      </c>
      <c r="Q86" s="49">
        <f t="shared" si="14"/>
        <v>0.83527520318137738</v>
      </c>
      <c r="R86" s="49">
        <f t="shared" si="15"/>
        <v>0.83527520318137738</v>
      </c>
      <c r="S86" s="52" t="e">
        <f t="shared" si="10"/>
        <v>#N/A</v>
      </c>
      <c r="T86" s="2" t="s">
        <v>116</v>
      </c>
      <c r="U86" s="2" t="str">
        <f t="shared" si="12"/>
        <v>049 State Ave</v>
      </c>
      <c r="V86" s="135"/>
      <c r="W86" s="135"/>
      <c r="X86" s="135"/>
    </row>
    <row r="87" spans="1:24">
      <c r="A87" s="1">
        <f>$A$37</f>
        <v>2027</v>
      </c>
      <c r="B87" s="1">
        <v>1</v>
      </c>
      <c r="C87" s="30">
        <f t="shared" ref="C87:C99" si="28">IF(ISBLANK(G74),C74*(1+$H$38),G74*(1+$H$38))</f>
        <v>116150</v>
      </c>
      <c r="D87" s="30"/>
      <c r="E87" s="30"/>
      <c r="F87" s="30"/>
      <c r="G87" s="30"/>
      <c r="H87" s="30"/>
      <c r="I87" s="30"/>
      <c r="J87" s="5"/>
      <c r="K87" s="5">
        <f t="shared" si="5"/>
        <v>116150</v>
      </c>
      <c r="L87" s="32">
        <f t="shared" si="11"/>
        <v>0.498</v>
      </c>
      <c r="M87" s="5">
        <f t="shared" si="2"/>
        <v>97375.1059755928</v>
      </c>
      <c r="N87" s="5">
        <f t="shared" si="3"/>
        <v>136325.14836582993</v>
      </c>
      <c r="O87" s="5">
        <f t="shared" si="6"/>
        <v>136325.14836582993</v>
      </c>
      <c r="P87" s="49">
        <f t="shared" si="13"/>
        <v>1.1928099983697389</v>
      </c>
      <c r="Q87" s="49">
        <f t="shared" si="14"/>
        <v>0.85200714169267056</v>
      </c>
      <c r="R87" s="49">
        <f t="shared" si="15"/>
        <v>0.85200714169267056</v>
      </c>
      <c r="S87" s="52" t="e">
        <f t="shared" si="10"/>
        <v>#N/A</v>
      </c>
      <c r="T87" s="2" t="s">
        <v>116</v>
      </c>
      <c r="U87" s="2" t="str">
        <f t="shared" si="12"/>
        <v>049 State Ave</v>
      </c>
      <c r="V87" s="135"/>
      <c r="W87" s="135"/>
      <c r="X87" s="135"/>
    </row>
    <row r="88" spans="1:24">
      <c r="A88" s="1"/>
      <c r="B88" s="1">
        <v>2</v>
      </c>
      <c r="C88" s="30">
        <f t="shared" si="28"/>
        <v>116150</v>
      </c>
      <c r="D88" s="30"/>
      <c r="E88" s="30"/>
      <c r="F88" s="30"/>
      <c r="G88" s="30"/>
      <c r="H88" s="30"/>
      <c r="I88" s="30"/>
      <c r="J88" s="5"/>
      <c r="K88" s="5">
        <f t="shared" si="5"/>
        <v>116150</v>
      </c>
      <c r="L88" s="32">
        <f t="shared" si="11"/>
        <v>0.498</v>
      </c>
      <c r="M88" s="5">
        <f t="shared" si="2"/>
        <v>97375.1059755928</v>
      </c>
      <c r="N88" s="5">
        <f t="shared" si="3"/>
        <v>136325.14836582993</v>
      </c>
      <c r="O88" s="5">
        <f t="shared" si="6"/>
        <v>136325.14836582993</v>
      </c>
      <c r="P88" s="49">
        <f t="shared" si="13"/>
        <v>1.1928099983697389</v>
      </c>
      <c r="Q88" s="49">
        <f t="shared" si="14"/>
        <v>0.85200714169267056</v>
      </c>
      <c r="R88" s="49">
        <f t="shared" si="15"/>
        <v>0.85200714169267056</v>
      </c>
      <c r="S88" s="52" t="e">
        <f t="shared" si="10"/>
        <v>#N/A</v>
      </c>
      <c r="T88" s="2" t="s">
        <v>116</v>
      </c>
      <c r="U88" s="2" t="str">
        <f t="shared" si="12"/>
        <v>049 State Ave</v>
      </c>
      <c r="V88" s="135"/>
      <c r="W88" s="135"/>
      <c r="X88" s="135"/>
    </row>
    <row r="89" spans="1:24">
      <c r="A89" s="1"/>
      <c r="B89" s="1">
        <v>3</v>
      </c>
      <c r="C89" s="30">
        <f t="shared" si="28"/>
        <v>116150</v>
      </c>
      <c r="D89" s="30"/>
      <c r="E89" s="30"/>
      <c r="F89" s="30"/>
      <c r="G89" s="30"/>
      <c r="H89" s="30"/>
      <c r="I89" s="30"/>
      <c r="J89" s="5"/>
      <c r="K89" s="5">
        <f t="shared" si="5"/>
        <v>116150</v>
      </c>
      <c r="L89" s="32">
        <f t="shared" si="11"/>
        <v>0.498</v>
      </c>
      <c r="M89" s="5">
        <f t="shared" si="2"/>
        <v>97375.1059755928</v>
      </c>
      <c r="N89" s="5">
        <f t="shared" si="3"/>
        <v>136325.14836582993</v>
      </c>
      <c r="O89" s="5">
        <f t="shared" si="6"/>
        <v>136325.14836582993</v>
      </c>
      <c r="P89" s="49">
        <f t="shared" si="13"/>
        <v>1.1928099983697389</v>
      </c>
      <c r="Q89" s="49">
        <f t="shared" si="14"/>
        <v>0.85200714169267056</v>
      </c>
      <c r="R89" s="49">
        <f t="shared" si="15"/>
        <v>0.85200714169267056</v>
      </c>
      <c r="S89" s="52" t="e">
        <f t="shared" si="10"/>
        <v>#N/A</v>
      </c>
      <c r="T89" s="2" t="s">
        <v>116</v>
      </c>
      <c r="U89" s="2" t="str">
        <f t="shared" si="12"/>
        <v>049 State Ave</v>
      </c>
      <c r="V89" s="135"/>
      <c r="W89" s="135"/>
      <c r="X89" s="135"/>
    </row>
    <row r="90" spans="1:24">
      <c r="A90" s="1"/>
      <c r="B90" s="1">
        <v>4</v>
      </c>
      <c r="C90" s="30">
        <f t="shared" si="28"/>
        <v>116150</v>
      </c>
      <c r="D90" s="30"/>
      <c r="E90" s="30"/>
      <c r="F90" s="30"/>
      <c r="G90" s="30"/>
      <c r="H90" s="30"/>
      <c r="I90" s="30"/>
      <c r="J90" s="5"/>
      <c r="K90" s="5">
        <f t="shared" si="5"/>
        <v>116150</v>
      </c>
      <c r="L90" s="32">
        <f t="shared" si="11"/>
        <v>0.498</v>
      </c>
      <c r="M90" s="5">
        <f t="shared" si="2"/>
        <v>97375.1059755928</v>
      </c>
      <c r="N90" s="5">
        <f t="shared" si="3"/>
        <v>136325.14836582993</v>
      </c>
      <c r="O90" s="5">
        <f t="shared" si="6"/>
        <v>136325.14836582993</v>
      </c>
      <c r="P90" s="49">
        <f t="shared" si="13"/>
        <v>1.1928099983697389</v>
      </c>
      <c r="Q90" s="49">
        <f t="shared" si="14"/>
        <v>0.85200714169267056</v>
      </c>
      <c r="R90" s="49">
        <f t="shared" si="15"/>
        <v>0.85200714169267056</v>
      </c>
      <c r="S90" s="52" t="e">
        <f t="shared" si="10"/>
        <v>#N/A</v>
      </c>
      <c r="T90" s="2" t="s">
        <v>116</v>
      </c>
      <c r="U90" s="2" t="str">
        <f t="shared" si="12"/>
        <v>049 State Ave</v>
      </c>
      <c r="V90" s="135"/>
      <c r="W90" s="135"/>
      <c r="X90" s="135"/>
    </row>
    <row r="91" spans="1:24">
      <c r="A91" s="1"/>
      <c r="B91" s="1">
        <v>5</v>
      </c>
      <c r="C91" s="30">
        <f t="shared" si="28"/>
        <v>105287.58130000001</v>
      </c>
      <c r="D91" s="30"/>
      <c r="E91" s="30"/>
      <c r="F91" s="30"/>
      <c r="G91" s="30"/>
      <c r="H91" s="30"/>
      <c r="I91" s="30"/>
      <c r="J91" s="5"/>
      <c r="K91" s="5">
        <f t="shared" si="5"/>
        <v>105287.58130000001</v>
      </c>
      <c r="L91" s="32">
        <f t="shared" si="11"/>
        <v>0.498</v>
      </c>
      <c r="M91" s="5">
        <f t="shared" si="2"/>
        <v>97375.1059755928</v>
      </c>
      <c r="N91" s="5">
        <f t="shared" si="3"/>
        <v>136325.14836582993</v>
      </c>
      <c r="O91" s="5">
        <f t="shared" si="6"/>
        <v>136325.14836582993</v>
      </c>
      <c r="P91" s="49">
        <f t="shared" si="13"/>
        <v>1.0812576812639412</v>
      </c>
      <c r="Q91" s="49">
        <f t="shared" si="14"/>
        <v>0.77232691518852936</v>
      </c>
      <c r="R91" s="49">
        <f t="shared" si="15"/>
        <v>0.77232691518852936</v>
      </c>
      <c r="S91" s="52" t="e">
        <f t="shared" si="10"/>
        <v>#N/A</v>
      </c>
      <c r="T91" s="2" t="s">
        <v>116</v>
      </c>
      <c r="U91" s="2" t="str">
        <f t="shared" si="12"/>
        <v>049 State Ave</v>
      </c>
      <c r="V91" s="135"/>
      <c r="W91" s="135"/>
      <c r="X91" s="135"/>
    </row>
    <row r="92" spans="1:24">
      <c r="A92" s="1"/>
      <c r="B92" s="1">
        <v>6</v>
      </c>
      <c r="C92" s="30">
        <f t="shared" si="28"/>
        <v>107117.6407</v>
      </c>
      <c r="D92" s="30"/>
      <c r="E92" s="30"/>
      <c r="F92" s="30"/>
      <c r="G92" s="30"/>
      <c r="H92" s="30"/>
      <c r="I92" s="30"/>
      <c r="J92" s="5"/>
      <c r="K92" s="5">
        <f t="shared" si="5"/>
        <v>107117.6407</v>
      </c>
      <c r="L92" s="32">
        <f t="shared" si="11"/>
        <v>0.498</v>
      </c>
      <c r="M92" s="5">
        <f t="shared" si="2"/>
        <v>97375.1059755928</v>
      </c>
      <c r="N92" s="5">
        <f t="shared" si="3"/>
        <v>136325.14836582993</v>
      </c>
      <c r="O92" s="5">
        <f t="shared" si="6"/>
        <v>136325.14836582993</v>
      </c>
      <c r="P92" s="49">
        <f t="shared" si="13"/>
        <v>1.1000515955982546</v>
      </c>
      <c r="Q92" s="49">
        <f t="shared" si="14"/>
        <v>0.785751139713039</v>
      </c>
      <c r="R92" s="49">
        <f t="shared" si="15"/>
        <v>0.785751139713039</v>
      </c>
      <c r="S92" s="52" t="e">
        <f t="shared" si="10"/>
        <v>#N/A</v>
      </c>
      <c r="T92" s="2" t="s">
        <v>116</v>
      </c>
      <c r="U92" s="2" t="str">
        <f t="shared" si="12"/>
        <v>049 State Ave</v>
      </c>
      <c r="V92" s="135"/>
      <c r="W92" s="135"/>
      <c r="X92" s="135"/>
    </row>
    <row r="93" spans="1:24">
      <c r="A93" s="1"/>
      <c r="B93" s="1">
        <v>7</v>
      </c>
      <c r="C93" s="30">
        <f t="shared" si="28"/>
        <v>99893.292499999996</v>
      </c>
      <c r="D93" s="30"/>
      <c r="E93" s="30"/>
      <c r="F93" s="30"/>
      <c r="G93" s="30"/>
      <c r="H93" s="30"/>
      <c r="I93" s="30"/>
      <c r="J93" s="5"/>
      <c r="K93" s="5">
        <f t="shared" si="5"/>
        <v>99893.292499999996</v>
      </c>
      <c r="L93" s="32">
        <f t="shared" si="11"/>
        <v>0.498</v>
      </c>
      <c r="M93" s="5">
        <f t="shared" si="2"/>
        <v>97375.1059755928</v>
      </c>
      <c r="N93" s="5">
        <f t="shared" si="3"/>
        <v>136325.14836582993</v>
      </c>
      <c r="O93" s="5">
        <f t="shared" si="6"/>
        <v>136325.14836582993</v>
      </c>
      <c r="P93" s="49">
        <f t="shared" si="13"/>
        <v>1.0258606807066109</v>
      </c>
      <c r="Q93" s="49">
        <f t="shared" si="14"/>
        <v>0.7327576290761505</v>
      </c>
      <c r="R93" s="49">
        <f t="shared" si="15"/>
        <v>0.7327576290761505</v>
      </c>
      <c r="S93" s="52" t="e">
        <f t="shared" si="10"/>
        <v>#N/A</v>
      </c>
      <c r="T93" s="2" t="s">
        <v>116</v>
      </c>
      <c r="U93" s="2" t="str">
        <f t="shared" si="12"/>
        <v>049 State Ave</v>
      </c>
      <c r="V93" s="135"/>
      <c r="W93" s="135"/>
      <c r="X93" s="135"/>
    </row>
    <row r="94" spans="1:24">
      <c r="A94" s="1"/>
      <c r="B94" s="1">
        <v>8</v>
      </c>
      <c r="C94" s="30">
        <f t="shared" si="28"/>
        <v>103625.83839999999</v>
      </c>
      <c r="D94" s="30"/>
      <c r="E94" s="30"/>
      <c r="F94" s="30"/>
      <c r="G94" s="30"/>
      <c r="H94" s="30"/>
      <c r="I94" s="30"/>
      <c r="J94" s="5"/>
      <c r="K94" s="5">
        <f t="shared" si="5"/>
        <v>103625.83839999999</v>
      </c>
      <c r="L94" s="32">
        <f t="shared" si="11"/>
        <v>0.498</v>
      </c>
      <c r="M94" s="5">
        <f t="shared" si="2"/>
        <v>97375.1059755928</v>
      </c>
      <c r="N94" s="5">
        <f t="shared" si="3"/>
        <v>136325.14836582993</v>
      </c>
      <c r="O94" s="5">
        <f t="shared" si="6"/>
        <v>136325.14836582993</v>
      </c>
      <c r="P94" s="49">
        <f t="shared" si="13"/>
        <v>1.0641923042011781</v>
      </c>
      <c r="Q94" s="49">
        <f t="shared" si="14"/>
        <v>0.76013736014369848</v>
      </c>
      <c r="R94" s="49">
        <f t="shared" si="15"/>
        <v>0.76013736014369848</v>
      </c>
      <c r="S94" s="52" t="e">
        <f t="shared" si="10"/>
        <v>#N/A</v>
      </c>
      <c r="T94" s="2" t="s">
        <v>116</v>
      </c>
      <c r="U94" s="2" t="str">
        <f t="shared" si="12"/>
        <v>049 State Ave</v>
      </c>
      <c r="V94" s="135"/>
      <c r="W94" s="135"/>
      <c r="X94" s="135"/>
    </row>
    <row r="95" spans="1:24">
      <c r="A95" s="1"/>
      <c r="B95" s="1">
        <v>9</v>
      </c>
      <c r="C95" s="30">
        <f t="shared" si="28"/>
        <v>101612.16100000001</v>
      </c>
      <c r="D95" s="30"/>
      <c r="E95" s="30"/>
      <c r="F95" s="30"/>
      <c r="G95" s="30"/>
      <c r="H95" s="30"/>
      <c r="I95" s="30"/>
      <c r="J95" s="5"/>
      <c r="K95" s="5">
        <f t="shared" si="5"/>
        <v>101612.16100000001</v>
      </c>
      <c r="L95" s="32">
        <f t="shared" si="11"/>
        <v>0.498</v>
      </c>
      <c r="M95" s="5">
        <f t="shared" si="2"/>
        <v>97375.1059755928</v>
      </c>
      <c r="N95" s="5">
        <f t="shared" si="3"/>
        <v>136325.14836582993</v>
      </c>
      <c r="O95" s="5">
        <f t="shared" si="6"/>
        <v>136325.14836582993</v>
      </c>
      <c r="P95" s="49">
        <f t="shared" si="13"/>
        <v>1.0435127128433548</v>
      </c>
      <c r="Q95" s="49">
        <f t="shared" si="14"/>
        <v>0.74536622345953907</v>
      </c>
      <c r="R95" s="49">
        <f t="shared" si="15"/>
        <v>0.74536622345953907</v>
      </c>
      <c r="S95" s="52" t="e">
        <f t="shared" si="10"/>
        <v>#N/A</v>
      </c>
      <c r="T95" s="2" t="s">
        <v>116</v>
      </c>
      <c r="U95" s="2" t="str">
        <f t="shared" si="12"/>
        <v>049 State Ave</v>
      </c>
      <c r="V95" s="135"/>
      <c r="W95" s="135"/>
      <c r="X95" s="135"/>
    </row>
    <row r="96" spans="1:24">
      <c r="A96" s="1"/>
      <c r="B96" s="1">
        <v>10</v>
      </c>
      <c r="C96" s="30">
        <f t="shared" si="28"/>
        <v>107202.30899999999</v>
      </c>
      <c r="D96" s="30"/>
      <c r="E96" s="30"/>
      <c r="F96" s="30"/>
      <c r="G96" s="30"/>
      <c r="H96" s="30"/>
      <c r="I96" s="30"/>
      <c r="J96" s="5"/>
      <c r="K96" s="5">
        <f t="shared" si="5"/>
        <v>107202.30899999999</v>
      </c>
      <c r="L96" s="32">
        <f t="shared" si="11"/>
        <v>0.498</v>
      </c>
      <c r="M96" s="5">
        <f t="shared" si="2"/>
        <v>97375.1059755928</v>
      </c>
      <c r="N96" s="5">
        <f t="shared" si="3"/>
        <v>136325.14836582993</v>
      </c>
      <c r="O96" s="5">
        <f t="shared" si="6"/>
        <v>136325.14836582993</v>
      </c>
      <c r="P96" s="49">
        <f t="shared" si="13"/>
        <v>1.1009211022257619</v>
      </c>
      <c r="Q96" s="49">
        <f t="shared" si="14"/>
        <v>0.78637221587554418</v>
      </c>
      <c r="R96" s="49">
        <f t="shared" si="15"/>
        <v>0.78637221587554418</v>
      </c>
      <c r="S96" s="52" t="e">
        <f t="shared" si="10"/>
        <v>#N/A</v>
      </c>
      <c r="T96" s="2" t="s">
        <v>116</v>
      </c>
      <c r="U96" s="2" t="str">
        <f t="shared" si="12"/>
        <v>049 State Ave</v>
      </c>
      <c r="V96" s="135"/>
      <c r="W96" s="135"/>
      <c r="X96" s="135"/>
    </row>
    <row r="97" spans="1:24">
      <c r="A97" s="1"/>
      <c r="B97" s="1">
        <v>11</v>
      </c>
      <c r="C97" s="30">
        <f t="shared" si="28"/>
        <v>109935.19770400002</v>
      </c>
      <c r="D97" s="30"/>
      <c r="E97" s="30"/>
      <c r="F97" s="30"/>
      <c r="G97" s="30"/>
      <c r="H97" s="30"/>
      <c r="I97" s="30"/>
      <c r="J97" s="5"/>
      <c r="K97" s="5">
        <f t="shared" si="5"/>
        <v>109935.19770400002</v>
      </c>
      <c r="L97" s="32">
        <f t="shared" si="11"/>
        <v>0.498</v>
      </c>
      <c r="M97" s="5">
        <f t="shared" si="2"/>
        <v>97375.1059755928</v>
      </c>
      <c r="N97" s="5">
        <f t="shared" si="3"/>
        <v>136325.14836582993</v>
      </c>
      <c r="O97" s="5">
        <f t="shared" si="6"/>
        <v>136325.14836582993</v>
      </c>
      <c r="P97" s="49">
        <f t="shared" si="13"/>
        <v>1.1289866809650038</v>
      </c>
      <c r="Q97" s="49">
        <f t="shared" si="14"/>
        <v>0.80641905783214551</v>
      </c>
      <c r="R97" s="49">
        <f t="shared" si="15"/>
        <v>0.80641905783214551</v>
      </c>
      <c r="S97" s="52" t="e">
        <f t="shared" si="10"/>
        <v>#N/A</v>
      </c>
      <c r="T97" s="2" t="s">
        <v>116</v>
      </c>
      <c r="U97" s="2" t="str">
        <f t="shared" si="12"/>
        <v>049 State Ave</v>
      </c>
      <c r="V97" s="135"/>
      <c r="W97" s="135"/>
      <c r="X97" s="135"/>
    </row>
    <row r="98" spans="1:24">
      <c r="A98" s="1"/>
      <c r="B98" s="1">
        <v>12</v>
      </c>
      <c r="C98" s="30">
        <f t="shared" si="28"/>
        <v>116670.79559200001</v>
      </c>
      <c r="D98" s="30"/>
      <c r="E98" s="30"/>
      <c r="F98" s="30"/>
      <c r="G98" s="30"/>
      <c r="H98" s="30"/>
      <c r="I98" s="30"/>
      <c r="J98" s="5"/>
      <c r="K98" s="5">
        <f t="shared" si="5"/>
        <v>116670.79559200001</v>
      </c>
      <c r="L98" s="32">
        <f t="shared" si="11"/>
        <v>0.498</v>
      </c>
      <c r="M98" s="5">
        <f t="shared" si="2"/>
        <v>97375.1059755928</v>
      </c>
      <c r="N98" s="5">
        <f t="shared" si="3"/>
        <v>136325.14836582993</v>
      </c>
      <c r="O98" s="5">
        <f t="shared" si="6"/>
        <v>136325.14836582993</v>
      </c>
      <c r="P98" s="49">
        <f t="shared" si="13"/>
        <v>1.1981583426594031</v>
      </c>
      <c r="Q98" s="49">
        <f t="shared" si="14"/>
        <v>0.85582738761385935</v>
      </c>
      <c r="R98" s="49">
        <f t="shared" si="15"/>
        <v>0.85582738761385935</v>
      </c>
      <c r="S98" s="52" t="e">
        <f t="shared" si="10"/>
        <v>#N/A</v>
      </c>
      <c r="T98" s="2" t="s">
        <v>116</v>
      </c>
      <c r="U98" s="2" t="str">
        <f t="shared" si="12"/>
        <v>049 State Ave</v>
      </c>
      <c r="V98" s="135"/>
      <c r="W98" s="135"/>
      <c r="X98" s="135"/>
    </row>
    <row r="99" spans="1:24">
      <c r="A99" s="1"/>
      <c r="B99" s="1">
        <v>13</v>
      </c>
      <c r="C99" s="30">
        <f t="shared" si="28"/>
        <v>115007.70616</v>
      </c>
      <c r="D99" s="30"/>
      <c r="E99" s="30"/>
      <c r="F99" s="30"/>
      <c r="G99" s="30"/>
      <c r="H99" s="30"/>
      <c r="I99" s="30"/>
      <c r="J99" s="5"/>
      <c r="K99" s="5">
        <f t="shared" si="5"/>
        <v>115007.70616</v>
      </c>
      <c r="L99" s="32">
        <f t="shared" si="11"/>
        <v>0.498</v>
      </c>
      <c r="M99" s="5">
        <f t="shared" si="2"/>
        <v>97375.1059755928</v>
      </c>
      <c r="N99" s="5">
        <f t="shared" si="3"/>
        <v>136325.14836582993</v>
      </c>
      <c r="O99" s="5">
        <f t="shared" si="6"/>
        <v>136325.14836582993</v>
      </c>
      <c r="P99" s="49">
        <f t="shared" si="13"/>
        <v>1.1810791372984677</v>
      </c>
      <c r="Q99" s="49">
        <f t="shared" si="14"/>
        <v>0.84362795521319112</v>
      </c>
      <c r="R99" s="49">
        <f t="shared" si="15"/>
        <v>0.84362795521319112</v>
      </c>
      <c r="S99" s="52" t="e">
        <f t="shared" si="10"/>
        <v>#N/A</v>
      </c>
      <c r="T99" s="2" t="s">
        <v>116</v>
      </c>
      <c r="U99" s="2" t="str">
        <f t="shared" si="12"/>
        <v>049 State Ave</v>
      </c>
      <c r="V99" s="135"/>
      <c r="W99" s="135"/>
      <c r="X99" s="135"/>
    </row>
    <row r="100" spans="1:24" hidden="1">
      <c r="A100" s="1">
        <f>$A$38</f>
        <v>2028</v>
      </c>
      <c r="B100" s="1">
        <v>1</v>
      </c>
      <c r="C100" s="30">
        <f t="shared" ref="C100:C112" si="29">IF(ISBLANK(G87),C87*(1+$H$38),G87*(1+$H$38))</f>
        <v>117311.5</v>
      </c>
      <c r="D100" s="30"/>
      <c r="E100" s="30"/>
      <c r="F100" s="30"/>
      <c r="G100" s="30"/>
      <c r="H100" s="30"/>
      <c r="I100" s="30"/>
      <c r="J100" s="5"/>
      <c r="K100" s="5">
        <f t="shared" si="5"/>
        <v>117311.5</v>
      </c>
      <c r="L100" s="32">
        <f t="shared" si="11"/>
        <v>0.498</v>
      </c>
      <c r="M100" s="5">
        <f t="shared" si="2"/>
        <v>97375.1059755928</v>
      </c>
      <c r="N100" s="5">
        <f t="shared" si="3"/>
        <v>136325.14836582993</v>
      </c>
      <c r="O100" s="5">
        <f t="shared" si="6"/>
        <v>136325.14836582993</v>
      </c>
      <c r="P100" s="49">
        <f t="shared" si="13"/>
        <v>1.2047380983534364</v>
      </c>
      <c r="Q100" s="49">
        <f t="shared" si="14"/>
        <v>0.86052721310959734</v>
      </c>
      <c r="R100" s="49">
        <f t="shared" si="15"/>
        <v>0.86052721310959734</v>
      </c>
      <c r="S100" s="52" t="e">
        <f t="shared" si="10"/>
        <v>#N/A</v>
      </c>
      <c r="T100" s="2" t="s">
        <v>116</v>
      </c>
      <c r="U100" s="2" t="str">
        <f t="shared" si="12"/>
        <v>049 State Ave</v>
      </c>
      <c r="V100" s="135"/>
      <c r="W100" s="135"/>
      <c r="X100" s="135"/>
    </row>
    <row r="101" spans="1:24" hidden="1">
      <c r="A101" s="1"/>
      <c r="B101" s="1">
        <v>2</v>
      </c>
      <c r="C101" s="30">
        <f t="shared" si="29"/>
        <v>117311.5</v>
      </c>
      <c r="D101" s="30"/>
      <c r="E101" s="30"/>
      <c r="F101" s="30"/>
      <c r="G101" s="30"/>
      <c r="H101" s="30"/>
      <c r="I101" s="30"/>
      <c r="J101" s="5"/>
      <c r="K101" s="5">
        <f t="shared" si="5"/>
        <v>117311.5</v>
      </c>
      <c r="L101" s="32">
        <f t="shared" si="11"/>
        <v>0.498</v>
      </c>
      <c r="M101" s="5">
        <f t="shared" si="2"/>
        <v>97375.1059755928</v>
      </c>
      <c r="N101" s="5">
        <f t="shared" si="3"/>
        <v>136325.14836582993</v>
      </c>
      <c r="O101" s="5">
        <f t="shared" si="6"/>
        <v>136325.14836582993</v>
      </c>
      <c r="P101" s="49">
        <f t="shared" si="13"/>
        <v>1.2047380983534364</v>
      </c>
      <c r="Q101" s="49">
        <f t="shared" si="14"/>
        <v>0.86052721310959734</v>
      </c>
      <c r="R101" s="49">
        <f t="shared" si="15"/>
        <v>0.86052721310959734</v>
      </c>
      <c r="S101" s="52" t="e">
        <f t="shared" si="10"/>
        <v>#N/A</v>
      </c>
      <c r="T101" s="2" t="s">
        <v>116</v>
      </c>
      <c r="U101" s="2" t="str">
        <f t="shared" si="12"/>
        <v>049 State Ave</v>
      </c>
      <c r="V101" s="135"/>
      <c r="W101" s="135"/>
      <c r="X101" s="135"/>
    </row>
    <row r="102" spans="1:24" hidden="1">
      <c r="A102" s="1"/>
      <c r="B102" s="1">
        <v>3</v>
      </c>
      <c r="C102" s="30">
        <f t="shared" si="29"/>
        <v>117311.5</v>
      </c>
      <c r="D102" s="30"/>
      <c r="E102" s="30"/>
      <c r="F102" s="30"/>
      <c r="G102" s="30"/>
      <c r="H102" s="30"/>
      <c r="I102" s="30"/>
      <c r="J102" s="5"/>
      <c r="K102" s="5">
        <f t="shared" si="5"/>
        <v>117311.5</v>
      </c>
      <c r="L102" s="32">
        <f t="shared" si="11"/>
        <v>0.498</v>
      </c>
      <c r="M102" s="5">
        <f t="shared" si="2"/>
        <v>97375.1059755928</v>
      </c>
      <c r="N102" s="5">
        <f t="shared" si="3"/>
        <v>136325.14836582993</v>
      </c>
      <c r="O102" s="5">
        <f t="shared" si="6"/>
        <v>136325.14836582993</v>
      </c>
      <c r="P102" s="49">
        <f t="shared" si="13"/>
        <v>1.2047380983534364</v>
      </c>
      <c r="Q102" s="49">
        <f t="shared" si="14"/>
        <v>0.86052721310959734</v>
      </c>
      <c r="R102" s="49">
        <f t="shared" si="15"/>
        <v>0.86052721310959734</v>
      </c>
      <c r="S102" s="52" t="e">
        <f t="shared" si="10"/>
        <v>#N/A</v>
      </c>
      <c r="T102" s="2" t="s">
        <v>116</v>
      </c>
      <c r="U102" s="2" t="str">
        <f t="shared" si="12"/>
        <v>049 State Ave</v>
      </c>
      <c r="V102" s="135"/>
      <c r="W102" s="135"/>
      <c r="X102" s="135"/>
    </row>
    <row r="103" spans="1:24" hidden="1">
      <c r="A103" s="1"/>
      <c r="B103" s="1">
        <v>4</v>
      </c>
      <c r="C103" s="30">
        <f t="shared" si="29"/>
        <v>117311.5</v>
      </c>
      <c r="D103" s="30"/>
      <c r="E103" s="30"/>
      <c r="F103" s="30"/>
      <c r="G103" s="30"/>
      <c r="H103" s="30"/>
      <c r="I103" s="30"/>
      <c r="J103" s="5"/>
      <c r="K103" s="5">
        <f t="shared" si="5"/>
        <v>117311.5</v>
      </c>
      <c r="L103" s="32">
        <f t="shared" si="11"/>
        <v>0.498</v>
      </c>
      <c r="M103" s="5">
        <f t="shared" si="2"/>
        <v>97375.1059755928</v>
      </c>
      <c r="N103" s="5">
        <f t="shared" si="3"/>
        <v>136325.14836582993</v>
      </c>
      <c r="O103" s="5">
        <f t="shared" si="6"/>
        <v>136325.14836582993</v>
      </c>
      <c r="P103" s="49">
        <f t="shared" si="13"/>
        <v>1.2047380983534364</v>
      </c>
      <c r="Q103" s="49">
        <f t="shared" si="14"/>
        <v>0.86052721310959734</v>
      </c>
      <c r="R103" s="49">
        <f t="shared" si="15"/>
        <v>0.86052721310959734</v>
      </c>
      <c r="S103" s="52" t="e">
        <f t="shared" si="10"/>
        <v>#N/A</v>
      </c>
      <c r="T103" s="2" t="s">
        <v>116</v>
      </c>
      <c r="U103" s="2" t="str">
        <f t="shared" si="12"/>
        <v>049 State Ave</v>
      </c>
      <c r="V103" s="135"/>
      <c r="W103" s="135"/>
      <c r="X103" s="135"/>
    </row>
    <row r="104" spans="1:24" hidden="1">
      <c r="A104" s="1"/>
      <c r="B104" s="1">
        <v>5</v>
      </c>
      <c r="C104" s="30">
        <f t="shared" si="29"/>
        <v>106340.45711300001</v>
      </c>
      <c r="D104" s="30"/>
      <c r="E104" s="30"/>
      <c r="F104" s="30"/>
      <c r="G104" s="30"/>
      <c r="H104" s="30"/>
      <c r="I104" s="30"/>
      <c r="J104" s="5"/>
      <c r="K104" s="5">
        <f t="shared" si="5"/>
        <v>106340.45711300001</v>
      </c>
      <c r="L104" s="32">
        <f t="shared" si="11"/>
        <v>0.498</v>
      </c>
      <c r="M104" s="5">
        <f t="shared" si="2"/>
        <v>97375.1059755928</v>
      </c>
      <c r="N104" s="5">
        <f t="shared" si="3"/>
        <v>136325.14836582993</v>
      </c>
      <c r="O104" s="5">
        <f t="shared" si="6"/>
        <v>136325.14836582993</v>
      </c>
      <c r="P104" s="49">
        <f t="shared" si="13"/>
        <v>1.0920702580765806</v>
      </c>
      <c r="Q104" s="49">
        <f t="shared" si="14"/>
        <v>0.78005018434041462</v>
      </c>
      <c r="R104" s="49">
        <f t="shared" si="15"/>
        <v>0.78005018434041462</v>
      </c>
      <c r="S104" s="52" t="e">
        <f t="shared" si="10"/>
        <v>#N/A</v>
      </c>
      <c r="T104" s="2" t="s">
        <v>116</v>
      </c>
      <c r="U104" s="2" t="str">
        <f t="shared" si="12"/>
        <v>049 State Ave</v>
      </c>
      <c r="V104" s="135"/>
      <c r="W104" s="135"/>
      <c r="X104" s="135"/>
    </row>
    <row r="105" spans="1:24" hidden="1">
      <c r="A105" s="1"/>
      <c r="B105" s="1">
        <v>6</v>
      </c>
      <c r="C105" s="30">
        <f t="shared" si="29"/>
        <v>108188.81710700001</v>
      </c>
      <c r="D105" s="30"/>
      <c r="E105" s="30"/>
      <c r="F105" s="30"/>
      <c r="G105" s="30"/>
      <c r="H105" s="30"/>
      <c r="I105" s="30"/>
      <c r="J105" s="5"/>
      <c r="K105" s="5">
        <f t="shared" si="5"/>
        <v>108188.81710700001</v>
      </c>
      <c r="L105" s="32">
        <f t="shared" si="11"/>
        <v>0.498</v>
      </c>
      <c r="M105" s="5">
        <f t="shared" si="2"/>
        <v>97375.1059755928</v>
      </c>
      <c r="N105" s="5">
        <f t="shared" si="3"/>
        <v>136325.14836582993</v>
      </c>
      <c r="O105" s="5">
        <f t="shared" si="6"/>
        <v>136325.14836582993</v>
      </c>
      <c r="P105" s="49">
        <f t="shared" si="13"/>
        <v>1.1110521115542373</v>
      </c>
      <c r="Q105" s="49">
        <f t="shared" si="14"/>
        <v>0.79360865111016943</v>
      </c>
      <c r="R105" s="49">
        <f t="shared" si="15"/>
        <v>0.79360865111016943</v>
      </c>
      <c r="S105" s="52" t="e">
        <f t="shared" si="10"/>
        <v>#N/A</v>
      </c>
      <c r="T105" s="2" t="s">
        <v>116</v>
      </c>
      <c r="U105" s="2" t="str">
        <f t="shared" si="12"/>
        <v>049 State Ave</v>
      </c>
      <c r="V105" s="135"/>
      <c r="W105" s="135"/>
      <c r="X105" s="135"/>
    </row>
    <row r="106" spans="1:24" hidden="1">
      <c r="A106" s="1"/>
      <c r="B106" s="1">
        <v>7</v>
      </c>
      <c r="C106" s="30">
        <f t="shared" si="29"/>
        <v>100892.225425</v>
      </c>
      <c r="D106" s="30"/>
      <c r="E106" s="30"/>
      <c r="F106" s="30"/>
      <c r="G106" s="30"/>
      <c r="H106" s="30"/>
      <c r="I106" s="30"/>
      <c r="J106" s="5"/>
      <c r="K106" s="5">
        <f t="shared" si="5"/>
        <v>100892.225425</v>
      </c>
      <c r="L106" s="32">
        <f t="shared" si="11"/>
        <v>0.498</v>
      </c>
      <c r="M106" s="5">
        <f t="shared" si="2"/>
        <v>97375.1059755928</v>
      </c>
      <c r="N106" s="5">
        <f t="shared" si="3"/>
        <v>136325.14836582993</v>
      </c>
      <c r="O106" s="5">
        <f t="shared" si="6"/>
        <v>136325.14836582993</v>
      </c>
      <c r="P106" s="49">
        <f t="shared" si="13"/>
        <v>1.0361192875136769</v>
      </c>
      <c r="Q106" s="49">
        <f t="shared" si="14"/>
        <v>0.74008520536691202</v>
      </c>
      <c r="R106" s="49">
        <f t="shared" si="15"/>
        <v>0.74008520536691202</v>
      </c>
      <c r="S106" s="52" t="e">
        <f t="shared" si="10"/>
        <v>#N/A</v>
      </c>
      <c r="T106" s="2" t="s">
        <v>116</v>
      </c>
      <c r="U106" s="2" t="str">
        <f t="shared" si="12"/>
        <v>049 State Ave</v>
      </c>
      <c r="V106" s="135"/>
      <c r="W106" s="135"/>
      <c r="X106" s="135"/>
    </row>
    <row r="107" spans="1:24" hidden="1">
      <c r="A107" s="1"/>
      <c r="B107" s="1">
        <v>8</v>
      </c>
      <c r="C107" s="30">
        <f t="shared" si="29"/>
        <v>104662.09678399999</v>
      </c>
      <c r="D107" s="30"/>
      <c r="E107" s="30"/>
      <c r="F107" s="30"/>
      <c r="G107" s="30"/>
      <c r="H107" s="30"/>
      <c r="I107" s="30"/>
      <c r="J107" s="5"/>
      <c r="K107" s="5">
        <f t="shared" si="5"/>
        <v>104662.09678399999</v>
      </c>
      <c r="L107" s="32">
        <f t="shared" si="11"/>
        <v>0.498</v>
      </c>
      <c r="M107" s="5">
        <f t="shared" si="2"/>
        <v>97375.1059755928</v>
      </c>
      <c r="N107" s="5">
        <f t="shared" si="3"/>
        <v>136325.14836582993</v>
      </c>
      <c r="O107" s="5">
        <f t="shared" si="6"/>
        <v>136325.14836582993</v>
      </c>
      <c r="P107" s="49">
        <f t="shared" si="13"/>
        <v>1.0748342272431897</v>
      </c>
      <c r="Q107" s="49">
        <f t="shared" si="14"/>
        <v>0.76773873374513546</v>
      </c>
      <c r="R107" s="49">
        <f t="shared" si="15"/>
        <v>0.76773873374513546</v>
      </c>
      <c r="S107" s="52" t="e">
        <f t="shared" si="10"/>
        <v>#N/A</v>
      </c>
      <c r="T107" s="2" t="s">
        <v>116</v>
      </c>
      <c r="U107" s="2" t="str">
        <f t="shared" si="12"/>
        <v>049 State Ave</v>
      </c>
      <c r="V107" s="135"/>
      <c r="W107" s="135"/>
      <c r="X107" s="135"/>
    </row>
    <row r="108" spans="1:24" hidden="1">
      <c r="A108" s="1"/>
      <c r="B108" s="1">
        <v>9</v>
      </c>
      <c r="C108" s="30">
        <f t="shared" si="29"/>
        <v>102628.28261000001</v>
      </c>
      <c r="D108" s="30"/>
      <c r="E108" s="30"/>
      <c r="F108" s="30"/>
      <c r="G108" s="30"/>
      <c r="H108" s="30"/>
      <c r="I108" s="30"/>
      <c r="J108" s="5"/>
      <c r="K108" s="5">
        <f t="shared" si="5"/>
        <v>102628.28261000001</v>
      </c>
      <c r="L108" s="32">
        <f t="shared" si="11"/>
        <v>0.498</v>
      </c>
      <c r="M108" s="5">
        <f t="shared" si="2"/>
        <v>97375.1059755928</v>
      </c>
      <c r="N108" s="5">
        <f t="shared" si="3"/>
        <v>136325.14836582993</v>
      </c>
      <c r="O108" s="5">
        <f t="shared" si="6"/>
        <v>136325.14836582993</v>
      </c>
      <c r="P108" s="49">
        <f t="shared" si="13"/>
        <v>1.0539478399717883</v>
      </c>
      <c r="Q108" s="49">
        <f t="shared" si="14"/>
        <v>0.75281988569413449</v>
      </c>
      <c r="R108" s="49">
        <f t="shared" si="15"/>
        <v>0.75281988569413449</v>
      </c>
      <c r="S108" s="52" t="e">
        <f t="shared" si="10"/>
        <v>#N/A</v>
      </c>
      <c r="T108" s="2" t="s">
        <v>116</v>
      </c>
      <c r="U108" s="2" t="str">
        <f t="shared" si="12"/>
        <v>049 State Ave</v>
      </c>
      <c r="V108" s="135"/>
      <c r="W108" s="135"/>
      <c r="X108" s="135"/>
    </row>
    <row r="109" spans="1:24" hidden="1">
      <c r="A109" s="1"/>
      <c r="B109" s="1">
        <v>10</v>
      </c>
      <c r="C109" s="30">
        <f t="shared" si="29"/>
        <v>108274.33209</v>
      </c>
      <c r="D109" s="30"/>
      <c r="E109" s="30"/>
      <c r="F109" s="30"/>
      <c r="G109" s="30"/>
      <c r="H109" s="30"/>
      <c r="I109" s="30"/>
      <c r="J109" s="5"/>
      <c r="K109" s="5">
        <f t="shared" si="5"/>
        <v>108274.33209</v>
      </c>
      <c r="L109" s="32">
        <f t="shared" si="11"/>
        <v>0.498</v>
      </c>
      <c r="M109" s="5">
        <f t="shared" si="2"/>
        <v>97375.1059755928</v>
      </c>
      <c r="N109" s="5">
        <f t="shared" si="3"/>
        <v>136325.14836582993</v>
      </c>
      <c r="O109" s="5">
        <f t="shared" si="6"/>
        <v>136325.14836582993</v>
      </c>
      <c r="P109" s="49">
        <f t="shared" si="13"/>
        <v>1.1119303132480194</v>
      </c>
      <c r="Q109" s="49">
        <f t="shared" si="14"/>
        <v>0.79423593803429959</v>
      </c>
      <c r="R109" s="49">
        <f t="shared" si="15"/>
        <v>0.79423593803429959</v>
      </c>
      <c r="S109" s="52" t="e">
        <f t="shared" si="10"/>
        <v>#N/A</v>
      </c>
      <c r="T109" s="2" t="s">
        <v>116</v>
      </c>
      <c r="U109" s="2" t="str">
        <f t="shared" si="12"/>
        <v>049 State Ave</v>
      </c>
      <c r="V109" s="135"/>
      <c r="W109" s="135"/>
      <c r="X109" s="135"/>
    </row>
    <row r="110" spans="1:24" hidden="1">
      <c r="A110" s="1"/>
      <c r="B110" s="1">
        <v>11</v>
      </c>
      <c r="C110" s="30">
        <f t="shared" si="29"/>
        <v>111034.54968104002</v>
      </c>
      <c r="D110" s="30"/>
      <c r="E110" s="30"/>
      <c r="F110" s="30"/>
      <c r="G110" s="30"/>
      <c r="H110" s="30"/>
      <c r="I110" s="30"/>
      <c r="J110" s="5"/>
      <c r="K110" s="5">
        <f t="shared" si="5"/>
        <v>111034.54968104002</v>
      </c>
      <c r="L110" s="32">
        <f t="shared" si="11"/>
        <v>0.498</v>
      </c>
      <c r="M110" s="5">
        <f t="shared" si="2"/>
        <v>97375.1059755928</v>
      </c>
      <c r="N110" s="5">
        <f t="shared" si="3"/>
        <v>136325.14836582993</v>
      </c>
      <c r="O110" s="5">
        <f t="shared" si="6"/>
        <v>136325.14836582993</v>
      </c>
      <c r="P110" s="49">
        <f t="shared" si="13"/>
        <v>1.1402765477746539</v>
      </c>
      <c r="Q110" s="49">
        <f t="shared" si="14"/>
        <v>0.81448324841046693</v>
      </c>
      <c r="R110" s="49">
        <f t="shared" si="15"/>
        <v>0.81448324841046693</v>
      </c>
      <c r="S110" s="52" t="e">
        <f t="shared" si="10"/>
        <v>#N/A</v>
      </c>
      <c r="T110" s="2" t="s">
        <v>116</v>
      </c>
      <c r="U110" s="2" t="str">
        <f t="shared" si="12"/>
        <v>049 State Ave</v>
      </c>
      <c r="V110" s="135"/>
      <c r="W110" s="135"/>
      <c r="X110" s="135"/>
    </row>
    <row r="111" spans="1:24" hidden="1">
      <c r="A111" s="1"/>
      <c r="B111" s="1">
        <v>12</v>
      </c>
      <c r="C111" s="30">
        <f t="shared" si="29"/>
        <v>117837.50354792002</v>
      </c>
      <c r="D111" s="30"/>
      <c r="E111" s="30"/>
      <c r="F111" s="30"/>
      <c r="G111" s="30"/>
      <c r="H111" s="30"/>
      <c r="I111" s="30"/>
      <c r="J111" s="5"/>
      <c r="K111" s="5">
        <f t="shared" si="5"/>
        <v>117837.50354792002</v>
      </c>
      <c r="L111" s="32">
        <f t="shared" si="11"/>
        <v>0.498</v>
      </c>
      <c r="M111" s="5">
        <f t="shared" si="2"/>
        <v>97375.1059755928</v>
      </c>
      <c r="N111" s="5">
        <f t="shared" si="3"/>
        <v>136325.14836582993</v>
      </c>
      <c r="O111" s="5">
        <f t="shared" si="6"/>
        <v>136325.14836582993</v>
      </c>
      <c r="P111" s="49">
        <f t="shared" si="13"/>
        <v>1.2101399260859973</v>
      </c>
      <c r="Q111" s="49">
        <f t="shared" si="14"/>
        <v>0.86438566148999796</v>
      </c>
      <c r="R111" s="49">
        <f t="shared" si="15"/>
        <v>0.86438566148999796</v>
      </c>
      <c r="S111" s="52" t="e">
        <f t="shared" si="10"/>
        <v>#N/A</v>
      </c>
      <c r="T111" s="2" t="s">
        <v>116</v>
      </c>
      <c r="U111" s="2" t="str">
        <f t="shared" si="12"/>
        <v>049 State Ave</v>
      </c>
      <c r="V111" s="135"/>
      <c r="W111" s="135"/>
      <c r="X111" s="135"/>
    </row>
    <row r="112" spans="1:24" hidden="1">
      <c r="A112" s="1"/>
      <c r="B112" s="1">
        <v>13</v>
      </c>
      <c r="C112" s="30">
        <f t="shared" si="29"/>
        <v>116157.78322160001</v>
      </c>
      <c r="D112" s="30"/>
      <c r="E112" s="30"/>
      <c r="F112" s="30"/>
      <c r="G112" s="30"/>
      <c r="H112" s="30"/>
      <c r="I112" s="30"/>
      <c r="J112" s="5"/>
      <c r="K112" s="5">
        <f t="shared" si="5"/>
        <v>116157.78322160001</v>
      </c>
      <c r="L112" s="32">
        <f t="shared" si="11"/>
        <v>0.498</v>
      </c>
      <c r="M112" s="5">
        <f t="shared" ref="M112" si="30">$C$41*$L112*60*$M$45</f>
        <v>97375.1059755928</v>
      </c>
      <c r="N112" s="5">
        <f t="shared" ref="N112" si="31">$C$41*$L112*60*$Q$45</f>
        <v>136325.14836582993</v>
      </c>
      <c r="O112" s="5">
        <f t="shared" si="6"/>
        <v>136325.14836582993</v>
      </c>
      <c r="P112" s="49">
        <f t="shared" si="13"/>
        <v>1.1928899286714523</v>
      </c>
      <c r="Q112" s="49">
        <f t="shared" si="14"/>
        <v>0.85206423476532311</v>
      </c>
      <c r="R112" s="49">
        <f t="shared" si="15"/>
        <v>0.85206423476532311</v>
      </c>
      <c r="S112" s="52" t="e">
        <f t="shared" si="10"/>
        <v>#N/A</v>
      </c>
      <c r="T112" s="2" t="s">
        <v>116</v>
      </c>
      <c r="U112" s="2" t="str">
        <f t="shared" si="12"/>
        <v>049 State Ave</v>
      </c>
      <c r="V112" s="135"/>
      <c r="W112" s="135"/>
      <c r="X112" s="135"/>
    </row>
  </sheetData>
  <sheetProtection algorithmName="SHA-512" hashValue="11GsobENIJbHMubqaXhzOkiRUySVm30ULbfHzSlGL9oV/reClH4sZecLV3MI9XRJCP7mmVsX9gxgvemjBtm25A==" saltValue="oEaScj8Ymbh8ro1nzrwqRA==" spinCount="100000" sheet="1" formatCells="0" formatColumns="0" formatRows="0" insertColumns="0" insertRows="0"/>
  <pageMargins left="0.7" right="0.7" top="0.75" bottom="0.75" header="0.3" footer="0.3"/>
  <pageSetup scale="42" orientation="landscape"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B11C-F49F-4680-9A3C-AD5A85003826}">
  <dimension ref="A33:U112"/>
  <sheetViews>
    <sheetView zoomScale="90" zoomScaleNormal="90" workbookViewId="0">
      <selection activeCell="D65" sqref="D65"/>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1" ht="15.75">
      <c r="A34" s="24">
        <v>2024</v>
      </c>
      <c r="B34" s="12">
        <f>SUM($K$48:$K$60)</f>
        <v>1319821</v>
      </c>
      <c r="C34" s="13">
        <f>$B34/(SUM($M$48:$M$60))</f>
        <v>1.1520213292290067</v>
      </c>
      <c r="D34" s="13">
        <f>$B34/(SUM($N$48:$N$60))</f>
        <v>0.54858158534714596</v>
      </c>
      <c r="E34" s="13">
        <f>$B34/(SUM($O$48:$O$60))</f>
        <v>0.54858158534714596</v>
      </c>
      <c r="F34" s="9"/>
      <c r="G34" s="7">
        <f>A34</f>
        <v>2024</v>
      </c>
      <c r="H34" s="14"/>
      <c r="I34" s="15">
        <f>AVERAGE($L$48:$L$60)</f>
        <v>0.34854011650798172</v>
      </c>
      <c r="J34" s="9"/>
      <c r="K34" s="9"/>
      <c r="L34" s="8" t="s">
        <v>319</v>
      </c>
      <c r="M34" s="8" t="s">
        <v>320</v>
      </c>
      <c r="N34" s="9"/>
      <c r="O34" s="16"/>
      <c r="P34" s="8" t="s">
        <v>319</v>
      </c>
      <c r="Q34" s="8" t="s">
        <v>320</v>
      </c>
      <c r="S34" s="16"/>
      <c r="T34" s="8" t="s">
        <v>319</v>
      </c>
      <c r="U34" s="8" t="s">
        <v>320</v>
      </c>
    </row>
    <row r="35" spans="1:21" ht="15.75">
      <c r="A35" s="7">
        <f>A34+1</f>
        <v>2025</v>
      </c>
      <c r="B35" s="12">
        <f>SUM($K$61:$K$73)</f>
        <v>935036</v>
      </c>
      <c r="C35" s="13">
        <f>$B35/(SUM($M$61:$M$73))</f>
        <v>0.54435726414526331</v>
      </c>
      <c r="D35" s="13">
        <f>$B35/(SUM($N$61:$N$73))</f>
        <v>0.25921774483107773</v>
      </c>
      <c r="E35" s="13">
        <f>$B35/(SUM($O$61:$O$73))</f>
        <v>0.25921774483107773</v>
      </c>
      <c r="F35" s="9"/>
      <c r="G35" s="7">
        <f t="shared" ref="G35:G38" si="0">A35</f>
        <v>2025</v>
      </c>
      <c r="H35" s="27">
        <v>0.14328920852488225</v>
      </c>
      <c r="I35" s="15">
        <f>AVERAGE($L$61:$L$73)</f>
        <v>0.52256770562258226</v>
      </c>
      <c r="J35" s="9"/>
      <c r="K35" s="17" t="s">
        <v>321</v>
      </c>
      <c r="L35" s="28">
        <v>0</v>
      </c>
      <c r="M35" s="28">
        <v>8</v>
      </c>
      <c r="N35" s="9"/>
      <c r="O35" s="17" t="s">
        <v>321</v>
      </c>
      <c r="P35" s="28">
        <v>3</v>
      </c>
      <c r="Q35" s="28">
        <v>8</v>
      </c>
      <c r="S35" s="17" t="s">
        <v>321</v>
      </c>
      <c r="T35" s="48">
        <v>3</v>
      </c>
      <c r="U35" s="48">
        <v>8</v>
      </c>
    </row>
    <row r="36" spans="1:21" ht="15.75">
      <c r="A36" s="7">
        <f t="shared" ref="A36:A38" si="1">A35+1</f>
        <v>2026</v>
      </c>
      <c r="B36" s="12">
        <f>SUM($K$74:$K$86)</f>
        <v>874833</v>
      </c>
      <c r="C36" s="13">
        <f>$B36/(SUM($M$74:$M$86))</f>
        <v>0.50502490943882972</v>
      </c>
      <c r="D36" s="13">
        <f>$B36/(SUM($N$74:$N$86))</f>
        <v>0.24048805211372845</v>
      </c>
      <c r="E36" s="13">
        <f>$B36/(SUM($O$74:$O$86))</f>
        <v>0.24048805211372845</v>
      </c>
      <c r="F36" s="9"/>
      <c r="G36" s="7">
        <f t="shared" si="0"/>
        <v>2026</v>
      </c>
      <c r="H36" s="27">
        <v>0</v>
      </c>
      <c r="I36" s="15">
        <f>AVERAGE($L$74:$L$86)</f>
        <v>0.52700000000000002</v>
      </c>
      <c r="J36" s="9"/>
      <c r="K36" s="17" t="s">
        <v>322</v>
      </c>
      <c r="L36" s="28">
        <v>2</v>
      </c>
      <c r="M36" s="28">
        <v>8</v>
      </c>
      <c r="N36" s="9"/>
      <c r="O36" s="17" t="s">
        <v>322</v>
      </c>
      <c r="P36" s="28">
        <v>3</v>
      </c>
      <c r="Q36" s="28">
        <v>8</v>
      </c>
      <c r="S36" s="17" t="s">
        <v>322</v>
      </c>
      <c r="T36" s="48">
        <v>3</v>
      </c>
      <c r="U36" s="48">
        <v>8</v>
      </c>
    </row>
    <row r="37" spans="1:21" ht="15.75">
      <c r="A37" s="7">
        <f t="shared" si="1"/>
        <v>2027</v>
      </c>
      <c r="B37" s="12">
        <f>SUM($K$87:$K$99)</f>
        <v>874833</v>
      </c>
      <c r="C37" s="13">
        <f>$B37/(SUM($M$87:$M$99))</f>
        <v>0.50502490943882972</v>
      </c>
      <c r="D37" s="13">
        <f>$B37/(SUM($N$87:$N$99))</f>
        <v>0.24048805211372845</v>
      </c>
      <c r="E37" s="13">
        <f>$B37/(SUM($O$87:$O$99))</f>
        <v>0.24048805211372845</v>
      </c>
      <c r="F37" s="9"/>
      <c r="G37" s="7">
        <f t="shared" si="0"/>
        <v>2027</v>
      </c>
      <c r="H37" s="27">
        <v>0</v>
      </c>
      <c r="I37" s="15">
        <f>AVERAGE($L$87:$L$99)</f>
        <v>0.52700000000000002</v>
      </c>
      <c r="J37" s="9"/>
      <c r="K37" s="17" t="s">
        <v>323</v>
      </c>
      <c r="L37" s="28">
        <v>2</v>
      </c>
      <c r="M37" s="28">
        <v>8</v>
      </c>
      <c r="N37" s="9"/>
      <c r="O37" s="17" t="s">
        <v>323</v>
      </c>
      <c r="P37" s="28">
        <v>3</v>
      </c>
      <c r="Q37" s="28">
        <v>8</v>
      </c>
      <c r="S37" s="17" t="s">
        <v>323</v>
      </c>
      <c r="T37" s="48">
        <v>3</v>
      </c>
      <c r="U37" s="48">
        <v>8</v>
      </c>
    </row>
    <row r="38" spans="1:21" ht="15.75">
      <c r="A38" s="7">
        <f t="shared" si="1"/>
        <v>2028</v>
      </c>
      <c r="B38" s="12">
        <f>SUM($K$100:$K$112)</f>
        <v>874833</v>
      </c>
      <c r="C38" s="13">
        <f>$B38/(SUM($M$100:$M$112))</f>
        <v>0.50502490943882972</v>
      </c>
      <c r="D38" s="13">
        <f>$B38/(SUM($N$100:$N$112))</f>
        <v>0.24048805211372845</v>
      </c>
      <c r="E38" s="13">
        <f>$B38/(SUM($O$100:$O$112))</f>
        <v>0.24048805211372845</v>
      </c>
      <c r="F38" s="9"/>
      <c r="G38" s="7">
        <f t="shared" si="0"/>
        <v>2028</v>
      </c>
      <c r="H38" s="27">
        <v>0</v>
      </c>
      <c r="I38" s="15">
        <f>AVERAGE($L$100:$L$112)</f>
        <v>0.52700000000000002</v>
      </c>
      <c r="J38" s="9"/>
      <c r="K38" s="17" t="s">
        <v>324</v>
      </c>
      <c r="L38" s="28">
        <v>2</v>
      </c>
      <c r="M38" s="28">
        <v>8</v>
      </c>
      <c r="N38" s="9"/>
      <c r="O38" s="17" t="s">
        <v>324</v>
      </c>
      <c r="P38" s="28">
        <v>3</v>
      </c>
      <c r="Q38" s="28">
        <v>8</v>
      </c>
      <c r="S38" s="17" t="s">
        <v>324</v>
      </c>
      <c r="T38" s="48">
        <v>3</v>
      </c>
      <c r="U38" s="48">
        <v>8</v>
      </c>
    </row>
    <row r="39" spans="1:21" ht="15.75">
      <c r="A39" s="9"/>
      <c r="B39" s="9"/>
      <c r="C39" s="9"/>
      <c r="D39" s="9"/>
      <c r="E39" s="9"/>
      <c r="F39" s="9"/>
      <c r="G39" s="9"/>
      <c r="H39" s="9"/>
      <c r="I39" s="9"/>
      <c r="J39" s="9"/>
      <c r="K39" s="17" t="s">
        <v>325</v>
      </c>
      <c r="L39" s="28">
        <v>2</v>
      </c>
      <c r="M39" s="28">
        <v>8</v>
      </c>
      <c r="N39" s="9"/>
      <c r="O39" s="17" t="s">
        <v>325</v>
      </c>
      <c r="P39" s="28">
        <v>3</v>
      </c>
      <c r="Q39" s="28">
        <v>8</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28">
        <v>2</v>
      </c>
      <c r="M40" s="28">
        <v>8</v>
      </c>
      <c r="N40" s="9"/>
      <c r="O40" s="17" t="s">
        <v>326</v>
      </c>
      <c r="P40" s="28">
        <v>3</v>
      </c>
      <c r="Q40" s="28">
        <v>8</v>
      </c>
      <c r="S40" s="17" t="s">
        <v>326</v>
      </c>
      <c r="T40" s="48">
        <v>3</v>
      </c>
      <c r="U40" s="48">
        <v>8</v>
      </c>
    </row>
    <row r="41" spans="1:21" ht="15.75">
      <c r="A41" s="9"/>
      <c r="B41" s="17" t="s">
        <v>327</v>
      </c>
      <c r="C41" s="33">
        <f>'KDT Q1 25'!L285</f>
        <v>13.169132316434991</v>
      </c>
      <c r="D41" s="19" t="str">
        <f>CONCATENATE(C43," per Minute")</f>
        <v>Cases per Minute</v>
      </c>
      <c r="E41" s="9"/>
      <c r="F41" s="9"/>
      <c r="G41" s="23">
        <f>IFERROR(SUM($J$61:$J$73)/SUM($J$48:$J$60)-1,"")</f>
        <v>-0.31853311453127464</v>
      </c>
      <c r="H41" s="9"/>
      <c r="I41" s="9"/>
      <c r="J41" s="9"/>
      <c r="K41" s="17" t="s">
        <v>328</v>
      </c>
      <c r="L41" s="28">
        <v>0</v>
      </c>
      <c r="M41" s="28">
        <v>8</v>
      </c>
      <c r="N41" s="9"/>
      <c r="O41" s="17" t="s">
        <v>328</v>
      </c>
      <c r="P41" s="28">
        <v>3</v>
      </c>
      <c r="Q41" s="28">
        <v>8</v>
      </c>
      <c r="S41" s="17" t="s">
        <v>328</v>
      </c>
      <c r="T41" s="48">
        <v>3</v>
      </c>
      <c r="U41" s="48">
        <v>8</v>
      </c>
    </row>
    <row r="42" spans="1:21" ht="15.75">
      <c r="A42" s="9"/>
      <c r="B42" s="17"/>
      <c r="C42" s="50"/>
      <c r="D42" s="9"/>
      <c r="E42" s="9"/>
      <c r="F42" s="9"/>
      <c r="H42" s="9"/>
      <c r="I42" s="9"/>
      <c r="J42" s="9"/>
      <c r="K42" s="9"/>
      <c r="L42" s="17" t="s">
        <v>329</v>
      </c>
      <c r="M42" s="20">
        <f>(L35*M35)+(L36*M36)+(L37*M37)+(L38*M38)+(L39*M39)+(L40*M40)+(L41*M41)</f>
        <v>80</v>
      </c>
      <c r="N42" s="9"/>
      <c r="O42" s="18"/>
      <c r="P42" s="17" t="s">
        <v>329</v>
      </c>
      <c r="Q42" s="20">
        <f>(P35*Q35)+(P36*Q36)+(P37*Q37)+(P38*Q38)+(P39*Q39)+(P40*Q40)+(P41*Q41)</f>
        <v>168</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4160</v>
      </c>
      <c r="N44" s="9"/>
      <c r="O44" s="18"/>
      <c r="P44" s="17" t="s">
        <v>333</v>
      </c>
      <c r="Q44" s="21">
        <f>Q42*Q43</f>
        <v>8736</v>
      </c>
      <c r="S44" s="18"/>
      <c r="T44" s="17" t="s">
        <v>333</v>
      </c>
      <c r="U44" s="21">
        <f>U42*U43</f>
        <v>8736</v>
      </c>
    </row>
    <row r="45" spans="1:21" ht="15.75">
      <c r="A45" s="22"/>
      <c r="B45" s="9"/>
      <c r="C45" s="9"/>
      <c r="D45" s="9"/>
      <c r="E45" s="9"/>
      <c r="F45" s="9"/>
      <c r="G45" s="9"/>
      <c r="H45" s="9"/>
      <c r="I45" s="9"/>
      <c r="J45" s="9"/>
      <c r="K45" s="9"/>
      <c r="L45" s="17" t="s">
        <v>334</v>
      </c>
      <c r="M45" s="9">
        <f>M44/13</f>
        <v>320</v>
      </c>
      <c r="N45" s="9"/>
      <c r="O45" s="18"/>
      <c r="P45" s="17" t="s">
        <v>334</v>
      </c>
      <c r="Q45" s="9">
        <f>Q44/13</f>
        <v>672</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row>
    <row r="48" spans="1:21">
      <c r="A48" s="1">
        <f>$A$34</f>
        <v>2024</v>
      </c>
      <c r="B48" s="1">
        <v>1</v>
      </c>
      <c r="C48" s="29">
        <v>139394</v>
      </c>
      <c r="D48" s="29">
        <v>173700</v>
      </c>
      <c r="E48" s="29">
        <v>329220</v>
      </c>
      <c r="F48" s="29">
        <v>117741</v>
      </c>
      <c r="G48" s="29">
        <v>139390</v>
      </c>
      <c r="H48" s="29">
        <v>330194</v>
      </c>
      <c r="I48" s="29"/>
      <c r="J48" s="5">
        <f>IF(G61&gt;0,G48,0)</f>
        <v>139390</v>
      </c>
      <c r="K48" s="5">
        <f>IF(G48&gt;0,G48,C48)</f>
        <v>139390</v>
      </c>
      <c r="L48" s="31">
        <f>'KDT Q4 24 '!J284</f>
        <v>0.34854011650798167</v>
      </c>
      <c r="M48" s="5">
        <f t="shared" ref="M48:M111" si="2">$C$41*$L48*60*$M$45</f>
        <v>88127.441508082135</v>
      </c>
      <c r="N48" s="5">
        <f t="shared" ref="N48:N111" si="3">$C$41*$L48*60*$Q$45</f>
        <v>185067.6271669725</v>
      </c>
      <c r="O48" s="5">
        <f>$C$41*$L48*60*$U$45</f>
        <v>185067.6271669725</v>
      </c>
      <c r="P48" s="49">
        <f>IF(K48=0,0%,K48/M48)</f>
        <v>1.5816866757355776</v>
      </c>
      <c r="Q48" s="49">
        <f>IF(K48=0,0%,K48/N48)</f>
        <v>0.75318413130265605</v>
      </c>
      <c r="R48" s="49">
        <f>IF(K48=0,0%,K48/O48)</f>
        <v>0.75318413130265605</v>
      </c>
      <c r="S48" s="52">
        <f>IF(ISBLANK(E48),#N/A,E48/(C48/28))</f>
        <v>66.13024950858717</v>
      </c>
      <c r="T48" s="2" t="s">
        <v>118</v>
      </c>
      <c r="U48" s="2" t="s">
        <v>351</v>
      </c>
    </row>
    <row r="49" spans="1:21">
      <c r="A49" s="1"/>
      <c r="B49" s="1">
        <v>2</v>
      </c>
      <c r="C49" s="29">
        <v>128643</v>
      </c>
      <c r="D49" s="29">
        <v>92200</v>
      </c>
      <c r="E49" s="29">
        <v>330194</v>
      </c>
      <c r="F49" s="29">
        <v>83806</v>
      </c>
      <c r="G49" s="29">
        <v>56788</v>
      </c>
      <c r="H49" s="29">
        <v>289927</v>
      </c>
      <c r="I49" s="29"/>
      <c r="J49" s="5">
        <f t="shared" ref="J49:J60" si="4">IF(G62&gt;0,G49,0)</f>
        <v>56788</v>
      </c>
      <c r="K49" s="5">
        <f t="shared" ref="K49:K112" si="5">IF(G49&gt;0,G49,C49)</f>
        <v>56788</v>
      </c>
      <c r="L49" s="32">
        <f>L48</f>
        <v>0.34854011650798167</v>
      </c>
      <c r="M49" s="5">
        <f t="shared" si="2"/>
        <v>88127.441508082135</v>
      </c>
      <c r="N49" s="5">
        <f t="shared" si="3"/>
        <v>185067.6271669725</v>
      </c>
      <c r="O49" s="5">
        <f t="shared" ref="O49:O112" si="6">$C$41*$L49*60*$U$45</f>
        <v>185067.6271669725</v>
      </c>
      <c r="P49" s="49">
        <f t="shared" ref="P49:P50" si="7">IF(K49=0,0%,K49/M49)</f>
        <v>0.64438498415719914</v>
      </c>
      <c r="Q49" s="49">
        <f t="shared" ref="Q49:Q50" si="8">IF(K49=0,0%,K49/N49)</f>
        <v>0.30684999245580907</v>
      </c>
      <c r="R49" s="49">
        <f t="shared" ref="R49:R50" si="9">IF(K49=0,0%,K49/O49)</f>
        <v>0.30684999245580907</v>
      </c>
      <c r="S49" s="52">
        <f t="shared" ref="S49:S112" si="10">IF(ISBLANK(E49),#N/A,E49/(C49/28))</f>
        <v>71.8689085298073</v>
      </c>
      <c r="T49" s="2" t="s">
        <v>118</v>
      </c>
      <c r="U49" s="2" t="str">
        <f t="shared" ref="U49:U80" si="11">U48</f>
        <v>049 State Ave</v>
      </c>
    </row>
    <row r="50" spans="1:21">
      <c r="A50" s="1"/>
      <c r="B50" s="1">
        <v>3</v>
      </c>
      <c r="C50" s="29">
        <v>118292</v>
      </c>
      <c r="D50" s="29">
        <v>135200</v>
      </c>
      <c r="E50" s="29">
        <v>289927</v>
      </c>
      <c r="F50" s="29">
        <v>138508</v>
      </c>
      <c r="G50" s="29">
        <v>161051</v>
      </c>
      <c r="H50" s="29">
        <v>329025</v>
      </c>
      <c r="I50" s="29"/>
      <c r="J50" s="5">
        <f t="shared" si="4"/>
        <v>161051</v>
      </c>
      <c r="K50" s="5">
        <f t="shared" si="5"/>
        <v>161051</v>
      </c>
      <c r="L50" s="32">
        <f t="shared" ref="L50:L112" si="12">L49</f>
        <v>0.34854011650798167</v>
      </c>
      <c r="M50" s="5">
        <f t="shared" si="2"/>
        <v>88127.441508082135</v>
      </c>
      <c r="N50" s="5">
        <f t="shared" si="3"/>
        <v>185067.6271669725</v>
      </c>
      <c r="O50" s="5">
        <f t="shared" si="6"/>
        <v>185067.6271669725</v>
      </c>
      <c r="P50" s="49">
        <f t="shared" si="7"/>
        <v>1.8274784476209953</v>
      </c>
      <c r="Q50" s="49">
        <f t="shared" si="8"/>
        <v>0.87022783220047384</v>
      </c>
      <c r="R50" s="49">
        <f t="shared" si="9"/>
        <v>0.87022783220047384</v>
      </c>
      <c r="S50" s="52">
        <f t="shared" si="10"/>
        <v>68.626415987556229</v>
      </c>
      <c r="T50" s="2" t="s">
        <v>118</v>
      </c>
      <c r="U50" s="2" t="str">
        <f t="shared" si="11"/>
        <v>049 State Ave</v>
      </c>
    </row>
    <row r="51" spans="1:21">
      <c r="A51" s="1"/>
      <c r="B51" s="1">
        <v>4</v>
      </c>
      <c r="C51" s="29">
        <v>122020</v>
      </c>
      <c r="D51" s="29">
        <v>80000</v>
      </c>
      <c r="E51" s="29">
        <v>329025</v>
      </c>
      <c r="F51" s="29">
        <v>106715</v>
      </c>
      <c r="G51" s="29">
        <v>125399</v>
      </c>
      <c r="H51" s="29">
        <v>331225</v>
      </c>
      <c r="I51" s="29"/>
      <c r="J51" s="5">
        <f t="shared" si="4"/>
        <v>125399</v>
      </c>
      <c r="K51" s="5">
        <f t="shared" si="5"/>
        <v>125399</v>
      </c>
      <c r="L51" s="32">
        <f t="shared" si="12"/>
        <v>0.34854011650798167</v>
      </c>
      <c r="M51" s="5">
        <f t="shared" si="2"/>
        <v>88127.441508082135</v>
      </c>
      <c r="N51" s="5">
        <f t="shared" si="3"/>
        <v>185067.6271669725</v>
      </c>
      <c r="O51" s="5">
        <f t="shared" si="6"/>
        <v>185067.6271669725</v>
      </c>
      <c r="P51" s="49">
        <f t="shared" ref="P51:P112" si="13">IF(K51=0,0%,K51/M51)</f>
        <v>1.4229279535875292</v>
      </c>
      <c r="Q51" s="49">
        <f t="shared" ref="Q51:Q112" si="14">IF(K51=0,0%,K51/N51)</f>
        <v>0.67758473980358536</v>
      </c>
      <c r="R51" s="49">
        <f t="shared" ref="R51:R112" si="15">IF(K51=0,0%,K51/O51)</f>
        <v>0.67758473980358536</v>
      </c>
      <c r="S51" s="52">
        <f t="shared" si="10"/>
        <v>75.501557121783307</v>
      </c>
      <c r="T51" s="2" t="s">
        <v>118</v>
      </c>
      <c r="U51" s="2" t="str">
        <f t="shared" si="11"/>
        <v>049 State Ave</v>
      </c>
    </row>
    <row r="52" spans="1:21">
      <c r="A52" s="1"/>
      <c r="B52" s="1">
        <v>5</v>
      </c>
      <c r="C52" s="29">
        <v>117446</v>
      </c>
      <c r="D52" s="29">
        <v>106845</v>
      </c>
      <c r="E52" s="29">
        <v>331225</v>
      </c>
      <c r="F52" s="29">
        <v>96659</v>
      </c>
      <c r="G52" s="29">
        <v>67029</v>
      </c>
      <c r="H52" s="29">
        <v>325702</v>
      </c>
      <c r="I52" s="29"/>
      <c r="J52" s="5">
        <f t="shared" si="4"/>
        <v>0</v>
      </c>
      <c r="K52" s="5">
        <f t="shared" si="5"/>
        <v>67029</v>
      </c>
      <c r="L52" s="32">
        <f t="shared" si="12"/>
        <v>0.34854011650798167</v>
      </c>
      <c r="M52" s="5">
        <f t="shared" si="2"/>
        <v>88127.441508082135</v>
      </c>
      <c r="N52" s="5">
        <f t="shared" si="3"/>
        <v>185067.6271669725</v>
      </c>
      <c r="O52" s="5">
        <f t="shared" si="6"/>
        <v>185067.6271669725</v>
      </c>
      <c r="P52" s="49">
        <f t="shared" si="13"/>
        <v>0.76059169372178803</v>
      </c>
      <c r="Q52" s="49">
        <f t="shared" si="14"/>
        <v>0.36218652081989905</v>
      </c>
      <c r="R52" s="49">
        <f t="shared" si="15"/>
        <v>0.36218652081989905</v>
      </c>
      <c r="S52" s="52">
        <f t="shared" si="10"/>
        <v>78.966503754917156</v>
      </c>
      <c r="T52" s="2" t="s">
        <v>118</v>
      </c>
      <c r="U52" s="2" t="str">
        <f t="shared" si="11"/>
        <v>049 State Ave</v>
      </c>
    </row>
    <row r="53" spans="1:21">
      <c r="A53" s="1"/>
      <c r="B53" s="1">
        <v>6</v>
      </c>
      <c r="C53" s="29">
        <v>125439</v>
      </c>
      <c r="D53" s="29">
        <v>99013</v>
      </c>
      <c r="E53" s="29">
        <v>325702</v>
      </c>
      <c r="F53" s="29">
        <v>94875</v>
      </c>
      <c r="G53" s="29">
        <v>108216</v>
      </c>
      <c r="H53" s="29">
        <v>329850</v>
      </c>
      <c r="I53" s="29"/>
      <c r="J53" s="5">
        <f t="shared" si="4"/>
        <v>0</v>
      </c>
      <c r="K53" s="5">
        <f t="shared" si="5"/>
        <v>108216</v>
      </c>
      <c r="L53" s="32">
        <f t="shared" si="12"/>
        <v>0.34854011650798167</v>
      </c>
      <c r="M53" s="5">
        <f t="shared" si="2"/>
        <v>88127.441508082135</v>
      </c>
      <c r="N53" s="5">
        <f t="shared" si="3"/>
        <v>185067.6271669725</v>
      </c>
      <c r="O53" s="5">
        <f t="shared" si="6"/>
        <v>185067.6271669725</v>
      </c>
      <c r="P53" s="49">
        <f t="shared" si="13"/>
        <v>1.2279489583284402</v>
      </c>
      <c r="Q53" s="49">
        <f t="shared" si="14"/>
        <v>0.58473759920401913</v>
      </c>
      <c r="R53" s="49">
        <f t="shared" si="15"/>
        <v>0.58473759920401913</v>
      </c>
      <c r="S53" s="52">
        <f t="shared" si="10"/>
        <v>72.701918860960319</v>
      </c>
      <c r="T53" s="2" t="s">
        <v>118</v>
      </c>
      <c r="U53" s="2" t="str">
        <f t="shared" si="11"/>
        <v>049 State Ave</v>
      </c>
    </row>
    <row r="54" spans="1:21">
      <c r="A54" s="1"/>
      <c r="B54" s="1">
        <v>7</v>
      </c>
      <c r="C54" s="29">
        <v>129945</v>
      </c>
      <c r="D54" s="29">
        <v>106000</v>
      </c>
      <c r="E54" s="29">
        <v>329850</v>
      </c>
      <c r="F54" s="29">
        <v>71834</v>
      </c>
      <c r="G54" s="29">
        <v>105787</v>
      </c>
      <c r="H54" s="29">
        <v>305882</v>
      </c>
      <c r="I54" s="29"/>
      <c r="J54" s="5">
        <f t="shared" si="4"/>
        <v>0</v>
      </c>
      <c r="K54" s="5">
        <f t="shared" si="5"/>
        <v>105787</v>
      </c>
      <c r="L54" s="32">
        <f t="shared" si="12"/>
        <v>0.34854011650798167</v>
      </c>
      <c r="M54" s="5">
        <f t="shared" si="2"/>
        <v>88127.441508082135</v>
      </c>
      <c r="N54" s="5">
        <f t="shared" si="3"/>
        <v>185067.6271669725</v>
      </c>
      <c r="O54" s="5">
        <f t="shared" si="6"/>
        <v>185067.6271669725</v>
      </c>
      <c r="P54" s="49">
        <f t="shared" si="13"/>
        <v>1.200386601377714</v>
      </c>
      <c r="Q54" s="49">
        <f t="shared" si="14"/>
        <v>0.57161266732272098</v>
      </c>
      <c r="R54" s="49">
        <f t="shared" si="15"/>
        <v>0.57161266732272098</v>
      </c>
      <c r="S54" s="52">
        <f t="shared" si="10"/>
        <v>71.074685443841631</v>
      </c>
      <c r="T54" s="2" t="s">
        <v>118</v>
      </c>
      <c r="U54" s="2" t="str">
        <f t="shared" si="11"/>
        <v>049 State Ave</v>
      </c>
    </row>
    <row r="55" spans="1:21">
      <c r="A55" s="1"/>
      <c r="B55" s="1">
        <v>8</v>
      </c>
      <c r="C55" s="29">
        <v>106130</v>
      </c>
      <c r="D55" s="29">
        <v>126431</v>
      </c>
      <c r="E55" s="29">
        <v>305882</v>
      </c>
      <c r="F55" s="29">
        <v>109880</v>
      </c>
      <c r="G55" s="29">
        <v>92946</v>
      </c>
      <c r="H55" s="29">
        <v>312499</v>
      </c>
      <c r="I55" s="29"/>
      <c r="J55" s="5">
        <f t="shared" si="4"/>
        <v>0</v>
      </c>
      <c r="K55" s="5">
        <f t="shared" si="5"/>
        <v>92946</v>
      </c>
      <c r="L55" s="32">
        <f t="shared" si="12"/>
        <v>0.34854011650798167</v>
      </c>
      <c r="M55" s="5">
        <f t="shared" si="2"/>
        <v>88127.441508082135</v>
      </c>
      <c r="N55" s="5">
        <f t="shared" si="3"/>
        <v>185067.6271669725</v>
      </c>
      <c r="O55" s="5">
        <f t="shared" si="6"/>
        <v>185067.6271669725</v>
      </c>
      <c r="P55" s="49">
        <f t="shared" si="13"/>
        <v>1.0546771630885932</v>
      </c>
      <c r="Q55" s="49">
        <f t="shared" si="14"/>
        <v>0.50222722051837765</v>
      </c>
      <c r="R55" s="49">
        <f t="shared" si="15"/>
        <v>0.50222722051837765</v>
      </c>
      <c r="S55" s="52">
        <f t="shared" si="10"/>
        <v>80.700047112032422</v>
      </c>
      <c r="T55" s="2" t="s">
        <v>118</v>
      </c>
      <c r="U55" s="2" t="str">
        <f t="shared" si="11"/>
        <v>049 State Ave</v>
      </c>
    </row>
    <row r="56" spans="1:21">
      <c r="A56" s="1"/>
      <c r="B56" s="1">
        <v>9</v>
      </c>
      <c r="C56" s="29">
        <v>148637.24</v>
      </c>
      <c r="D56" s="29">
        <v>140000</v>
      </c>
      <c r="E56" s="29">
        <v>312499</v>
      </c>
      <c r="F56" s="29">
        <v>126052</v>
      </c>
      <c r="G56" s="29">
        <v>122264</v>
      </c>
      <c r="H56" s="29">
        <v>299813</v>
      </c>
      <c r="I56" s="29"/>
      <c r="J56" s="5">
        <f t="shared" si="4"/>
        <v>0</v>
      </c>
      <c r="K56" s="5">
        <f t="shared" si="5"/>
        <v>122264</v>
      </c>
      <c r="L56" s="32">
        <f t="shared" si="12"/>
        <v>0.34854011650798167</v>
      </c>
      <c r="M56" s="5">
        <f t="shared" si="2"/>
        <v>88127.441508082135</v>
      </c>
      <c r="N56" s="5">
        <f t="shared" si="3"/>
        <v>185067.6271669725</v>
      </c>
      <c r="O56" s="5">
        <f t="shared" si="6"/>
        <v>185067.6271669725</v>
      </c>
      <c r="P56" s="49">
        <f t="shared" si="13"/>
        <v>1.3873544710677572</v>
      </c>
      <c r="Q56" s="49">
        <f t="shared" si="14"/>
        <v>0.66064498622274148</v>
      </c>
      <c r="R56" s="49">
        <f t="shared" si="15"/>
        <v>0.66064498622274148</v>
      </c>
      <c r="S56" s="52">
        <f t="shared" si="10"/>
        <v>58.867966062878999</v>
      </c>
      <c r="T56" s="2" t="s">
        <v>118</v>
      </c>
      <c r="U56" s="2" t="str">
        <f t="shared" si="11"/>
        <v>049 State Ave</v>
      </c>
    </row>
    <row r="57" spans="1:21">
      <c r="A57" s="1"/>
      <c r="B57" s="1">
        <v>10</v>
      </c>
      <c r="C57" s="29">
        <v>132740.22</v>
      </c>
      <c r="D57" s="29">
        <v>140000</v>
      </c>
      <c r="E57" s="29">
        <v>299813</v>
      </c>
      <c r="F57" s="29">
        <v>93113</v>
      </c>
      <c r="G57" s="29">
        <v>101136</v>
      </c>
      <c r="H57" s="29">
        <v>303527</v>
      </c>
      <c r="I57" s="29"/>
      <c r="J57" s="5">
        <f t="shared" si="4"/>
        <v>0</v>
      </c>
      <c r="K57" s="5">
        <f t="shared" si="5"/>
        <v>101136</v>
      </c>
      <c r="L57" s="32">
        <f t="shared" si="12"/>
        <v>0.34854011650798167</v>
      </c>
      <c r="M57" s="5">
        <f t="shared" si="2"/>
        <v>88127.441508082135</v>
      </c>
      <c r="N57" s="5">
        <f t="shared" si="3"/>
        <v>185067.6271669725</v>
      </c>
      <c r="O57" s="5">
        <f t="shared" si="6"/>
        <v>185067.6271669725</v>
      </c>
      <c r="P57" s="49">
        <f t="shared" si="13"/>
        <v>1.1476107585708688</v>
      </c>
      <c r="Q57" s="49">
        <f t="shared" si="14"/>
        <v>0.54648131360517549</v>
      </c>
      <c r="R57" s="49">
        <f t="shared" si="15"/>
        <v>0.54648131360517549</v>
      </c>
      <c r="S57" s="52">
        <f t="shared" si="10"/>
        <v>63.242052785508413</v>
      </c>
      <c r="T57" s="2" t="s">
        <v>118</v>
      </c>
      <c r="U57" s="2" t="str">
        <f t="shared" si="11"/>
        <v>049 State Ave</v>
      </c>
    </row>
    <row r="58" spans="1:21">
      <c r="A58" s="1"/>
      <c r="B58" s="1">
        <v>11</v>
      </c>
      <c r="C58" s="29">
        <v>127702.49</v>
      </c>
      <c r="D58" s="29">
        <v>130000</v>
      </c>
      <c r="E58" s="29">
        <v>303527</v>
      </c>
      <c r="F58" s="29">
        <v>81578</v>
      </c>
      <c r="G58" s="29">
        <v>81923</v>
      </c>
      <c r="H58" s="29">
        <v>287731</v>
      </c>
      <c r="I58" s="29"/>
      <c r="J58" s="5">
        <f t="shared" si="4"/>
        <v>0</v>
      </c>
      <c r="K58" s="5">
        <f t="shared" si="5"/>
        <v>81923</v>
      </c>
      <c r="L58" s="32">
        <f t="shared" si="12"/>
        <v>0.34854011650798167</v>
      </c>
      <c r="M58" s="5">
        <f t="shared" si="2"/>
        <v>88127.441508082135</v>
      </c>
      <c r="N58" s="5">
        <f t="shared" si="3"/>
        <v>185067.6271669725</v>
      </c>
      <c r="O58" s="5">
        <f t="shared" si="6"/>
        <v>185067.6271669725</v>
      </c>
      <c r="P58" s="49">
        <f t="shared" si="13"/>
        <v>0.92959694049993358</v>
      </c>
      <c r="Q58" s="49">
        <f t="shared" si="14"/>
        <v>0.44266520976187307</v>
      </c>
      <c r="R58" s="49">
        <f t="shared" si="15"/>
        <v>0.44266520976187307</v>
      </c>
      <c r="S58" s="52">
        <f t="shared" si="10"/>
        <v>66.551216033453997</v>
      </c>
      <c r="T58" s="2" t="s">
        <v>118</v>
      </c>
      <c r="U58" s="2" t="str">
        <f t="shared" si="11"/>
        <v>049 State Ave</v>
      </c>
    </row>
    <row r="59" spans="1:21">
      <c r="A59" s="1"/>
      <c r="B59" s="1">
        <v>12</v>
      </c>
      <c r="C59" s="29">
        <v>141262.42499999999</v>
      </c>
      <c r="D59" s="29">
        <v>130000</v>
      </c>
      <c r="E59" s="29">
        <v>287731</v>
      </c>
      <c r="F59" s="29">
        <v>50148</v>
      </c>
      <c r="G59" s="29">
        <v>59743</v>
      </c>
      <c r="H59" s="29">
        <v>245001</v>
      </c>
      <c r="I59" s="29"/>
      <c r="J59" s="5">
        <f t="shared" si="4"/>
        <v>0</v>
      </c>
      <c r="K59" s="5">
        <f t="shared" si="5"/>
        <v>59743</v>
      </c>
      <c r="L59" s="32">
        <f t="shared" si="12"/>
        <v>0.34854011650798167</v>
      </c>
      <c r="M59" s="5">
        <f t="shared" si="2"/>
        <v>88127.441508082135</v>
      </c>
      <c r="N59" s="5">
        <f t="shared" si="3"/>
        <v>185067.6271669725</v>
      </c>
      <c r="O59" s="5">
        <f t="shared" si="6"/>
        <v>185067.6271669725</v>
      </c>
      <c r="P59" s="49">
        <f t="shared" si="13"/>
        <v>0.67791597007296522</v>
      </c>
      <c r="Q59" s="49">
        <f t="shared" si="14"/>
        <v>0.3228171286061739</v>
      </c>
      <c r="R59" s="49">
        <f t="shared" si="15"/>
        <v>0.3228171286061739</v>
      </c>
      <c r="S59" s="52">
        <f t="shared" si="10"/>
        <v>57.031924802366952</v>
      </c>
      <c r="T59" s="2" t="s">
        <v>118</v>
      </c>
      <c r="U59" s="2" t="str">
        <f t="shared" si="11"/>
        <v>049 State Ave</v>
      </c>
    </row>
    <row r="60" spans="1:21">
      <c r="A60" s="1"/>
      <c r="B60" s="1">
        <v>13</v>
      </c>
      <c r="C60" s="29">
        <v>101904</v>
      </c>
      <c r="D60" s="29">
        <v>123359.32536</v>
      </c>
      <c r="E60" s="29">
        <v>245001</v>
      </c>
      <c r="F60" s="29">
        <v>105547</v>
      </c>
      <c r="G60" s="29">
        <v>98149</v>
      </c>
      <c r="H60" s="29">
        <v>217088</v>
      </c>
      <c r="I60" s="29"/>
      <c r="J60" s="5">
        <f t="shared" si="4"/>
        <v>0</v>
      </c>
      <c r="K60" s="5">
        <f t="shared" si="5"/>
        <v>98149</v>
      </c>
      <c r="L60" s="32">
        <f t="shared" si="12"/>
        <v>0.34854011650798167</v>
      </c>
      <c r="M60" s="5">
        <f>($C$41*$L60*60*$M$45)</f>
        <v>88127.441508082135</v>
      </c>
      <c r="N60" s="5">
        <f>($C$41*$L60*60*$Q$45)</f>
        <v>185067.6271669725</v>
      </c>
      <c r="O60" s="5">
        <f>$C$41*$L60*60*$U$45</f>
        <v>185067.6271669725</v>
      </c>
      <c r="P60" s="49">
        <f t="shared" ref="P60" si="16">IF(K60=0,0%,K60/M60)</f>
        <v>1.1137166621477237</v>
      </c>
      <c r="Q60" s="49">
        <f t="shared" ref="Q60" si="17">IF(K60=0,0%,K60/N60)</f>
        <v>0.53034126768939227</v>
      </c>
      <c r="R60" s="49">
        <f t="shared" ref="R60" si="18">IF(K60=0,0%,K60/O60)</f>
        <v>0.53034126768939227</v>
      </c>
      <c r="S60" s="52">
        <f>IF(ISBLANK(E60),#N/A,E60/(C60/35))</f>
        <v>84.148168864813954</v>
      </c>
      <c r="T60" s="2" t="s">
        <v>118</v>
      </c>
      <c r="U60" s="2" t="str">
        <f t="shared" si="11"/>
        <v>049 State Ave</v>
      </c>
    </row>
    <row r="61" spans="1:21">
      <c r="A61" s="1">
        <f>$A$35</f>
        <v>2025</v>
      </c>
      <c r="B61" s="1">
        <v>1</v>
      </c>
      <c r="C61" s="29">
        <v>96834</v>
      </c>
      <c r="D61" s="29">
        <v>117027</v>
      </c>
      <c r="E61" s="29">
        <f t="shared" ref="E61:E70" si="19">H60</f>
        <v>217088</v>
      </c>
      <c r="F61" s="29">
        <v>129937</v>
      </c>
      <c r="G61" s="29">
        <v>84598</v>
      </c>
      <c r="H61" s="29">
        <v>197196</v>
      </c>
      <c r="I61" s="30"/>
      <c r="J61" s="5">
        <f>IF(G61&gt;0,G61,0)</f>
        <v>84598</v>
      </c>
      <c r="K61" s="5">
        <f t="shared" si="5"/>
        <v>84598</v>
      </c>
      <c r="L61" s="31">
        <f>'KDT Q1 25'!J285</f>
        <v>0.46938017309356772</v>
      </c>
      <c r="M61" s="5">
        <f t="shared" si="2"/>
        <v>118681.52843866278</v>
      </c>
      <c r="N61" s="5">
        <f t="shared" si="3"/>
        <v>249231.20972119182</v>
      </c>
      <c r="O61" s="5">
        <f t="shared" si="6"/>
        <v>249231.20972119182</v>
      </c>
      <c r="P61" s="49">
        <f t="shared" si="13"/>
        <v>0.71281522165197009</v>
      </c>
      <c r="Q61" s="49">
        <f t="shared" si="14"/>
        <v>0.33943581983427151</v>
      </c>
      <c r="R61" s="49">
        <f t="shared" si="15"/>
        <v>0.33943581983427151</v>
      </c>
      <c r="S61" s="52">
        <f t="shared" si="10"/>
        <v>62.772001569696599</v>
      </c>
      <c r="T61" s="2" t="s">
        <v>118</v>
      </c>
      <c r="U61" s="2" t="str">
        <f t="shared" si="11"/>
        <v>049 State Ave</v>
      </c>
    </row>
    <row r="62" spans="1:21">
      <c r="A62" s="1"/>
      <c r="B62" s="1">
        <v>2</v>
      </c>
      <c r="C62" s="29">
        <v>90375</v>
      </c>
      <c r="D62" s="29">
        <v>104786</v>
      </c>
      <c r="E62" s="29">
        <f t="shared" si="19"/>
        <v>197196</v>
      </c>
      <c r="F62" s="29">
        <v>87017</v>
      </c>
      <c r="G62" s="29">
        <v>116483</v>
      </c>
      <c r="H62" s="29">
        <v>193783</v>
      </c>
      <c r="I62" s="30"/>
      <c r="J62" s="5">
        <f t="shared" ref="J62:J73" si="20">IF(G62&gt;0,G62,0)</f>
        <v>116483</v>
      </c>
      <c r="K62" s="5">
        <f t="shared" si="5"/>
        <v>116483</v>
      </c>
      <c r="L62" s="32">
        <v>0.52700000000000002</v>
      </c>
      <c r="M62" s="5">
        <f t="shared" si="2"/>
        <v>133250.54843061583</v>
      </c>
      <c r="N62" s="5">
        <f t="shared" si="3"/>
        <v>279826.15170429327</v>
      </c>
      <c r="O62" s="5">
        <f t="shared" si="6"/>
        <v>279826.15170429327</v>
      </c>
      <c r="P62" s="49">
        <f t="shared" si="13"/>
        <v>0.87416525764359787</v>
      </c>
      <c r="Q62" s="49">
        <f t="shared" si="14"/>
        <v>0.41626917030647514</v>
      </c>
      <c r="R62" s="49">
        <f t="shared" si="15"/>
        <v>0.41626917030647514</v>
      </c>
      <c r="S62" s="52">
        <f t="shared" si="10"/>
        <v>61.095302904564313</v>
      </c>
      <c r="T62" s="2" t="s">
        <v>118</v>
      </c>
      <c r="U62" s="2" t="str">
        <f t="shared" si="11"/>
        <v>049 State Ave</v>
      </c>
    </row>
    <row r="63" spans="1:21">
      <c r="A63" s="1"/>
      <c r="B63" s="1">
        <v>3</v>
      </c>
      <c r="C63" s="29">
        <v>98082</v>
      </c>
      <c r="D63" s="29">
        <v>116764</v>
      </c>
      <c r="E63" s="29">
        <f t="shared" si="19"/>
        <v>193783</v>
      </c>
      <c r="F63" s="29">
        <v>106212</v>
      </c>
      <c r="G63" s="29">
        <v>43043</v>
      </c>
      <c r="H63" s="29">
        <v>222510</v>
      </c>
      <c r="I63" s="30"/>
      <c r="J63" s="5">
        <f t="shared" si="20"/>
        <v>43043</v>
      </c>
      <c r="K63" s="5">
        <f t="shared" si="5"/>
        <v>43043</v>
      </c>
      <c r="L63" s="32">
        <f t="shared" si="12"/>
        <v>0.52700000000000002</v>
      </c>
      <c r="M63" s="5">
        <f t="shared" si="2"/>
        <v>133250.54843061583</v>
      </c>
      <c r="N63" s="5">
        <f t="shared" si="3"/>
        <v>279826.15170429327</v>
      </c>
      <c r="O63" s="5">
        <f t="shared" si="6"/>
        <v>279826.15170429327</v>
      </c>
      <c r="P63" s="49">
        <f t="shared" si="13"/>
        <v>0.32302306074494458</v>
      </c>
      <c r="Q63" s="49">
        <f t="shared" si="14"/>
        <v>0.15382050511664028</v>
      </c>
      <c r="R63" s="49">
        <f t="shared" si="15"/>
        <v>0.15382050511664028</v>
      </c>
      <c r="S63" s="52">
        <f t="shared" si="10"/>
        <v>55.320283028486365</v>
      </c>
      <c r="T63" s="2" t="s">
        <v>118</v>
      </c>
      <c r="U63" s="2" t="str">
        <f t="shared" si="11"/>
        <v>049 State Ave</v>
      </c>
    </row>
    <row r="64" spans="1:21">
      <c r="A64" s="1"/>
      <c r="B64" s="1">
        <v>4</v>
      </c>
      <c r="C64" s="29">
        <v>82917</v>
      </c>
      <c r="D64" s="29">
        <v>75000</v>
      </c>
      <c r="E64" s="29">
        <f t="shared" si="19"/>
        <v>222510</v>
      </c>
      <c r="F64" s="29">
        <v>83173</v>
      </c>
      <c r="G64" s="29">
        <v>84771</v>
      </c>
      <c r="H64" s="29">
        <v>170288</v>
      </c>
      <c r="I64" s="30"/>
      <c r="J64" s="5">
        <f t="shared" si="20"/>
        <v>84771</v>
      </c>
      <c r="K64" s="5">
        <f t="shared" si="5"/>
        <v>84771</v>
      </c>
      <c r="L64" s="32">
        <f t="shared" si="12"/>
        <v>0.52700000000000002</v>
      </c>
      <c r="M64" s="5">
        <f t="shared" si="2"/>
        <v>133250.54843061583</v>
      </c>
      <c r="N64" s="5">
        <f t="shared" si="3"/>
        <v>279826.15170429327</v>
      </c>
      <c r="O64" s="5">
        <f t="shared" si="6"/>
        <v>279826.15170429327</v>
      </c>
      <c r="P64" s="49">
        <f t="shared" si="13"/>
        <v>0.63617749418975666</v>
      </c>
      <c r="Q64" s="49">
        <f t="shared" si="14"/>
        <v>0.30294166389988414</v>
      </c>
      <c r="R64" s="49">
        <f t="shared" si="15"/>
        <v>0.30294166389988414</v>
      </c>
      <c r="S64" s="52">
        <f t="shared" si="10"/>
        <v>75.138753211042371</v>
      </c>
      <c r="T64" s="2" t="s">
        <v>118</v>
      </c>
      <c r="U64" s="2" t="str">
        <f t="shared" si="11"/>
        <v>049 State Ave</v>
      </c>
    </row>
    <row r="65" spans="1:21">
      <c r="A65" s="1"/>
      <c r="B65" s="1">
        <v>5</v>
      </c>
      <c r="C65" s="29">
        <v>77181</v>
      </c>
      <c r="D65" s="29">
        <v>75000</v>
      </c>
      <c r="E65" s="30">
        <f t="shared" si="19"/>
        <v>170288</v>
      </c>
      <c r="F65" s="30"/>
      <c r="G65" s="30"/>
      <c r="H65" s="30">
        <f t="shared" ref="H65:H70" si="21">IF(F65&gt;0,E65+F65+I65-G65,E65+D65+I65-C65)</f>
        <v>168107</v>
      </c>
      <c r="I65" s="30"/>
      <c r="J65" s="5">
        <f t="shared" si="20"/>
        <v>0</v>
      </c>
      <c r="K65" s="5">
        <f t="shared" si="5"/>
        <v>77181</v>
      </c>
      <c r="L65" s="32">
        <f t="shared" si="12"/>
        <v>0.52700000000000002</v>
      </c>
      <c r="M65" s="5">
        <f t="shared" si="2"/>
        <v>133250.54843061583</v>
      </c>
      <c r="N65" s="5">
        <f t="shared" si="3"/>
        <v>279826.15170429327</v>
      </c>
      <c r="O65" s="5">
        <f t="shared" si="6"/>
        <v>279826.15170429327</v>
      </c>
      <c r="P65" s="49">
        <f t="shared" si="13"/>
        <v>0.57921712825210991</v>
      </c>
      <c r="Q65" s="49">
        <f t="shared" si="14"/>
        <v>0.27581768012005237</v>
      </c>
      <c r="R65" s="49">
        <f t="shared" si="15"/>
        <v>0.27581768012005237</v>
      </c>
      <c r="S65" s="52">
        <f t="shared" si="10"/>
        <v>61.777691400733339</v>
      </c>
      <c r="T65" s="2" t="s">
        <v>118</v>
      </c>
      <c r="U65" s="2" t="str">
        <f t="shared" si="11"/>
        <v>049 State Ave</v>
      </c>
    </row>
    <row r="66" spans="1:21">
      <c r="A66" s="1"/>
      <c r="B66" s="1">
        <v>6</v>
      </c>
      <c r="C66" s="29">
        <v>74825</v>
      </c>
      <c r="D66" s="29">
        <v>75000</v>
      </c>
      <c r="E66" s="30">
        <f t="shared" si="19"/>
        <v>168107</v>
      </c>
      <c r="F66" s="30"/>
      <c r="G66" s="30"/>
      <c r="H66" s="30">
        <f t="shared" si="21"/>
        <v>168282</v>
      </c>
      <c r="I66" s="30"/>
      <c r="J66" s="5">
        <f t="shared" si="20"/>
        <v>0</v>
      </c>
      <c r="K66" s="5">
        <f t="shared" si="5"/>
        <v>74825</v>
      </c>
      <c r="L66" s="32">
        <f t="shared" si="12"/>
        <v>0.52700000000000002</v>
      </c>
      <c r="M66" s="5">
        <f t="shared" si="2"/>
        <v>133250.54843061583</v>
      </c>
      <c r="N66" s="5">
        <f t="shared" si="3"/>
        <v>279826.15170429327</v>
      </c>
      <c r="O66" s="5">
        <f t="shared" si="6"/>
        <v>279826.15170429327</v>
      </c>
      <c r="P66" s="49">
        <f t="shared" si="13"/>
        <v>0.56153615036685356</v>
      </c>
      <c r="Q66" s="49">
        <f t="shared" si="14"/>
        <v>0.26739816684135886</v>
      </c>
      <c r="R66" s="49">
        <f t="shared" si="15"/>
        <v>0.26739816684135886</v>
      </c>
      <c r="S66" s="52">
        <f t="shared" si="10"/>
        <v>62.906729034413637</v>
      </c>
      <c r="T66" s="2" t="s">
        <v>118</v>
      </c>
      <c r="U66" s="2" t="str">
        <f t="shared" si="11"/>
        <v>049 State Ave</v>
      </c>
    </row>
    <row r="67" spans="1:21">
      <c r="A67" s="1"/>
      <c r="B67" s="1">
        <v>7</v>
      </c>
      <c r="C67" s="29">
        <v>76464</v>
      </c>
      <c r="D67" s="29">
        <v>65724.592191326999</v>
      </c>
      <c r="E67" s="30">
        <f t="shared" si="19"/>
        <v>168282</v>
      </c>
      <c r="F67" s="30"/>
      <c r="G67" s="30"/>
      <c r="H67" s="30">
        <f t="shared" si="21"/>
        <v>157542.59219132701</v>
      </c>
      <c r="I67" s="30"/>
      <c r="J67" s="5">
        <f t="shared" si="20"/>
        <v>0</v>
      </c>
      <c r="K67" s="5">
        <f t="shared" si="5"/>
        <v>76464</v>
      </c>
      <c r="L67" s="32">
        <f t="shared" si="12"/>
        <v>0.52700000000000002</v>
      </c>
      <c r="M67" s="5">
        <f t="shared" si="2"/>
        <v>133250.54843061583</v>
      </c>
      <c r="N67" s="5">
        <f t="shared" si="3"/>
        <v>279826.15170429327</v>
      </c>
      <c r="O67" s="5">
        <f t="shared" si="6"/>
        <v>279826.15170429327</v>
      </c>
      <c r="P67" s="49">
        <f t="shared" si="13"/>
        <v>0.57383628735918601</v>
      </c>
      <c r="Q67" s="49">
        <f t="shared" si="14"/>
        <v>0.27325537493294572</v>
      </c>
      <c r="R67" s="49">
        <f t="shared" si="15"/>
        <v>0.27325537493294572</v>
      </c>
      <c r="S67" s="52">
        <f t="shared" si="10"/>
        <v>61.622410546139363</v>
      </c>
      <c r="T67" s="2" t="s">
        <v>118</v>
      </c>
      <c r="U67" s="2" t="str">
        <f t="shared" si="11"/>
        <v>049 State Ave</v>
      </c>
    </row>
    <row r="68" spans="1:21">
      <c r="A68" s="1"/>
      <c r="B68" s="1">
        <v>8</v>
      </c>
      <c r="C68" s="29">
        <v>63711</v>
      </c>
      <c r="D68" s="29">
        <v>75000</v>
      </c>
      <c r="E68" s="30">
        <f t="shared" si="19"/>
        <v>157542.59219132701</v>
      </c>
      <c r="F68" s="30"/>
      <c r="G68" s="30"/>
      <c r="H68" s="30">
        <f t="shared" si="21"/>
        <v>168831.59219132701</v>
      </c>
      <c r="I68" s="30"/>
      <c r="J68" s="5">
        <f t="shared" si="20"/>
        <v>0</v>
      </c>
      <c r="K68" s="5">
        <f t="shared" si="5"/>
        <v>63711</v>
      </c>
      <c r="L68" s="32">
        <f t="shared" si="12"/>
        <v>0.52700000000000002</v>
      </c>
      <c r="M68" s="5">
        <f t="shared" si="2"/>
        <v>133250.54843061583</v>
      </c>
      <c r="N68" s="5">
        <f t="shared" si="3"/>
        <v>279826.15170429327</v>
      </c>
      <c r="O68" s="5">
        <f t="shared" si="6"/>
        <v>279826.15170429327</v>
      </c>
      <c r="P68" s="49">
        <f t="shared" si="13"/>
        <v>0.47812936419676055</v>
      </c>
      <c r="Q68" s="49">
        <f t="shared" si="14"/>
        <v>0.227680649617505</v>
      </c>
      <c r="R68" s="49">
        <f t="shared" si="15"/>
        <v>0.227680649617505</v>
      </c>
      <c r="S68" s="52">
        <f t="shared" si="10"/>
        <v>69.237534826908316</v>
      </c>
      <c r="T68" s="2" t="s">
        <v>118</v>
      </c>
      <c r="U68" s="2" t="str">
        <f t="shared" si="11"/>
        <v>049 State Ave</v>
      </c>
    </row>
    <row r="69" spans="1:21">
      <c r="A69" s="1"/>
      <c r="B69" s="1">
        <v>9</v>
      </c>
      <c r="C69" s="29">
        <v>78174</v>
      </c>
      <c r="D69" s="29">
        <v>52697.107142857116</v>
      </c>
      <c r="E69" s="30">
        <f t="shared" si="19"/>
        <v>168831.59219132701</v>
      </c>
      <c r="F69" s="30"/>
      <c r="G69" s="30"/>
      <c r="H69" s="30">
        <f t="shared" si="21"/>
        <v>143354.69933418412</v>
      </c>
      <c r="I69" s="30"/>
      <c r="J69" s="5">
        <f t="shared" si="20"/>
        <v>0</v>
      </c>
      <c r="K69" s="5">
        <f t="shared" si="5"/>
        <v>78174</v>
      </c>
      <c r="L69" s="32">
        <f t="shared" si="12"/>
        <v>0.52700000000000002</v>
      </c>
      <c r="M69" s="5">
        <f t="shared" si="2"/>
        <v>133250.54843061583</v>
      </c>
      <c r="N69" s="5">
        <f t="shared" si="3"/>
        <v>279826.15170429327</v>
      </c>
      <c r="O69" s="5">
        <f t="shared" si="6"/>
        <v>279826.15170429327</v>
      </c>
      <c r="P69" s="49">
        <f t="shared" si="13"/>
        <v>0.58666925517913016</v>
      </c>
      <c r="Q69" s="49">
        <f t="shared" si="14"/>
        <v>0.27936631199006196</v>
      </c>
      <c r="R69" s="49">
        <f t="shared" si="15"/>
        <v>0.27936631199006196</v>
      </c>
      <c r="S69" s="52">
        <f t="shared" si="10"/>
        <v>60.471315032583163</v>
      </c>
      <c r="T69" s="2" t="s">
        <v>118</v>
      </c>
      <c r="U69" s="2" t="str">
        <f t="shared" si="11"/>
        <v>049 State Ave</v>
      </c>
    </row>
    <row r="70" spans="1:21">
      <c r="A70" s="1"/>
      <c r="B70" s="1">
        <v>10</v>
      </c>
      <c r="C70" s="29">
        <v>71751</v>
      </c>
      <c r="D70" s="30">
        <v>85000</v>
      </c>
      <c r="E70" s="30">
        <f t="shared" si="19"/>
        <v>143354.69933418412</v>
      </c>
      <c r="F70" s="30"/>
      <c r="G70" s="30"/>
      <c r="H70" s="30">
        <f t="shared" si="21"/>
        <v>156603.69933418412</v>
      </c>
      <c r="I70" s="30"/>
      <c r="J70" s="5">
        <f t="shared" si="20"/>
        <v>0</v>
      </c>
      <c r="K70" s="5">
        <f t="shared" si="5"/>
        <v>71751</v>
      </c>
      <c r="L70" s="32">
        <f t="shared" si="12"/>
        <v>0.52700000000000002</v>
      </c>
      <c r="M70" s="5">
        <f t="shared" si="2"/>
        <v>133250.54843061583</v>
      </c>
      <c r="N70" s="5">
        <f t="shared" si="3"/>
        <v>279826.15170429327</v>
      </c>
      <c r="O70" s="5">
        <f t="shared" si="6"/>
        <v>279826.15170429327</v>
      </c>
      <c r="P70" s="49">
        <f t="shared" si="13"/>
        <v>0.53846682692912951</v>
      </c>
      <c r="Q70" s="49">
        <f t="shared" si="14"/>
        <v>0.25641277472815688</v>
      </c>
      <c r="R70" s="49">
        <f t="shared" si="15"/>
        <v>0.25641277472815688</v>
      </c>
      <c r="S70" s="52">
        <f t="shared" si="10"/>
        <v>55.942517614488374</v>
      </c>
      <c r="T70" s="2" t="s">
        <v>118</v>
      </c>
      <c r="U70" s="2" t="str">
        <f t="shared" si="11"/>
        <v>049 State Ave</v>
      </c>
    </row>
    <row r="71" spans="1:21">
      <c r="A71" s="1"/>
      <c r="B71" s="1">
        <v>11</v>
      </c>
      <c r="C71" s="29">
        <v>47793</v>
      </c>
      <c r="D71" s="30">
        <v>75000</v>
      </c>
      <c r="E71" s="30">
        <f>H70</f>
        <v>156603.69933418412</v>
      </c>
      <c r="F71" s="30"/>
      <c r="G71" s="30"/>
      <c r="H71" s="30">
        <f>IF(F71&gt;0,E71+F71+I71-G71,E71+D71+I71-C71)</f>
        <v>183810.69933418412</v>
      </c>
      <c r="I71" s="30"/>
      <c r="J71" s="5">
        <f t="shared" si="20"/>
        <v>0</v>
      </c>
      <c r="K71" s="5">
        <f t="shared" si="5"/>
        <v>47793</v>
      </c>
      <c r="L71" s="32">
        <f t="shared" si="12"/>
        <v>0.52700000000000002</v>
      </c>
      <c r="M71" s="5">
        <f t="shared" si="2"/>
        <v>133250.54843061583</v>
      </c>
      <c r="N71" s="5">
        <f t="shared" si="3"/>
        <v>279826.15170429327</v>
      </c>
      <c r="O71" s="5">
        <f t="shared" si="6"/>
        <v>279826.15170429327</v>
      </c>
      <c r="P71" s="49">
        <f t="shared" si="13"/>
        <v>0.35867019357812274</v>
      </c>
      <c r="Q71" s="49">
        <f t="shared" si="14"/>
        <v>0.17079533027529653</v>
      </c>
      <c r="R71" s="49">
        <f t="shared" si="15"/>
        <v>0.17079533027529653</v>
      </c>
      <c r="S71" s="52">
        <f t="shared" si="10"/>
        <v>91.747820420504155</v>
      </c>
      <c r="T71" s="2" t="s">
        <v>118</v>
      </c>
      <c r="U71" s="2" t="str">
        <f t="shared" si="11"/>
        <v>049 State Ave</v>
      </c>
    </row>
    <row r="72" spans="1:21">
      <c r="A72" s="1"/>
      <c r="B72" s="1">
        <v>12</v>
      </c>
      <c r="C72" s="29">
        <v>47061</v>
      </c>
      <c r="D72" s="30"/>
      <c r="E72" s="30"/>
      <c r="F72" s="30"/>
      <c r="G72" s="30"/>
      <c r="H72" s="30"/>
      <c r="I72" s="30"/>
      <c r="J72" s="5">
        <f t="shared" si="20"/>
        <v>0</v>
      </c>
      <c r="K72" s="5">
        <f t="shared" si="5"/>
        <v>47061</v>
      </c>
      <c r="L72" s="32">
        <f t="shared" si="12"/>
        <v>0.52700000000000002</v>
      </c>
      <c r="M72" s="5">
        <f t="shared" si="2"/>
        <v>133250.54843061583</v>
      </c>
      <c r="N72" s="5">
        <f t="shared" si="3"/>
        <v>279826.15170429327</v>
      </c>
      <c r="O72" s="5">
        <f t="shared" si="6"/>
        <v>279826.15170429327</v>
      </c>
      <c r="P72" s="49">
        <f t="shared" si="13"/>
        <v>0.3531767827920414</v>
      </c>
      <c r="Q72" s="49">
        <f t="shared" si="14"/>
        <v>0.16817942037716255</v>
      </c>
      <c r="R72" s="49">
        <f t="shared" si="15"/>
        <v>0.16817942037716255</v>
      </c>
      <c r="S72" s="52" t="e">
        <f t="shared" si="10"/>
        <v>#N/A</v>
      </c>
      <c r="T72" s="2" t="s">
        <v>118</v>
      </c>
      <c r="U72" s="2" t="str">
        <f t="shared" si="11"/>
        <v>049 State Ave</v>
      </c>
    </row>
    <row r="73" spans="1:21">
      <c r="A73" s="1"/>
      <c r="B73" s="1">
        <v>13</v>
      </c>
      <c r="C73" s="29">
        <v>69181</v>
      </c>
      <c r="D73" s="30"/>
      <c r="E73" s="30"/>
      <c r="F73" s="30"/>
      <c r="G73" s="30"/>
      <c r="H73" s="30"/>
      <c r="I73" s="30"/>
      <c r="J73" s="5">
        <f t="shared" si="20"/>
        <v>0</v>
      </c>
      <c r="K73" s="5">
        <f t="shared" si="5"/>
        <v>69181</v>
      </c>
      <c r="L73" s="32">
        <f t="shared" si="12"/>
        <v>0.52700000000000002</v>
      </c>
      <c r="M73" s="5">
        <f t="shared" si="2"/>
        <v>133250.54843061583</v>
      </c>
      <c r="N73" s="5">
        <f t="shared" si="3"/>
        <v>279826.15170429327</v>
      </c>
      <c r="O73" s="5">
        <f t="shared" si="6"/>
        <v>279826.15170429327</v>
      </c>
      <c r="P73" s="49">
        <f t="shared" ref="P73" si="22">IF(K73=0,0%,K73/M73)</f>
        <v>0.51917985190149418</v>
      </c>
      <c r="Q73" s="49">
        <f t="shared" ref="Q73" si="23">IF(K73=0,0%,K73/N73)</f>
        <v>0.24722850090547338</v>
      </c>
      <c r="R73" s="49">
        <f t="shared" ref="R73" si="24">IF(K73=0,0%,K73/O73)</f>
        <v>0.24722850090547338</v>
      </c>
      <c r="S73" s="52" t="e">
        <f t="shared" si="10"/>
        <v>#N/A</v>
      </c>
      <c r="T73" s="2" t="s">
        <v>118</v>
      </c>
      <c r="U73" s="2" t="str">
        <f t="shared" si="11"/>
        <v>049 State Ave</v>
      </c>
    </row>
    <row r="74" spans="1:21">
      <c r="A74" s="1">
        <f>$A$36</f>
        <v>2026</v>
      </c>
      <c r="B74" s="1">
        <v>1</v>
      </c>
      <c r="C74" s="29">
        <v>60810</v>
      </c>
      <c r="D74" s="30"/>
      <c r="E74" s="30"/>
      <c r="F74" s="30"/>
      <c r="G74" s="30"/>
      <c r="H74" s="30"/>
      <c r="I74" s="30"/>
      <c r="J74" s="5"/>
      <c r="K74" s="5">
        <f t="shared" si="5"/>
        <v>60810</v>
      </c>
      <c r="L74" s="32">
        <f t="shared" si="12"/>
        <v>0.52700000000000002</v>
      </c>
      <c r="M74" s="5">
        <f t="shared" si="2"/>
        <v>133250.54843061583</v>
      </c>
      <c r="N74" s="5">
        <f t="shared" si="3"/>
        <v>279826.15170429327</v>
      </c>
      <c r="O74" s="5">
        <f t="shared" si="6"/>
        <v>279826.15170429327</v>
      </c>
      <c r="P74" s="49">
        <f t="shared" si="13"/>
        <v>0.4563583468601185</v>
      </c>
      <c r="Q74" s="49">
        <f t="shared" si="14"/>
        <v>0.21731349850481832</v>
      </c>
      <c r="R74" s="49">
        <f t="shared" si="15"/>
        <v>0.21731349850481832</v>
      </c>
      <c r="S74" s="52" t="e">
        <f t="shared" si="10"/>
        <v>#N/A</v>
      </c>
      <c r="T74" s="2" t="s">
        <v>118</v>
      </c>
      <c r="U74" s="2" t="str">
        <f t="shared" si="11"/>
        <v>049 State Ave</v>
      </c>
    </row>
    <row r="75" spans="1:21">
      <c r="A75" s="1"/>
      <c r="B75" s="1">
        <v>2</v>
      </c>
      <c r="C75" s="29">
        <v>63120</v>
      </c>
      <c r="D75" s="30"/>
      <c r="E75" s="30"/>
      <c r="F75" s="30"/>
      <c r="G75" s="30"/>
      <c r="H75" s="30"/>
      <c r="I75" s="30"/>
      <c r="J75" s="5"/>
      <c r="K75" s="5">
        <f t="shared" si="5"/>
        <v>63120</v>
      </c>
      <c r="L75" s="32">
        <f t="shared" si="12"/>
        <v>0.52700000000000002</v>
      </c>
      <c r="M75" s="5">
        <f t="shared" si="2"/>
        <v>133250.54843061583</v>
      </c>
      <c r="N75" s="5">
        <f t="shared" si="3"/>
        <v>279826.15170429327</v>
      </c>
      <c r="O75" s="5">
        <f t="shared" si="6"/>
        <v>279826.15170429327</v>
      </c>
      <c r="P75" s="49">
        <f t="shared" si="13"/>
        <v>0.47369411040635884</v>
      </c>
      <c r="Q75" s="49">
        <f t="shared" si="14"/>
        <v>0.22556862400302799</v>
      </c>
      <c r="R75" s="49">
        <f t="shared" si="15"/>
        <v>0.22556862400302799</v>
      </c>
      <c r="S75" s="52" t="e">
        <f t="shared" si="10"/>
        <v>#N/A</v>
      </c>
      <c r="T75" s="2" t="s">
        <v>118</v>
      </c>
      <c r="U75" s="2" t="str">
        <f t="shared" si="11"/>
        <v>049 State Ave</v>
      </c>
    </row>
    <row r="76" spans="1:21">
      <c r="A76" s="1"/>
      <c r="B76" s="1">
        <v>3</v>
      </c>
      <c r="C76" s="29">
        <v>67812</v>
      </c>
      <c r="D76" s="30"/>
      <c r="E76" s="30"/>
      <c r="F76" s="30"/>
      <c r="G76" s="30"/>
      <c r="H76" s="30"/>
      <c r="I76" s="30"/>
      <c r="J76" s="5"/>
      <c r="K76" s="5">
        <f t="shared" si="5"/>
        <v>67812</v>
      </c>
      <c r="L76" s="32">
        <f t="shared" si="12"/>
        <v>0.52700000000000002</v>
      </c>
      <c r="M76" s="5">
        <f t="shared" si="2"/>
        <v>133250.54843061583</v>
      </c>
      <c r="N76" s="5">
        <f t="shared" si="3"/>
        <v>279826.15170429327</v>
      </c>
      <c r="O76" s="5">
        <f t="shared" si="6"/>
        <v>279826.15170429327</v>
      </c>
      <c r="P76" s="49">
        <f t="shared" si="13"/>
        <v>0.50890597298599505</v>
      </c>
      <c r="Q76" s="49">
        <f t="shared" si="14"/>
        <v>0.24233617761237855</v>
      </c>
      <c r="R76" s="49">
        <f t="shared" si="15"/>
        <v>0.24233617761237855</v>
      </c>
      <c r="S76" s="52" t="e">
        <f t="shared" si="10"/>
        <v>#N/A</v>
      </c>
      <c r="T76" s="2" t="s">
        <v>118</v>
      </c>
      <c r="U76" s="2" t="str">
        <f t="shared" si="11"/>
        <v>049 State Ave</v>
      </c>
    </row>
    <row r="77" spans="1:21">
      <c r="A77" s="1"/>
      <c r="B77" s="1">
        <v>4</v>
      </c>
      <c r="C77" s="29">
        <v>76950</v>
      </c>
      <c r="D77" s="30"/>
      <c r="E77" s="30"/>
      <c r="F77" s="30"/>
      <c r="G77" s="30"/>
      <c r="H77" s="30"/>
      <c r="I77" s="30"/>
      <c r="J77" s="5"/>
      <c r="K77" s="5">
        <f t="shared" si="5"/>
        <v>76950</v>
      </c>
      <c r="L77" s="32">
        <f t="shared" si="12"/>
        <v>0.52700000000000002</v>
      </c>
      <c r="M77" s="5">
        <f t="shared" si="2"/>
        <v>133250.54843061583</v>
      </c>
      <c r="N77" s="5">
        <f t="shared" si="3"/>
        <v>279826.15170429327</v>
      </c>
      <c r="O77" s="5">
        <f t="shared" si="6"/>
        <v>279826.15170429327</v>
      </c>
      <c r="P77" s="49">
        <f t="shared" si="13"/>
        <v>0.5774835518974859</v>
      </c>
      <c r="Q77" s="49">
        <f t="shared" si="14"/>
        <v>0.27499216757023137</v>
      </c>
      <c r="R77" s="49">
        <f t="shared" si="15"/>
        <v>0.27499216757023137</v>
      </c>
      <c r="S77" s="52" t="e">
        <f t="shared" si="10"/>
        <v>#N/A</v>
      </c>
      <c r="T77" s="2" t="s">
        <v>118</v>
      </c>
      <c r="U77" s="2" t="str">
        <f t="shared" si="11"/>
        <v>049 State Ave</v>
      </c>
    </row>
    <row r="78" spans="1:21">
      <c r="A78" s="1"/>
      <c r="B78" s="1">
        <v>5</v>
      </c>
      <c r="C78" s="30">
        <f t="shared" ref="C78:C86" si="25">IF(ISBLANK(G65),C65*(1+$H$37),G65*(1+$H$37))</f>
        <v>77181</v>
      </c>
      <c r="D78" s="30"/>
      <c r="E78" s="30"/>
      <c r="F78" s="30"/>
      <c r="G78" s="30"/>
      <c r="H78" s="30"/>
      <c r="I78" s="30"/>
      <c r="J78" s="5"/>
      <c r="K78" s="5">
        <f t="shared" si="5"/>
        <v>77181</v>
      </c>
      <c r="L78" s="32">
        <f t="shared" si="12"/>
        <v>0.52700000000000002</v>
      </c>
      <c r="M78" s="5">
        <f t="shared" si="2"/>
        <v>133250.54843061583</v>
      </c>
      <c r="N78" s="5">
        <f t="shared" si="3"/>
        <v>279826.15170429327</v>
      </c>
      <c r="O78" s="5">
        <f t="shared" si="6"/>
        <v>279826.15170429327</v>
      </c>
      <c r="P78" s="49">
        <f t="shared" si="13"/>
        <v>0.57921712825210991</v>
      </c>
      <c r="Q78" s="49">
        <f t="shared" si="14"/>
        <v>0.27581768012005237</v>
      </c>
      <c r="R78" s="49">
        <f t="shared" si="15"/>
        <v>0.27581768012005237</v>
      </c>
      <c r="S78" s="52" t="e">
        <f t="shared" si="10"/>
        <v>#N/A</v>
      </c>
      <c r="T78" s="2" t="s">
        <v>118</v>
      </c>
      <c r="U78" s="2" t="str">
        <f t="shared" si="11"/>
        <v>049 State Ave</v>
      </c>
    </row>
    <row r="79" spans="1:21">
      <c r="A79" s="1"/>
      <c r="B79" s="1">
        <v>6</v>
      </c>
      <c r="C79" s="30">
        <f t="shared" si="25"/>
        <v>74825</v>
      </c>
      <c r="D79" s="30"/>
      <c r="E79" s="30"/>
      <c r="F79" s="30"/>
      <c r="G79" s="30"/>
      <c r="H79" s="30"/>
      <c r="I79" s="30"/>
      <c r="J79" s="5"/>
      <c r="K79" s="5">
        <f t="shared" si="5"/>
        <v>74825</v>
      </c>
      <c r="L79" s="32">
        <f t="shared" si="12"/>
        <v>0.52700000000000002</v>
      </c>
      <c r="M79" s="5">
        <f t="shared" si="2"/>
        <v>133250.54843061583</v>
      </c>
      <c r="N79" s="5">
        <f t="shared" si="3"/>
        <v>279826.15170429327</v>
      </c>
      <c r="O79" s="5">
        <f t="shared" si="6"/>
        <v>279826.15170429327</v>
      </c>
      <c r="P79" s="49">
        <f t="shared" si="13"/>
        <v>0.56153615036685356</v>
      </c>
      <c r="Q79" s="49">
        <f t="shared" si="14"/>
        <v>0.26739816684135886</v>
      </c>
      <c r="R79" s="49">
        <f t="shared" si="15"/>
        <v>0.26739816684135886</v>
      </c>
      <c r="S79" s="52" t="e">
        <f t="shared" si="10"/>
        <v>#N/A</v>
      </c>
      <c r="T79" s="2" t="s">
        <v>118</v>
      </c>
      <c r="U79" s="2" t="str">
        <f t="shared" si="11"/>
        <v>049 State Ave</v>
      </c>
    </row>
    <row r="80" spans="1:21">
      <c r="A80" s="1"/>
      <c r="B80" s="1">
        <v>7</v>
      </c>
      <c r="C80" s="30">
        <f t="shared" si="25"/>
        <v>76464</v>
      </c>
      <c r="D80" s="30"/>
      <c r="E80" s="30"/>
      <c r="F80" s="30"/>
      <c r="G80" s="30"/>
      <c r="H80" s="30"/>
      <c r="I80" s="30"/>
      <c r="J80" s="5"/>
      <c r="K80" s="5">
        <f t="shared" si="5"/>
        <v>76464</v>
      </c>
      <c r="L80" s="32">
        <f t="shared" si="12"/>
        <v>0.52700000000000002</v>
      </c>
      <c r="M80" s="5">
        <f t="shared" si="2"/>
        <v>133250.54843061583</v>
      </c>
      <c r="N80" s="5">
        <f t="shared" si="3"/>
        <v>279826.15170429327</v>
      </c>
      <c r="O80" s="5">
        <f t="shared" si="6"/>
        <v>279826.15170429327</v>
      </c>
      <c r="P80" s="49">
        <f t="shared" si="13"/>
        <v>0.57383628735918601</v>
      </c>
      <c r="Q80" s="49">
        <f t="shared" si="14"/>
        <v>0.27325537493294572</v>
      </c>
      <c r="R80" s="49">
        <f t="shared" si="15"/>
        <v>0.27325537493294572</v>
      </c>
      <c r="S80" s="52" t="e">
        <f t="shared" si="10"/>
        <v>#N/A</v>
      </c>
      <c r="T80" s="2" t="s">
        <v>118</v>
      </c>
      <c r="U80" s="2" t="str">
        <f t="shared" si="11"/>
        <v>049 State Ave</v>
      </c>
    </row>
    <row r="81" spans="1:21">
      <c r="A81" s="1"/>
      <c r="B81" s="1">
        <v>8</v>
      </c>
      <c r="C81" s="30">
        <f t="shared" si="25"/>
        <v>63711</v>
      </c>
      <c r="D81" s="30"/>
      <c r="E81" s="30"/>
      <c r="F81" s="30"/>
      <c r="G81" s="30"/>
      <c r="H81" s="30"/>
      <c r="I81" s="30"/>
      <c r="J81" s="5"/>
      <c r="K81" s="5">
        <f t="shared" si="5"/>
        <v>63711</v>
      </c>
      <c r="L81" s="32">
        <f t="shared" si="12"/>
        <v>0.52700000000000002</v>
      </c>
      <c r="M81" s="5">
        <f t="shared" si="2"/>
        <v>133250.54843061583</v>
      </c>
      <c r="N81" s="5">
        <f t="shared" si="3"/>
        <v>279826.15170429327</v>
      </c>
      <c r="O81" s="5">
        <f t="shared" si="6"/>
        <v>279826.15170429327</v>
      </c>
      <c r="P81" s="49">
        <f t="shared" si="13"/>
        <v>0.47812936419676055</v>
      </c>
      <c r="Q81" s="49">
        <f t="shared" si="14"/>
        <v>0.227680649617505</v>
      </c>
      <c r="R81" s="49">
        <f t="shared" si="15"/>
        <v>0.227680649617505</v>
      </c>
      <c r="S81" s="52" t="e">
        <f t="shared" si="10"/>
        <v>#N/A</v>
      </c>
      <c r="T81" s="2" t="s">
        <v>118</v>
      </c>
      <c r="U81" s="2" t="str">
        <f t="shared" ref="U81:U112" si="26">U80</f>
        <v>049 State Ave</v>
      </c>
    </row>
    <row r="82" spans="1:21">
      <c r="A82" s="1"/>
      <c r="B82" s="1">
        <v>9</v>
      </c>
      <c r="C82" s="30">
        <f t="shared" si="25"/>
        <v>78174</v>
      </c>
      <c r="D82" s="30"/>
      <c r="E82" s="30"/>
      <c r="F82" s="30"/>
      <c r="G82" s="30"/>
      <c r="H82" s="30"/>
      <c r="I82" s="30"/>
      <c r="J82" s="5"/>
      <c r="K82" s="5">
        <f t="shared" si="5"/>
        <v>78174</v>
      </c>
      <c r="L82" s="32">
        <f t="shared" si="12"/>
        <v>0.52700000000000002</v>
      </c>
      <c r="M82" s="5">
        <f t="shared" si="2"/>
        <v>133250.54843061583</v>
      </c>
      <c r="N82" s="5">
        <f t="shared" si="3"/>
        <v>279826.15170429327</v>
      </c>
      <c r="O82" s="5">
        <f t="shared" si="6"/>
        <v>279826.15170429327</v>
      </c>
      <c r="P82" s="49">
        <f t="shared" si="13"/>
        <v>0.58666925517913016</v>
      </c>
      <c r="Q82" s="49">
        <f t="shared" si="14"/>
        <v>0.27936631199006196</v>
      </c>
      <c r="R82" s="49">
        <f t="shared" si="15"/>
        <v>0.27936631199006196</v>
      </c>
      <c r="S82" s="52" t="e">
        <f t="shared" si="10"/>
        <v>#N/A</v>
      </c>
      <c r="T82" s="2" t="s">
        <v>118</v>
      </c>
      <c r="U82" s="2" t="str">
        <f t="shared" si="26"/>
        <v>049 State Ave</v>
      </c>
    </row>
    <row r="83" spans="1:21">
      <c r="A83" s="1"/>
      <c r="B83" s="1">
        <v>10</v>
      </c>
      <c r="C83" s="30">
        <f t="shared" si="25"/>
        <v>71751</v>
      </c>
      <c r="D83" s="30"/>
      <c r="E83" s="30"/>
      <c r="F83" s="30"/>
      <c r="G83" s="30"/>
      <c r="H83" s="30"/>
      <c r="I83" s="30"/>
      <c r="J83" s="5"/>
      <c r="K83" s="5">
        <f t="shared" si="5"/>
        <v>71751</v>
      </c>
      <c r="L83" s="32">
        <f t="shared" si="12"/>
        <v>0.52700000000000002</v>
      </c>
      <c r="M83" s="5">
        <f t="shared" si="2"/>
        <v>133250.54843061583</v>
      </c>
      <c r="N83" s="5">
        <f t="shared" si="3"/>
        <v>279826.15170429327</v>
      </c>
      <c r="O83" s="5">
        <f t="shared" si="6"/>
        <v>279826.15170429327</v>
      </c>
      <c r="P83" s="49">
        <f t="shared" si="13"/>
        <v>0.53846682692912951</v>
      </c>
      <c r="Q83" s="49">
        <f t="shared" si="14"/>
        <v>0.25641277472815688</v>
      </c>
      <c r="R83" s="49">
        <f t="shared" si="15"/>
        <v>0.25641277472815688</v>
      </c>
      <c r="S83" s="52" t="e">
        <f t="shared" si="10"/>
        <v>#N/A</v>
      </c>
      <c r="T83" s="2" t="s">
        <v>118</v>
      </c>
      <c r="U83" s="2" t="str">
        <f t="shared" si="26"/>
        <v>049 State Ave</v>
      </c>
    </row>
    <row r="84" spans="1:21">
      <c r="A84" s="1"/>
      <c r="B84" s="1">
        <v>11</v>
      </c>
      <c r="C84" s="30">
        <f t="shared" si="25"/>
        <v>47793</v>
      </c>
      <c r="D84" s="30"/>
      <c r="E84" s="30"/>
      <c r="F84" s="30"/>
      <c r="G84" s="30"/>
      <c r="H84" s="30"/>
      <c r="I84" s="30"/>
      <c r="J84" s="5"/>
      <c r="K84" s="5">
        <f t="shared" si="5"/>
        <v>47793</v>
      </c>
      <c r="L84" s="32">
        <f t="shared" si="12"/>
        <v>0.52700000000000002</v>
      </c>
      <c r="M84" s="5">
        <f t="shared" si="2"/>
        <v>133250.54843061583</v>
      </c>
      <c r="N84" s="5">
        <f t="shared" si="3"/>
        <v>279826.15170429327</v>
      </c>
      <c r="O84" s="5">
        <f t="shared" si="6"/>
        <v>279826.15170429327</v>
      </c>
      <c r="P84" s="49">
        <f t="shared" si="13"/>
        <v>0.35867019357812274</v>
      </c>
      <c r="Q84" s="49">
        <f t="shared" si="14"/>
        <v>0.17079533027529653</v>
      </c>
      <c r="R84" s="49">
        <f t="shared" si="15"/>
        <v>0.17079533027529653</v>
      </c>
      <c r="S84" s="52" t="e">
        <f t="shared" si="10"/>
        <v>#N/A</v>
      </c>
      <c r="T84" s="2" t="s">
        <v>118</v>
      </c>
      <c r="U84" s="2" t="str">
        <f t="shared" si="26"/>
        <v>049 State Ave</v>
      </c>
    </row>
    <row r="85" spans="1:21">
      <c r="A85" s="1"/>
      <c r="B85" s="1">
        <v>12</v>
      </c>
      <c r="C85" s="30">
        <f t="shared" si="25"/>
        <v>47061</v>
      </c>
      <c r="D85" s="30"/>
      <c r="E85" s="30"/>
      <c r="F85" s="30"/>
      <c r="G85" s="30"/>
      <c r="H85" s="30"/>
      <c r="I85" s="30"/>
      <c r="J85" s="5"/>
      <c r="K85" s="5">
        <f t="shared" si="5"/>
        <v>47061</v>
      </c>
      <c r="L85" s="32">
        <f t="shared" si="12"/>
        <v>0.52700000000000002</v>
      </c>
      <c r="M85" s="5">
        <f t="shared" si="2"/>
        <v>133250.54843061583</v>
      </c>
      <c r="N85" s="5">
        <f t="shared" si="3"/>
        <v>279826.15170429327</v>
      </c>
      <c r="O85" s="5">
        <f t="shared" si="6"/>
        <v>279826.15170429327</v>
      </c>
      <c r="P85" s="49">
        <f t="shared" si="13"/>
        <v>0.3531767827920414</v>
      </c>
      <c r="Q85" s="49">
        <f t="shared" si="14"/>
        <v>0.16817942037716255</v>
      </c>
      <c r="R85" s="49">
        <f t="shared" si="15"/>
        <v>0.16817942037716255</v>
      </c>
      <c r="S85" s="52" t="e">
        <f t="shared" si="10"/>
        <v>#N/A</v>
      </c>
      <c r="T85" s="2" t="s">
        <v>118</v>
      </c>
      <c r="U85" s="2" t="str">
        <f t="shared" si="26"/>
        <v>049 State Ave</v>
      </c>
    </row>
    <row r="86" spans="1:21">
      <c r="A86" s="1"/>
      <c r="B86" s="1">
        <v>13</v>
      </c>
      <c r="C86" s="30">
        <f t="shared" si="25"/>
        <v>69181</v>
      </c>
      <c r="D86" s="30"/>
      <c r="E86" s="30"/>
      <c r="F86" s="30"/>
      <c r="G86" s="30"/>
      <c r="H86" s="30"/>
      <c r="I86" s="30"/>
      <c r="J86" s="5"/>
      <c r="K86" s="5">
        <f t="shared" si="5"/>
        <v>69181</v>
      </c>
      <c r="L86" s="32">
        <f t="shared" si="12"/>
        <v>0.52700000000000002</v>
      </c>
      <c r="M86" s="5">
        <f t="shared" si="2"/>
        <v>133250.54843061583</v>
      </c>
      <c r="N86" s="5">
        <f t="shared" si="3"/>
        <v>279826.15170429327</v>
      </c>
      <c r="O86" s="5">
        <f t="shared" si="6"/>
        <v>279826.15170429327</v>
      </c>
      <c r="P86" s="49">
        <f t="shared" si="13"/>
        <v>0.51917985190149418</v>
      </c>
      <c r="Q86" s="49">
        <f t="shared" si="14"/>
        <v>0.24722850090547338</v>
      </c>
      <c r="R86" s="49">
        <f t="shared" si="15"/>
        <v>0.24722850090547338</v>
      </c>
      <c r="S86" s="52" t="e">
        <f t="shared" si="10"/>
        <v>#N/A</v>
      </c>
      <c r="T86" s="2" t="s">
        <v>118</v>
      </c>
      <c r="U86" s="2" t="str">
        <f t="shared" si="26"/>
        <v>049 State Ave</v>
      </c>
    </row>
    <row r="87" spans="1:21">
      <c r="A87" s="1">
        <f>$A$37</f>
        <v>2027</v>
      </c>
      <c r="B87" s="1">
        <v>1</v>
      </c>
      <c r="C87" s="30">
        <f t="shared" ref="C87:C99" si="27">IF(ISBLANK(G74),C74*(1+$H$38),G74*(1+$H$38))</f>
        <v>60810</v>
      </c>
      <c r="D87" s="30"/>
      <c r="E87" s="30"/>
      <c r="F87" s="30"/>
      <c r="G87" s="30"/>
      <c r="H87" s="30"/>
      <c r="I87" s="30"/>
      <c r="J87" s="5"/>
      <c r="K87" s="5">
        <f t="shared" si="5"/>
        <v>60810</v>
      </c>
      <c r="L87" s="32">
        <f t="shared" si="12"/>
        <v>0.52700000000000002</v>
      </c>
      <c r="M87" s="5">
        <f t="shared" si="2"/>
        <v>133250.54843061583</v>
      </c>
      <c r="N87" s="5">
        <f t="shared" si="3"/>
        <v>279826.15170429327</v>
      </c>
      <c r="O87" s="5">
        <f t="shared" si="6"/>
        <v>279826.15170429327</v>
      </c>
      <c r="P87" s="49">
        <f t="shared" si="13"/>
        <v>0.4563583468601185</v>
      </c>
      <c r="Q87" s="49">
        <f t="shared" si="14"/>
        <v>0.21731349850481832</v>
      </c>
      <c r="R87" s="49">
        <f t="shared" si="15"/>
        <v>0.21731349850481832</v>
      </c>
      <c r="S87" s="52" t="e">
        <f t="shared" si="10"/>
        <v>#N/A</v>
      </c>
      <c r="T87" s="2" t="s">
        <v>118</v>
      </c>
      <c r="U87" s="2" t="str">
        <f t="shared" si="26"/>
        <v>049 State Ave</v>
      </c>
    </row>
    <row r="88" spans="1:21">
      <c r="A88" s="1"/>
      <c r="B88" s="1">
        <v>2</v>
      </c>
      <c r="C88" s="30">
        <f t="shared" si="27"/>
        <v>63120</v>
      </c>
      <c r="D88" s="30"/>
      <c r="E88" s="30"/>
      <c r="F88" s="30"/>
      <c r="G88" s="30"/>
      <c r="H88" s="30"/>
      <c r="I88" s="30"/>
      <c r="J88" s="5"/>
      <c r="K88" s="5">
        <f t="shared" si="5"/>
        <v>63120</v>
      </c>
      <c r="L88" s="32">
        <f t="shared" si="12"/>
        <v>0.52700000000000002</v>
      </c>
      <c r="M88" s="5">
        <f t="shared" si="2"/>
        <v>133250.54843061583</v>
      </c>
      <c r="N88" s="5">
        <f t="shared" si="3"/>
        <v>279826.15170429327</v>
      </c>
      <c r="O88" s="5">
        <f t="shared" si="6"/>
        <v>279826.15170429327</v>
      </c>
      <c r="P88" s="49">
        <f t="shared" si="13"/>
        <v>0.47369411040635884</v>
      </c>
      <c r="Q88" s="49">
        <f t="shared" si="14"/>
        <v>0.22556862400302799</v>
      </c>
      <c r="R88" s="49">
        <f t="shared" si="15"/>
        <v>0.22556862400302799</v>
      </c>
      <c r="S88" s="52" t="e">
        <f t="shared" si="10"/>
        <v>#N/A</v>
      </c>
      <c r="T88" s="2" t="s">
        <v>118</v>
      </c>
      <c r="U88" s="2" t="str">
        <f t="shared" si="26"/>
        <v>049 State Ave</v>
      </c>
    </row>
    <row r="89" spans="1:21">
      <c r="A89" s="1"/>
      <c r="B89" s="1">
        <v>3</v>
      </c>
      <c r="C89" s="30">
        <f t="shared" si="27"/>
        <v>67812</v>
      </c>
      <c r="D89" s="30"/>
      <c r="E89" s="30"/>
      <c r="F89" s="30"/>
      <c r="G89" s="30"/>
      <c r="H89" s="30"/>
      <c r="I89" s="30"/>
      <c r="J89" s="5"/>
      <c r="K89" s="5">
        <f t="shared" si="5"/>
        <v>67812</v>
      </c>
      <c r="L89" s="32">
        <f t="shared" si="12"/>
        <v>0.52700000000000002</v>
      </c>
      <c r="M89" s="5">
        <f t="shared" si="2"/>
        <v>133250.54843061583</v>
      </c>
      <c r="N89" s="5">
        <f t="shared" si="3"/>
        <v>279826.15170429327</v>
      </c>
      <c r="O89" s="5">
        <f t="shared" si="6"/>
        <v>279826.15170429327</v>
      </c>
      <c r="P89" s="49">
        <f t="shared" si="13"/>
        <v>0.50890597298599505</v>
      </c>
      <c r="Q89" s="49">
        <f t="shared" si="14"/>
        <v>0.24233617761237855</v>
      </c>
      <c r="R89" s="49">
        <f t="shared" si="15"/>
        <v>0.24233617761237855</v>
      </c>
      <c r="S89" s="52" t="e">
        <f t="shared" si="10"/>
        <v>#N/A</v>
      </c>
      <c r="T89" s="2" t="s">
        <v>118</v>
      </c>
      <c r="U89" s="2" t="str">
        <f t="shared" si="26"/>
        <v>049 State Ave</v>
      </c>
    </row>
    <row r="90" spans="1:21">
      <c r="A90" s="1"/>
      <c r="B90" s="1">
        <v>4</v>
      </c>
      <c r="C90" s="30">
        <f t="shared" si="27"/>
        <v>76950</v>
      </c>
      <c r="D90" s="30"/>
      <c r="E90" s="30"/>
      <c r="F90" s="30"/>
      <c r="G90" s="30"/>
      <c r="H90" s="30"/>
      <c r="I90" s="30"/>
      <c r="J90" s="5"/>
      <c r="K90" s="5">
        <f t="shared" si="5"/>
        <v>76950</v>
      </c>
      <c r="L90" s="32">
        <f t="shared" si="12"/>
        <v>0.52700000000000002</v>
      </c>
      <c r="M90" s="5">
        <f t="shared" si="2"/>
        <v>133250.54843061583</v>
      </c>
      <c r="N90" s="5">
        <f t="shared" si="3"/>
        <v>279826.15170429327</v>
      </c>
      <c r="O90" s="5">
        <f t="shared" si="6"/>
        <v>279826.15170429327</v>
      </c>
      <c r="P90" s="49">
        <f t="shared" si="13"/>
        <v>0.5774835518974859</v>
      </c>
      <c r="Q90" s="49">
        <f t="shared" si="14"/>
        <v>0.27499216757023137</v>
      </c>
      <c r="R90" s="49">
        <f t="shared" si="15"/>
        <v>0.27499216757023137</v>
      </c>
      <c r="S90" s="52" t="e">
        <f t="shared" si="10"/>
        <v>#N/A</v>
      </c>
      <c r="T90" s="2" t="s">
        <v>118</v>
      </c>
      <c r="U90" s="2" t="str">
        <f t="shared" si="26"/>
        <v>049 State Ave</v>
      </c>
    </row>
    <row r="91" spans="1:21">
      <c r="A91" s="1"/>
      <c r="B91" s="1">
        <v>5</v>
      </c>
      <c r="C91" s="30">
        <f t="shared" si="27"/>
        <v>77181</v>
      </c>
      <c r="D91" s="30"/>
      <c r="E91" s="30"/>
      <c r="F91" s="30"/>
      <c r="G91" s="30"/>
      <c r="H91" s="30"/>
      <c r="I91" s="30"/>
      <c r="J91" s="5"/>
      <c r="K91" s="5">
        <f t="shared" si="5"/>
        <v>77181</v>
      </c>
      <c r="L91" s="32">
        <f t="shared" si="12"/>
        <v>0.52700000000000002</v>
      </c>
      <c r="M91" s="5">
        <f t="shared" si="2"/>
        <v>133250.54843061583</v>
      </c>
      <c r="N91" s="5">
        <f t="shared" si="3"/>
        <v>279826.15170429327</v>
      </c>
      <c r="O91" s="5">
        <f t="shared" si="6"/>
        <v>279826.15170429327</v>
      </c>
      <c r="P91" s="49">
        <f t="shared" si="13"/>
        <v>0.57921712825210991</v>
      </c>
      <c r="Q91" s="49">
        <f t="shared" si="14"/>
        <v>0.27581768012005237</v>
      </c>
      <c r="R91" s="49">
        <f t="shared" si="15"/>
        <v>0.27581768012005237</v>
      </c>
      <c r="S91" s="52" t="e">
        <f t="shared" si="10"/>
        <v>#N/A</v>
      </c>
      <c r="T91" s="2" t="s">
        <v>118</v>
      </c>
      <c r="U91" s="2" t="str">
        <f t="shared" si="26"/>
        <v>049 State Ave</v>
      </c>
    </row>
    <row r="92" spans="1:21">
      <c r="A92" s="1"/>
      <c r="B92" s="1">
        <v>6</v>
      </c>
      <c r="C92" s="30">
        <f t="shared" si="27"/>
        <v>74825</v>
      </c>
      <c r="D92" s="30"/>
      <c r="E92" s="30"/>
      <c r="F92" s="30"/>
      <c r="G92" s="30"/>
      <c r="H92" s="30"/>
      <c r="I92" s="30"/>
      <c r="J92" s="5"/>
      <c r="K92" s="5">
        <f t="shared" si="5"/>
        <v>74825</v>
      </c>
      <c r="L92" s="32">
        <f t="shared" si="12"/>
        <v>0.52700000000000002</v>
      </c>
      <c r="M92" s="5">
        <f t="shared" si="2"/>
        <v>133250.54843061583</v>
      </c>
      <c r="N92" s="5">
        <f t="shared" si="3"/>
        <v>279826.15170429327</v>
      </c>
      <c r="O92" s="5">
        <f t="shared" si="6"/>
        <v>279826.15170429327</v>
      </c>
      <c r="P92" s="49">
        <f t="shared" si="13"/>
        <v>0.56153615036685356</v>
      </c>
      <c r="Q92" s="49">
        <f t="shared" si="14"/>
        <v>0.26739816684135886</v>
      </c>
      <c r="R92" s="49">
        <f t="shared" si="15"/>
        <v>0.26739816684135886</v>
      </c>
      <c r="S92" s="52" t="e">
        <f t="shared" si="10"/>
        <v>#N/A</v>
      </c>
      <c r="T92" s="2" t="s">
        <v>118</v>
      </c>
      <c r="U92" s="2" t="str">
        <f t="shared" si="26"/>
        <v>049 State Ave</v>
      </c>
    </row>
    <row r="93" spans="1:21">
      <c r="A93" s="1"/>
      <c r="B93" s="1">
        <v>7</v>
      </c>
      <c r="C93" s="30">
        <f t="shared" si="27"/>
        <v>76464</v>
      </c>
      <c r="D93" s="30"/>
      <c r="E93" s="30"/>
      <c r="F93" s="30"/>
      <c r="G93" s="30"/>
      <c r="H93" s="30"/>
      <c r="I93" s="30"/>
      <c r="J93" s="5"/>
      <c r="K93" s="5">
        <f t="shared" si="5"/>
        <v>76464</v>
      </c>
      <c r="L93" s="32">
        <f t="shared" si="12"/>
        <v>0.52700000000000002</v>
      </c>
      <c r="M93" s="5">
        <f t="shared" si="2"/>
        <v>133250.54843061583</v>
      </c>
      <c r="N93" s="5">
        <f t="shared" si="3"/>
        <v>279826.15170429327</v>
      </c>
      <c r="O93" s="5">
        <f t="shared" si="6"/>
        <v>279826.15170429327</v>
      </c>
      <c r="P93" s="49">
        <f t="shared" si="13"/>
        <v>0.57383628735918601</v>
      </c>
      <c r="Q93" s="49">
        <f t="shared" si="14"/>
        <v>0.27325537493294572</v>
      </c>
      <c r="R93" s="49">
        <f t="shared" si="15"/>
        <v>0.27325537493294572</v>
      </c>
      <c r="S93" s="52" t="e">
        <f t="shared" si="10"/>
        <v>#N/A</v>
      </c>
      <c r="T93" s="2" t="s">
        <v>118</v>
      </c>
      <c r="U93" s="2" t="str">
        <f t="shared" si="26"/>
        <v>049 State Ave</v>
      </c>
    </row>
    <row r="94" spans="1:21">
      <c r="A94" s="1"/>
      <c r="B94" s="1">
        <v>8</v>
      </c>
      <c r="C94" s="30">
        <f t="shared" si="27"/>
        <v>63711</v>
      </c>
      <c r="D94" s="30"/>
      <c r="E94" s="30"/>
      <c r="F94" s="30"/>
      <c r="G94" s="30"/>
      <c r="H94" s="30"/>
      <c r="I94" s="30"/>
      <c r="J94" s="5"/>
      <c r="K94" s="5">
        <f t="shared" si="5"/>
        <v>63711</v>
      </c>
      <c r="L94" s="32">
        <f t="shared" si="12"/>
        <v>0.52700000000000002</v>
      </c>
      <c r="M94" s="5">
        <f t="shared" si="2"/>
        <v>133250.54843061583</v>
      </c>
      <c r="N94" s="5">
        <f t="shared" si="3"/>
        <v>279826.15170429327</v>
      </c>
      <c r="O94" s="5">
        <f t="shared" si="6"/>
        <v>279826.15170429327</v>
      </c>
      <c r="P94" s="49">
        <f t="shared" si="13"/>
        <v>0.47812936419676055</v>
      </c>
      <c r="Q94" s="49">
        <f t="shared" si="14"/>
        <v>0.227680649617505</v>
      </c>
      <c r="R94" s="49">
        <f t="shared" si="15"/>
        <v>0.227680649617505</v>
      </c>
      <c r="S94" s="52" t="e">
        <f t="shared" si="10"/>
        <v>#N/A</v>
      </c>
      <c r="T94" s="2" t="s">
        <v>118</v>
      </c>
      <c r="U94" s="2" t="str">
        <f t="shared" si="26"/>
        <v>049 State Ave</v>
      </c>
    </row>
    <row r="95" spans="1:21">
      <c r="A95" s="1"/>
      <c r="B95" s="1">
        <v>9</v>
      </c>
      <c r="C95" s="30">
        <f t="shared" si="27"/>
        <v>78174</v>
      </c>
      <c r="D95" s="30"/>
      <c r="E95" s="30"/>
      <c r="F95" s="30"/>
      <c r="G95" s="30"/>
      <c r="H95" s="30"/>
      <c r="I95" s="30"/>
      <c r="J95" s="5"/>
      <c r="K95" s="5">
        <f t="shared" si="5"/>
        <v>78174</v>
      </c>
      <c r="L95" s="32">
        <f t="shared" si="12"/>
        <v>0.52700000000000002</v>
      </c>
      <c r="M95" s="5">
        <f t="shared" si="2"/>
        <v>133250.54843061583</v>
      </c>
      <c r="N95" s="5">
        <f t="shared" si="3"/>
        <v>279826.15170429327</v>
      </c>
      <c r="O95" s="5">
        <f t="shared" si="6"/>
        <v>279826.15170429327</v>
      </c>
      <c r="P95" s="49">
        <f t="shared" si="13"/>
        <v>0.58666925517913016</v>
      </c>
      <c r="Q95" s="49">
        <f t="shared" si="14"/>
        <v>0.27936631199006196</v>
      </c>
      <c r="R95" s="49">
        <f t="shared" si="15"/>
        <v>0.27936631199006196</v>
      </c>
      <c r="S95" s="52" t="e">
        <f t="shared" si="10"/>
        <v>#N/A</v>
      </c>
      <c r="T95" s="2" t="s">
        <v>118</v>
      </c>
      <c r="U95" s="2" t="str">
        <f t="shared" si="26"/>
        <v>049 State Ave</v>
      </c>
    </row>
    <row r="96" spans="1:21">
      <c r="A96" s="1"/>
      <c r="B96" s="1">
        <v>10</v>
      </c>
      <c r="C96" s="30">
        <f t="shared" si="27"/>
        <v>71751</v>
      </c>
      <c r="D96" s="30"/>
      <c r="E96" s="30"/>
      <c r="F96" s="30"/>
      <c r="G96" s="30"/>
      <c r="H96" s="30"/>
      <c r="I96" s="30"/>
      <c r="J96" s="5"/>
      <c r="K96" s="5">
        <f t="shared" si="5"/>
        <v>71751</v>
      </c>
      <c r="L96" s="32">
        <f t="shared" si="12"/>
        <v>0.52700000000000002</v>
      </c>
      <c r="M96" s="5">
        <f t="shared" si="2"/>
        <v>133250.54843061583</v>
      </c>
      <c r="N96" s="5">
        <f t="shared" si="3"/>
        <v>279826.15170429327</v>
      </c>
      <c r="O96" s="5">
        <f t="shared" si="6"/>
        <v>279826.15170429327</v>
      </c>
      <c r="P96" s="49">
        <f t="shared" si="13"/>
        <v>0.53846682692912951</v>
      </c>
      <c r="Q96" s="49">
        <f t="shared" si="14"/>
        <v>0.25641277472815688</v>
      </c>
      <c r="R96" s="49">
        <f t="shared" si="15"/>
        <v>0.25641277472815688</v>
      </c>
      <c r="S96" s="52" t="e">
        <f t="shared" si="10"/>
        <v>#N/A</v>
      </c>
      <c r="T96" s="2" t="s">
        <v>118</v>
      </c>
      <c r="U96" s="2" t="str">
        <f t="shared" si="26"/>
        <v>049 State Ave</v>
      </c>
    </row>
    <row r="97" spans="1:21">
      <c r="A97" s="1"/>
      <c r="B97" s="1">
        <v>11</v>
      </c>
      <c r="C97" s="30">
        <f t="shared" si="27"/>
        <v>47793</v>
      </c>
      <c r="D97" s="30"/>
      <c r="E97" s="30"/>
      <c r="F97" s="30"/>
      <c r="G97" s="30"/>
      <c r="H97" s="30"/>
      <c r="I97" s="30"/>
      <c r="J97" s="5"/>
      <c r="K97" s="5">
        <f t="shared" si="5"/>
        <v>47793</v>
      </c>
      <c r="L97" s="32">
        <f t="shared" si="12"/>
        <v>0.52700000000000002</v>
      </c>
      <c r="M97" s="5">
        <f t="shared" si="2"/>
        <v>133250.54843061583</v>
      </c>
      <c r="N97" s="5">
        <f t="shared" si="3"/>
        <v>279826.15170429327</v>
      </c>
      <c r="O97" s="5">
        <f t="shared" si="6"/>
        <v>279826.15170429327</v>
      </c>
      <c r="P97" s="49">
        <f t="shared" si="13"/>
        <v>0.35867019357812274</v>
      </c>
      <c r="Q97" s="49">
        <f t="shared" si="14"/>
        <v>0.17079533027529653</v>
      </c>
      <c r="R97" s="49">
        <f t="shared" si="15"/>
        <v>0.17079533027529653</v>
      </c>
      <c r="S97" s="52" t="e">
        <f t="shared" si="10"/>
        <v>#N/A</v>
      </c>
      <c r="T97" s="2" t="s">
        <v>118</v>
      </c>
      <c r="U97" s="2" t="str">
        <f t="shared" si="26"/>
        <v>049 State Ave</v>
      </c>
    </row>
    <row r="98" spans="1:21">
      <c r="A98" s="1"/>
      <c r="B98" s="1">
        <v>12</v>
      </c>
      <c r="C98" s="30">
        <f t="shared" si="27"/>
        <v>47061</v>
      </c>
      <c r="D98" s="30"/>
      <c r="E98" s="30"/>
      <c r="F98" s="30"/>
      <c r="G98" s="30"/>
      <c r="H98" s="30"/>
      <c r="I98" s="30"/>
      <c r="J98" s="5"/>
      <c r="K98" s="5">
        <f t="shared" si="5"/>
        <v>47061</v>
      </c>
      <c r="L98" s="32">
        <f t="shared" si="12"/>
        <v>0.52700000000000002</v>
      </c>
      <c r="M98" s="5">
        <f t="shared" si="2"/>
        <v>133250.54843061583</v>
      </c>
      <c r="N98" s="5">
        <f t="shared" si="3"/>
        <v>279826.15170429327</v>
      </c>
      <c r="O98" s="5">
        <f t="shared" si="6"/>
        <v>279826.15170429327</v>
      </c>
      <c r="P98" s="49">
        <f t="shared" si="13"/>
        <v>0.3531767827920414</v>
      </c>
      <c r="Q98" s="49">
        <f t="shared" si="14"/>
        <v>0.16817942037716255</v>
      </c>
      <c r="R98" s="49">
        <f t="shared" si="15"/>
        <v>0.16817942037716255</v>
      </c>
      <c r="S98" s="52" t="e">
        <f t="shared" si="10"/>
        <v>#N/A</v>
      </c>
      <c r="T98" s="2" t="s">
        <v>118</v>
      </c>
      <c r="U98" s="2" t="str">
        <f t="shared" si="26"/>
        <v>049 State Ave</v>
      </c>
    </row>
    <row r="99" spans="1:21">
      <c r="A99" s="1"/>
      <c r="B99" s="1">
        <v>13</v>
      </c>
      <c r="C99" s="30">
        <f t="shared" si="27"/>
        <v>69181</v>
      </c>
      <c r="D99" s="30"/>
      <c r="E99" s="30"/>
      <c r="F99" s="30"/>
      <c r="G99" s="30"/>
      <c r="H99" s="30"/>
      <c r="I99" s="30"/>
      <c r="J99" s="5"/>
      <c r="K99" s="5">
        <f t="shared" si="5"/>
        <v>69181</v>
      </c>
      <c r="L99" s="32">
        <f t="shared" si="12"/>
        <v>0.52700000000000002</v>
      </c>
      <c r="M99" s="5">
        <f t="shared" si="2"/>
        <v>133250.54843061583</v>
      </c>
      <c r="N99" s="5">
        <f t="shared" si="3"/>
        <v>279826.15170429327</v>
      </c>
      <c r="O99" s="5">
        <f t="shared" si="6"/>
        <v>279826.15170429327</v>
      </c>
      <c r="P99" s="49">
        <f t="shared" si="13"/>
        <v>0.51917985190149418</v>
      </c>
      <c r="Q99" s="49">
        <f t="shared" si="14"/>
        <v>0.24722850090547338</v>
      </c>
      <c r="R99" s="49">
        <f t="shared" si="15"/>
        <v>0.24722850090547338</v>
      </c>
      <c r="S99" s="52" t="e">
        <f t="shared" si="10"/>
        <v>#N/A</v>
      </c>
      <c r="T99" s="2" t="s">
        <v>118</v>
      </c>
      <c r="U99" s="2" t="str">
        <f t="shared" si="26"/>
        <v>049 State Ave</v>
      </c>
    </row>
    <row r="100" spans="1:21">
      <c r="A100" s="1">
        <f>$A$38</f>
        <v>2028</v>
      </c>
      <c r="B100" s="1">
        <v>1</v>
      </c>
      <c r="C100" s="30">
        <f t="shared" ref="C100:C112" si="28">IF(ISBLANK(G87),C87*(1+$H$38),G87*(1+$H$38))</f>
        <v>60810</v>
      </c>
      <c r="D100" s="30"/>
      <c r="E100" s="30"/>
      <c r="F100" s="30"/>
      <c r="G100" s="30"/>
      <c r="H100" s="30"/>
      <c r="I100" s="30"/>
      <c r="J100" s="5"/>
      <c r="K100" s="5">
        <f t="shared" si="5"/>
        <v>60810</v>
      </c>
      <c r="L100" s="32">
        <f t="shared" si="12"/>
        <v>0.52700000000000002</v>
      </c>
      <c r="M100" s="5">
        <f t="shared" si="2"/>
        <v>133250.54843061583</v>
      </c>
      <c r="N100" s="5">
        <f t="shared" si="3"/>
        <v>279826.15170429327</v>
      </c>
      <c r="O100" s="5">
        <f t="shared" si="6"/>
        <v>279826.15170429327</v>
      </c>
      <c r="P100" s="49">
        <f t="shared" si="13"/>
        <v>0.4563583468601185</v>
      </c>
      <c r="Q100" s="49">
        <f t="shared" si="14"/>
        <v>0.21731349850481832</v>
      </c>
      <c r="R100" s="49">
        <f t="shared" si="15"/>
        <v>0.21731349850481832</v>
      </c>
      <c r="S100" s="52" t="e">
        <f t="shared" si="10"/>
        <v>#N/A</v>
      </c>
      <c r="T100" s="2" t="s">
        <v>118</v>
      </c>
      <c r="U100" s="2" t="str">
        <f t="shared" si="26"/>
        <v>049 State Ave</v>
      </c>
    </row>
    <row r="101" spans="1:21">
      <c r="A101" s="1"/>
      <c r="B101" s="1">
        <v>2</v>
      </c>
      <c r="C101" s="30">
        <f t="shared" si="28"/>
        <v>63120</v>
      </c>
      <c r="D101" s="30"/>
      <c r="E101" s="30"/>
      <c r="F101" s="30"/>
      <c r="G101" s="30"/>
      <c r="H101" s="30"/>
      <c r="I101" s="30"/>
      <c r="J101" s="5"/>
      <c r="K101" s="5">
        <f t="shared" si="5"/>
        <v>63120</v>
      </c>
      <c r="L101" s="32">
        <f t="shared" si="12"/>
        <v>0.52700000000000002</v>
      </c>
      <c r="M101" s="5">
        <f t="shared" si="2"/>
        <v>133250.54843061583</v>
      </c>
      <c r="N101" s="5">
        <f t="shared" si="3"/>
        <v>279826.15170429327</v>
      </c>
      <c r="O101" s="5">
        <f t="shared" si="6"/>
        <v>279826.15170429327</v>
      </c>
      <c r="P101" s="49">
        <f t="shared" si="13"/>
        <v>0.47369411040635884</v>
      </c>
      <c r="Q101" s="49">
        <f t="shared" si="14"/>
        <v>0.22556862400302799</v>
      </c>
      <c r="R101" s="49">
        <f t="shared" si="15"/>
        <v>0.22556862400302799</v>
      </c>
      <c r="S101" s="52" t="e">
        <f t="shared" si="10"/>
        <v>#N/A</v>
      </c>
      <c r="T101" s="2" t="s">
        <v>118</v>
      </c>
      <c r="U101" s="2" t="str">
        <f t="shared" si="26"/>
        <v>049 State Ave</v>
      </c>
    </row>
    <row r="102" spans="1:21">
      <c r="A102" s="1"/>
      <c r="B102" s="1">
        <v>3</v>
      </c>
      <c r="C102" s="30">
        <f t="shared" si="28"/>
        <v>67812</v>
      </c>
      <c r="D102" s="30"/>
      <c r="E102" s="30"/>
      <c r="F102" s="30"/>
      <c r="G102" s="30"/>
      <c r="H102" s="30"/>
      <c r="I102" s="30"/>
      <c r="J102" s="5"/>
      <c r="K102" s="5">
        <f t="shared" si="5"/>
        <v>67812</v>
      </c>
      <c r="L102" s="32">
        <f t="shared" si="12"/>
        <v>0.52700000000000002</v>
      </c>
      <c r="M102" s="5">
        <f t="shared" si="2"/>
        <v>133250.54843061583</v>
      </c>
      <c r="N102" s="5">
        <f t="shared" si="3"/>
        <v>279826.15170429327</v>
      </c>
      <c r="O102" s="5">
        <f t="shared" si="6"/>
        <v>279826.15170429327</v>
      </c>
      <c r="P102" s="49">
        <f t="shared" si="13"/>
        <v>0.50890597298599505</v>
      </c>
      <c r="Q102" s="49">
        <f t="shared" si="14"/>
        <v>0.24233617761237855</v>
      </c>
      <c r="R102" s="49">
        <f t="shared" si="15"/>
        <v>0.24233617761237855</v>
      </c>
      <c r="S102" s="52" t="e">
        <f t="shared" si="10"/>
        <v>#N/A</v>
      </c>
      <c r="T102" s="2" t="s">
        <v>118</v>
      </c>
      <c r="U102" s="2" t="str">
        <f t="shared" si="26"/>
        <v>049 State Ave</v>
      </c>
    </row>
    <row r="103" spans="1:21">
      <c r="A103" s="1"/>
      <c r="B103" s="1">
        <v>4</v>
      </c>
      <c r="C103" s="30">
        <f t="shared" si="28"/>
        <v>76950</v>
      </c>
      <c r="D103" s="30"/>
      <c r="E103" s="30"/>
      <c r="F103" s="30"/>
      <c r="G103" s="30"/>
      <c r="H103" s="30"/>
      <c r="I103" s="30"/>
      <c r="J103" s="5"/>
      <c r="K103" s="5">
        <f t="shared" si="5"/>
        <v>76950</v>
      </c>
      <c r="L103" s="32">
        <f t="shared" si="12"/>
        <v>0.52700000000000002</v>
      </c>
      <c r="M103" s="5">
        <f t="shared" si="2"/>
        <v>133250.54843061583</v>
      </c>
      <c r="N103" s="5">
        <f t="shared" si="3"/>
        <v>279826.15170429327</v>
      </c>
      <c r="O103" s="5">
        <f t="shared" si="6"/>
        <v>279826.15170429327</v>
      </c>
      <c r="P103" s="49">
        <f t="shared" si="13"/>
        <v>0.5774835518974859</v>
      </c>
      <c r="Q103" s="49">
        <f t="shared" si="14"/>
        <v>0.27499216757023137</v>
      </c>
      <c r="R103" s="49">
        <f t="shared" si="15"/>
        <v>0.27499216757023137</v>
      </c>
      <c r="S103" s="52" t="e">
        <f t="shared" si="10"/>
        <v>#N/A</v>
      </c>
      <c r="T103" s="2" t="s">
        <v>118</v>
      </c>
      <c r="U103" s="2" t="str">
        <f t="shared" si="26"/>
        <v>049 State Ave</v>
      </c>
    </row>
    <row r="104" spans="1:21">
      <c r="A104" s="1"/>
      <c r="B104" s="1">
        <v>5</v>
      </c>
      <c r="C104" s="30">
        <f t="shared" si="28"/>
        <v>77181</v>
      </c>
      <c r="D104" s="30"/>
      <c r="E104" s="30"/>
      <c r="F104" s="30"/>
      <c r="G104" s="30"/>
      <c r="H104" s="30"/>
      <c r="I104" s="30"/>
      <c r="J104" s="5"/>
      <c r="K104" s="5">
        <f t="shared" si="5"/>
        <v>77181</v>
      </c>
      <c r="L104" s="32">
        <f t="shared" si="12"/>
        <v>0.52700000000000002</v>
      </c>
      <c r="M104" s="5">
        <f t="shared" si="2"/>
        <v>133250.54843061583</v>
      </c>
      <c r="N104" s="5">
        <f t="shared" si="3"/>
        <v>279826.15170429327</v>
      </c>
      <c r="O104" s="5">
        <f t="shared" si="6"/>
        <v>279826.15170429327</v>
      </c>
      <c r="P104" s="49">
        <f t="shared" si="13"/>
        <v>0.57921712825210991</v>
      </c>
      <c r="Q104" s="49">
        <f t="shared" si="14"/>
        <v>0.27581768012005237</v>
      </c>
      <c r="R104" s="49">
        <f t="shared" si="15"/>
        <v>0.27581768012005237</v>
      </c>
      <c r="S104" s="52" t="e">
        <f t="shared" si="10"/>
        <v>#N/A</v>
      </c>
      <c r="T104" s="2" t="s">
        <v>118</v>
      </c>
      <c r="U104" s="2" t="str">
        <f t="shared" si="26"/>
        <v>049 State Ave</v>
      </c>
    </row>
    <row r="105" spans="1:21">
      <c r="A105" s="1"/>
      <c r="B105" s="1">
        <v>6</v>
      </c>
      <c r="C105" s="30">
        <f t="shared" si="28"/>
        <v>74825</v>
      </c>
      <c r="D105" s="30"/>
      <c r="E105" s="30"/>
      <c r="F105" s="30"/>
      <c r="G105" s="30"/>
      <c r="H105" s="30"/>
      <c r="I105" s="30"/>
      <c r="J105" s="5"/>
      <c r="K105" s="5">
        <f t="shared" si="5"/>
        <v>74825</v>
      </c>
      <c r="L105" s="32">
        <f t="shared" si="12"/>
        <v>0.52700000000000002</v>
      </c>
      <c r="M105" s="5">
        <f t="shared" si="2"/>
        <v>133250.54843061583</v>
      </c>
      <c r="N105" s="5">
        <f t="shared" si="3"/>
        <v>279826.15170429327</v>
      </c>
      <c r="O105" s="5">
        <f t="shared" si="6"/>
        <v>279826.15170429327</v>
      </c>
      <c r="P105" s="49">
        <f t="shared" si="13"/>
        <v>0.56153615036685356</v>
      </c>
      <c r="Q105" s="49">
        <f t="shared" si="14"/>
        <v>0.26739816684135886</v>
      </c>
      <c r="R105" s="49">
        <f t="shared" si="15"/>
        <v>0.26739816684135886</v>
      </c>
      <c r="S105" s="52" t="e">
        <f t="shared" si="10"/>
        <v>#N/A</v>
      </c>
      <c r="T105" s="2" t="s">
        <v>118</v>
      </c>
      <c r="U105" s="2" t="str">
        <f t="shared" si="26"/>
        <v>049 State Ave</v>
      </c>
    </row>
    <row r="106" spans="1:21">
      <c r="A106" s="1"/>
      <c r="B106" s="1">
        <v>7</v>
      </c>
      <c r="C106" s="30">
        <f t="shared" si="28"/>
        <v>76464</v>
      </c>
      <c r="D106" s="30"/>
      <c r="E106" s="30"/>
      <c r="F106" s="30"/>
      <c r="G106" s="30"/>
      <c r="H106" s="30"/>
      <c r="I106" s="30"/>
      <c r="J106" s="5"/>
      <c r="K106" s="5">
        <f t="shared" si="5"/>
        <v>76464</v>
      </c>
      <c r="L106" s="32">
        <f t="shared" si="12"/>
        <v>0.52700000000000002</v>
      </c>
      <c r="M106" s="5">
        <f t="shared" si="2"/>
        <v>133250.54843061583</v>
      </c>
      <c r="N106" s="5">
        <f t="shared" si="3"/>
        <v>279826.15170429327</v>
      </c>
      <c r="O106" s="5">
        <f t="shared" si="6"/>
        <v>279826.15170429327</v>
      </c>
      <c r="P106" s="49">
        <f t="shared" si="13"/>
        <v>0.57383628735918601</v>
      </c>
      <c r="Q106" s="49">
        <f t="shared" si="14"/>
        <v>0.27325537493294572</v>
      </c>
      <c r="R106" s="49">
        <f t="shared" si="15"/>
        <v>0.27325537493294572</v>
      </c>
      <c r="S106" s="52" t="e">
        <f t="shared" si="10"/>
        <v>#N/A</v>
      </c>
      <c r="T106" s="2" t="s">
        <v>118</v>
      </c>
      <c r="U106" s="2" t="str">
        <f t="shared" si="26"/>
        <v>049 State Ave</v>
      </c>
    </row>
    <row r="107" spans="1:21">
      <c r="A107" s="1"/>
      <c r="B107" s="1">
        <v>8</v>
      </c>
      <c r="C107" s="30">
        <f t="shared" si="28"/>
        <v>63711</v>
      </c>
      <c r="D107" s="30"/>
      <c r="E107" s="30"/>
      <c r="F107" s="30"/>
      <c r="G107" s="30"/>
      <c r="H107" s="30"/>
      <c r="I107" s="30"/>
      <c r="J107" s="5"/>
      <c r="K107" s="5">
        <f t="shared" si="5"/>
        <v>63711</v>
      </c>
      <c r="L107" s="32">
        <f t="shared" si="12"/>
        <v>0.52700000000000002</v>
      </c>
      <c r="M107" s="5">
        <f t="shared" si="2"/>
        <v>133250.54843061583</v>
      </c>
      <c r="N107" s="5">
        <f t="shared" si="3"/>
        <v>279826.15170429327</v>
      </c>
      <c r="O107" s="5">
        <f t="shared" si="6"/>
        <v>279826.15170429327</v>
      </c>
      <c r="P107" s="49">
        <f t="shared" si="13"/>
        <v>0.47812936419676055</v>
      </c>
      <c r="Q107" s="49">
        <f t="shared" si="14"/>
        <v>0.227680649617505</v>
      </c>
      <c r="R107" s="49">
        <f t="shared" si="15"/>
        <v>0.227680649617505</v>
      </c>
      <c r="S107" s="52" t="e">
        <f t="shared" si="10"/>
        <v>#N/A</v>
      </c>
      <c r="T107" s="2" t="s">
        <v>118</v>
      </c>
      <c r="U107" s="2" t="str">
        <f t="shared" si="26"/>
        <v>049 State Ave</v>
      </c>
    </row>
    <row r="108" spans="1:21">
      <c r="A108" s="1"/>
      <c r="B108" s="1">
        <v>9</v>
      </c>
      <c r="C108" s="30">
        <f t="shared" si="28"/>
        <v>78174</v>
      </c>
      <c r="D108" s="30"/>
      <c r="E108" s="30"/>
      <c r="F108" s="30"/>
      <c r="G108" s="30"/>
      <c r="H108" s="30"/>
      <c r="I108" s="30"/>
      <c r="J108" s="5"/>
      <c r="K108" s="5">
        <f t="shared" si="5"/>
        <v>78174</v>
      </c>
      <c r="L108" s="32">
        <f t="shared" si="12"/>
        <v>0.52700000000000002</v>
      </c>
      <c r="M108" s="5">
        <f t="shared" si="2"/>
        <v>133250.54843061583</v>
      </c>
      <c r="N108" s="5">
        <f t="shared" si="3"/>
        <v>279826.15170429327</v>
      </c>
      <c r="O108" s="5">
        <f t="shared" si="6"/>
        <v>279826.15170429327</v>
      </c>
      <c r="P108" s="49">
        <f t="shared" si="13"/>
        <v>0.58666925517913016</v>
      </c>
      <c r="Q108" s="49">
        <f t="shared" si="14"/>
        <v>0.27936631199006196</v>
      </c>
      <c r="R108" s="49">
        <f t="shared" si="15"/>
        <v>0.27936631199006196</v>
      </c>
      <c r="S108" s="52" t="e">
        <f t="shared" si="10"/>
        <v>#N/A</v>
      </c>
      <c r="T108" s="2" t="s">
        <v>118</v>
      </c>
      <c r="U108" s="2" t="str">
        <f t="shared" si="26"/>
        <v>049 State Ave</v>
      </c>
    </row>
    <row r="109" spans="1:21">
      <c r="A109" s="1"/>
      <c r="B109" s="1">
        <v>10</v>
      </c>
      <c r="C109" s="30">
        <f t="shared" si="28"/>
        <v>71751</v>
      </c>
      <c r="D109" s="30"/>
      <c r="E109" s="30"/>
      <c r="F109" s="30"/>
      <c r="G109" s="30"/>
      <c r="H109" s="30"/>
      <c r="I109" s="30"/>
      <c r="J109" s="5"/>
      <c r="K109" s="5">
        <f t="shared" si="5"/>
        <v>71751</v>
      </c>
      <c r="L109" s="32">
        <f t="shared" si="12"/>
        <v>0.52700000000000002</v>
      </c>
      <c r="M109" s="5">
        <f t="shared" si="2"/>
        <v>133250.54843061583</v>
      </c>
      <c r="N109" s="5">
        <f t="shared" si="3"/>
        <v>279826.15170429327</v>
      </c>
      <c r="O109" s="5">
        <f t="shared" si="6"/>
        <v>279826.15170429327</v>
      </c>
      <c r="P109" s="49">
        <f t="shared" si="13"/>
        <v>0.53846682692912951</v>
      </c>
      <c r="Q109" s="49">
        <f t="shared" si="14"/>
        <v>0.25641277472815688</v>
      </c>
      <c r="R109" s="49">
        <f t="shared" si="15"/>
        <v>0.25641277472815688</v>
      </c>
      <c r="S109" s="52" t="e">
        <f t="shared" si="10"/>
        <v>#N/A</v>
      </c>
      <c r="T109" s="2" t="s">
        <v>118</v>
      </c>
      <c r="U109" s="2" t="str">
        <f t="shared" si="26"/>
        <v>049 State Ave</v>
      </c>
    </row>
    <row r="110" spans="1:21">
      <c r="A110" s="1"/>
      <c r="B110" s="1">
        <v>11</v>
      </c>
      <c r="C110" s="30">
        <f t="shared" si="28"/>
        <v>47793</v>
      </c>
      <c r="D110" s="30"/>
      <c r="E110" s="30"/>
      <c r="F110" s="30"/>
      <c r="G110" s="30"/>
      <c r="H110" s="30"/>
      <c r="I110" s="30"/>
      <c r="J110" s="5"/>
      <c r="K110" s="5">
        <f t="shared" si="5"/>
        <v>47793</v>
      </c>
      <c r="L110" s="32">
        <f t="shared" si="12"/>
        <v>0.52700000000000002</v>
      </c>
      <c r="M110" s="5">
        <f t="shared" si="2"/>
        <v>133250.54843061583</v>
      </c>
      <c r="N110" s="5">
        <f t="shared" si="3"/>
        <v>279826.15170429327</v>
      </c>
      <c r="O110" s="5">
        <f t="shared" si="6"/>
        <v>279826.15170429327</v>
      </c>
      <c r="P110" s="49">
        <f t="shared" si="13"/>
        <v>0.35867019357812274</v>
      </c>
      <c r="Q110" s="49">
        <f t="shared" si="14"/>
        <v>0.17079533027529653</v>
      </c>
      <c r="R110" s="49">
        <f t="shared" si="15"/>
        <v>0.17079533027529653</v>
      </c>
      <c r="S110" s="52" t="e">
        <f t="shared" si="10"/>
        <v>#N/A</v>
      </c>
      <c r="T110" s="2" t="s">
        <v>118</v>
      </c>
      <c r="U110" s="2" t="str">
        <f t="shared" si="26"/>
        <v>049 State Ave</v>
      </c>
    </row>
    <row r="111" spans="1:21">
      <c r="A111" s="1"/>
      <c r="B111" s="1">
        <v>12</v>
      </c>
      <c r="C111" s="30">
        <f t="shared" si="28"/>
        <v>47061</v>
      </c>
      <c r="D111" s="30"/>
      <c r="E111" s="30"/>
      <c r="F111" s="30"/>
      <c r="G111" s="30"/>
      <c r="H111" s="30"/>
      <c r="I111" s="30"/>
      <c r="J111" s="5"/>
      <c r="K111" s="5">
        <f t="shared" si="5"/>
        <v>47061</v>
      </c>
      <c r="L111" s="32">
        <f t="shared" si="12"/>
        <v>0.52700000000000002</v>
      </c>
      <c r="M111" s="5">
        <f t="shared" si="2"/>
        <v>133250.54843061583</v>
      </c>
      <c r="N111" s="5">
        <f t="shared" si="3"/>
        <v>279826.15170429327</v>
      </c>
      <c r="O111" s="5">
        <f t="shared" si="6"/>
        <v>279826.15170429327</v>
      </c>
      <c r="P111" s="49">
        <f t="shared" si="13"/>
        <v>0.3531767827920414</v>
      </c>
      <c r="Q111" s="49">
        <f t="shared" si="14"/>
        <v>0.16817942037716255</v>
      </c>
      <c r="R111" s="49">
        <f t="shared" si="15"/>
        <v>0.16817942037716255</v>
      </c>
      <c r="S111" s="52" t="e">
        <f t="shared" si="10"/>
        <v>#N/A</v>
      </c>
      <c r="T111" s="2" t="s">
        <v>118</v>
      </c>
      <c r="U111" s="2" t="str">
        <f t="shared" si="26"/>
        <v>049 State Ave</v>
      </c>
    </row>
    <row r="112" spans="1:21">
      <c r="A112" s="1"/>
      <c r="B112" s="1">
        <v>13</v>
      </c>
      <c r="C112" s="30">
        <f t="shared" si="28"/>
        <v>69181</v>
      </c>
      <c r="D112" s="30"/>
      <c r="E112" s="30"/>
      <c r="F112" s="30"/>
      <c r="G112" s="30"/>
      <c r="H112" s="30"/>
      <c r="I112" s="30"/>
      <c r="J112" s="5"/>
      <c r="K112" s="5">
        <f t="shared" si="5"/>
        <v>69181</v>
      </c>
      <c r="L112" s="32">
        <f t="shared" si="12"/>
        <v>0.52700000000000002</v>
      </c>
      <c r="M112" s="5">
        <f t="shared" ref="M112" si="29">$C$41*$L112*60*$M$45</f>
        <v>133250.54843061583</v>
      </c>
      <c r="N112" s="5">
        <f t="shared" ref="N112" si="30">$C$41*$L112*60*$Q$45</f>
        <v>279826.15170429327</v>
      </c>
      <c r="O112" s="5">
        <f t="shared" si="6"/>
        <v>279826.15170429327</v>
      </c>
      <c r="P112" s="49">
        <f t="shared" si="13"/>
        <v>0.51917985190149418</v>
      </c>
      <c r="Q112" s="49">
        <f t="shared" si="14"/>
        <v>0.24722850090547338</v>
      </c>
      <c r="R112" s="49">
        <f t="shared" si="15"/>
        <v>0.24722850090547338</v>
      </c>
      <c r="S112" s="52" t="e">
        <f t="shared" si="10"/>
        <v>#N/A</v>
      </c>
      <c r="T112" s="2" t="s">
        <v>118</v>
      </c>
      <c r="U112" s="2" t="str">
        <f t="shared" si="26"/>
        <v>049 State Ave</v>
      </c>
    </row>
  </sheetData>
  <sheetProtection algorithmName="SHA-512" hashValue="sTswqdDkyyr7U6vqoXkMofqaS4YfRdMRiaftm57A7lx8gjMvkrhUb041Y7kEdZXH+CbYlTlsNlVmPRrE1ug5Qw==" saltValue="yVnn3zvn5h/ENlu0+wGBcQ==" spinCount="100000" sheet="1" formatCells="0" formatColumns="0" formatRows="0" insertColumns="0" insertRows="0"/>
  <pageMargins left="0.7" right="0.7" top="0.75" bottom="0.75" header="0.3" footer="0.3"/>
  <pageSetup scale="42" orientation="landscape"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51E8-160C-489D-A48D-6E0A561E28B1}">
  <dimension ref="A1:U112"/>
  <sheetViews>
    <sheetView zoomScale="80" zoomScaleNormal="80" workbookViewId="0">
      <selection activeCell="J54" sqref="J54"/>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1" ht="14.85" customHeight="1"/>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1" ht="15.75">
      <c r="A34" s="24">
        <v>2024</v>
      </c>
      <c r="B34" s="12">
        <f>SUM($K$48:$K$60)</f>
        <v>949864</v>
      </c>
      <c r="C34" s="13">
        <f>$B34/(SUM($M$48:$M$60))</f>
        <v>0.40606445147205877</v>
      </c>
      <c r="D34" s="13">
        <f>$B34/(SUM($N$48:$N$60))</f>
        <v>0.14502301838287815</v>
      </c>
      <c r="E34" s="13">
        <f>$B34/(SUM($O$48:$O$60))</f>
        <v>9.6682012255252095E-2</v>
      </c>
      <c r="F34" s="9"/>
      <c r="G34" s="7">
        <f>A34</f>
        <v>2024</v>
      </c>
      <c r="H34" s="14"/>
      <c r="I34" s="15">
        <f>AVERAGE($L$53:$L$60)</f>
        <v>0.6373158082768744</v>
      </c>
      <c r="J34" s="9"/>
      <c r="K34" s="9"/>
      <c r="L34" s="8" t="s">
        <v>319</v>
      </c>
      <c r="M34" s="8" t="s">
        <v>320</v>
      </c>
      <c r="N34" s="9"/>
      <c r="O34" s="16"/>
      <c r="P34" s="8" t="s">
        <v>319</v>
      </c>
      <c r="Q34" s="8" t="s">
        <v>320</v>
      </c>
      <c r="S34" s="16"/>
      <c r="T34" s="8" t="s">
        <v>319</v>
      </c>
      <c r="U34" s="8" t="s">
        <v>320</v>
      </c>
    </row>
    <row r="35" spans="1:21" ht="15.75">
      <c r="A35" s="7">
        <f>A34+1</f>
        <v>2025</v>
      </c>
      <c r="B35" s="12">
        <f>SUM($K$61:$K$73)</f>
        <v>1147543</v>
      </c>
      <c r="C35" s="13">
        <f>$B35/(SUM($M$61:$M$73))</f>
        <v>0.49057172272620159</v>
      </c>
      <c r="D35" s="13">
        <f>$B35/(SUM($N$61:$N$73))</f>
        <v>0.17520418668792917</v>
      </c>
      <c r="E35" s="13">
        <f>$B35/(SUM($O$61:$O$73))</f>
        <v>0.1168027911252861</v>
      </c>
      <c r="F35" s="9"/>
      <c r="G35" s="7">
        <f t="shared" ref="G35:G38" si="0">A35</f>
        <v>2025</v>
      </c>
      <c r="H35" s="27">
        <v>0.01</v>
      </c>
      <c r="I35" s="15">
        <f>AVERAGE($L$61:$L$73)</f>
        <v>0.63731580827687417</v>
      </c>
      <c r="J35" s="9"/>
      <c r="K35" s="17" t="s">
        <v>321</v>
      </c>
      <c r="L35" s="28">
        <v>0</v>
      </c>
      <c r="M35" s="28">
        <v>0</v>
      </c>
      <c r="N35" s="9"/>
      <c r="O35" s="17" t="s">
        <v>321</v>
      </c>
      <c r="P35" s="28">
        <v>2</v>
      </c>
      <c r="Q35" s="28">
        <v>8</v>
      </c>
      <c r="S35" s="17" t="s">
        <v>321</v>
      </c>
      <c r="T35" s="48">
        <v>3</v>
      </c>
      <c r="U35" s="48">
        <v>8</v>
      </c>
    </row>
    <row r="36" spans="1:21" ht="15.75">
      <c r="A36" s="7">
        <f t="shared" ref="A36:A38" si="1">A35+1</f>
        <v>2026</v>
      </c>
      <c r="B36" s="12">
        <f>SUM($K$74:$K$86)</f>
        <v>1499166</v>
      </c>
      <c r="C36" s="13">
        <f>$B36/(SUM($M$74:$M$86))</f>
        <v>0.64088966363138355</v>
      </c>
      <c r="D36" s="13">
        <f>$B36/(SUM($N$74:$N$86))</f>
        <v>0.228889165582637</v>
      </c>
      <c r="E36" s="13">
        <f>$B36/(SUM($O$74:$O$86))</f>
        <v>0.15259277705509133</v>
      </c>
      <c r="F36" s="9"/>
      <c r="G36" s="7">
        <f t="shared" si="0"/>
        <v>2026</v>
      </c>
      <c r="H36" s="27">
        <v>0.01</v>
      </c>
      <c r="I36" s="15">
        <f>AVERAGE($L$74:$L$86)</f>
        <v>0.63731580827687417</v>
      </c>
      <c r="J36" s="9"/>
      <c r="K36" s="17" t="s">
        <v>322</v>
      </c>
      <c r="L36" s="141">
        <v>1</v>
      </c>
      <c r="M36" s="28">
        <v>8</v>
      </c>
      <c r="N36" s="9"/>
      <c r="O36" s="17" t="s">
        <v>322</v>
      </c>
      <c r="P36" s="28">
        <v>2</v>
      </c>
      <c r="Q36" s="28">
        <v>8</v>
      </c>
      <c r="S36" s="17" t="s">
        <v>322</v>
      </c>
      <c r="T36" s="48">
        <v>3</v>
      </c>
      <c r="U36" s="48">
        <v>8</v>
      </c>
    </row>
    <row r="37" spans="1:21" ht="15.75">
      <c r="A37" s="7">
        <f t="shared" si="1"/>
        <v>2027</v>
      </c>
      <c r="B37" s="12">
        <f>SUM($K$87:$K$99)</f>
        <v>1514157.66</v>
      </c>
      <c r="C37" s="13">
        <f>$B37/(SUM($M$87:$M$99))</f>
        <v>0.64729856026769739</v>
      </c>
      <c r="D37" s="13">
        <f>$B37/(SUM($N$87:$N$99))</f>
        <v>0.23117805723846335</v>
      </c>
      <c r="E37" s="13">
        <f>$B37/(SUM($O$87:$O$99))</f>
        <v>0.15411870482564224</v>
      </c>
      <c r="F37" s="9"/>
      <c r="G37" s="7">
        <f t="shared" si="0"/>
        <v>2027</v>
      </c>
      <c r="H37" s="27">
        <v>0.01</v>
      </c>
      <c r="I37" s="15">
        <f>AVERAGE($L$87:$L$99)</f>
        <v>0.63731580827687417</v>
      </c>
      <c r="J37" s="9"/>
      <c r="K37" s="17" t="s">
        <v>323</v>
      </c>
      <c r="L37" s="141">
        <v>1</v>
      </c>
      <c r="M37" s="28">
        <v>8</v>
      </c>
      <c r="N37" s="9"/>
      <c r="O37" s="17" t="s">
        <v>323</v>
      </c>
      <c r="P37" s="28">
        <v>2</v>
      </c>
      <c r="Q37" s="28">
        <v>8</v>
      </c>
      <c r="S37" s="17" t="s">
        <v>323</v>
      </c>
      <c r="T37" s="48">
        <v>3</v>
      </c>
      <c r="U37" s="48">
        <v>8</v>
      </c>
    </row>
    <row r="38" spans="1:21" ht="15.75">
      <c r="A38" s="7">
        <f t="shared" si="1"/>
        <v>2028</v>
      </c>
      <c r="B38" s="12">
        <f>SUM($K$100:$K$112)</f>
        <v>1529299.2365999999</v>
      </c>
      <c r="C38" s="13">
        <f>$B38/(SUM($M$100:$M$112))</f>
        <v>0.65377154587037434</v>
      </c>
      <c r="D38" s="13">
        <f>$B38/(SUM($N$100:$N$112))</f>
        <v>0.23348983781084801</v>
      </c>
      <c r="E38" s="13">
        <f>$B38/(SUM($O$100:$O$112))</f>
        <v>0.15565989187389867</v>
      </c>
      <c r="F38" s="9"/>
      <c r="G38" s="7">
        <f t="shared" si="0"/>
        <v>2028</v>
      </c>
      <c r="H38" s="27">
        <v>0.01</v>
      </c>
      <c r="I38" s="15">
        <f>AVERAGE($L$100:$L$112)</f>
        <v>0.63731580827687417</v>
      </c>
      <c r="J38" s="9"/>
      <c r="K38" s="17" t="s">
        <v>324</v>
      </c>
      <c r="L38" s="141">
        <v>1</v>
      </c>
      <c r="M38" s="28">
        <v>8</v>
      </c>
      <c r="N38" s="9"/>
      <c r="O38" s="17" t="s">
        <v>324</v>
      </c>
      <c r="P38" s="28">
        <v>2</v>
      </c>
      <c r="Q38" s="28">
        <v>8</v>
      </c>
      <c r="S38" s="17" t="s">
        <v>324</v>
      </c>
      <c r="T38" s="48">
        <v>3</v>
      </c>
      <c r="U38" s="48">
        <v>8</v>
      </c>
    </row>
    <row r="39" spans="1:21" ht="15.75">
      <c r="A39" s="9"/>
      <c r="B39" s="9"/>
      <c r="C39" s="9"/>
      <c r="D39" s="9"/>
      <c r="E39" s="9"/>
      <c r="F39" s="9"/>
      <c r="G39" s="9"/>
      <c r="H39" s="9"/>
      <c r="I39" s="9"/>
      <c r="J39" s="9"/>
      <c r="K39" s="17" t="s">
        <v>325</v>
      </c>
      <c r="L39" s="141">
        <v>1</v>
      </c>
      <c r="M39" s="28">
        <v>8</v>
      </c>
      <c r="N39" s="9"/>
      <c r="O39" s="17" t="s">
        <v>325</v>
      </c>
      <c r="P39" s="28">
        <v>2</v>
      </c>
      <c r="Q39" s="28">
        <v>8</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141">
        <v>1</v>
      </c>
      <c r="M40" s="28">
        <v>8</v>
      </c>
      <c r="N40" s="9"/>
      <c r="O40" s="17" t="s">
        <v>326</v>
      </c>
      <c r="P40" s="28">
        <v>2</v>
      </c>
      <c r="Q40" s="28">
        <v>8</v>
      </c>
      <c r="S40" s="17" t="s">
        <v>326</v>
      </c>
      <c r="T40" s="48">
        <v>3</v>
      </c>
      <c r="U40" s="48">
        <v>8</v>
      </c>
    </row>
    <row r="41" spans="1:21" ht="15.75">
      <c r="A41" s="9"/>
      <c r="B41" s="17" t="s">
        <v>327</v>
      </c>
      <c r="C41" s="33">
        <f>'KDT Q1 25'!L291</f>
        <v>29.410146001965323</v>
      </c>
      <c r="D41" s="19" t="str">
        <f>CONCATENATE(C43," per Minute")</f>
        <v>Cases per Minute</v>
      </c>
      <c r="E41" s="9"/>
      <c r="F41" s="9"/>
      <c r="G41" s="23" t="str">
        <f>IFERROR(SUM($J$61:$J$73)/SUM($J$48:$J$60)-1,"")</f>
        <v/>
      </c>
      <c r="H41" s="9"/>
      <c r="I41" s="9"/>
      <c r="J41" s="9"/>
      <c r="K41" s="17" t="s">
        <v>328</v>
      </c>
      <c r="L41" s="28">
        <v>0</v>
      </c>
      <c r="M41" s="28">
        <v>8</v>
      </c>
      <c r="N41" s="9"/>
      <c r="O41" s="17" t="s">
        <v>328</v>
      </c>
      <c r="P41" s="28">
        <v>2</v>
      </c>
      <c r="Q41" s="28">
        <v>8</v>
      </c>
      <c r="S41" s="17" t="s">
        <v>328</v>
      </c>
      <c r="T41" s="48">
        <v>3</v>
      </c>
      <c r="U41" s="48">
        <v>8</v>
      </c>
    </row>
    <row r="42" spans="1:21" ht="15.75">
      <c r="A42" s="9"/>
      <c r="B42" s="17"/>
      <c r="C42" s="50"/>
      <c r="D42" s="9"/>
      <c r="E42" s="9"/>
      <c r="F42" s="9"/>
      <c r="H42" s="9"/>
      <c r="I42" s="9"/>
      <c r="J42" s="9"/>
      <c r="K42" s="9"/>
      <c r="L42" s="17" t="s">
        <v>329</v>
      </c>
      <c r="M42" s="20">
        <f>(L35*M35)+(L36*M36)+(L37*M37)+(L38*M38)+(L39*M39)+(L40*M40)+(L41*M41)</f>
        <v>40</v>
      </c>
      <c r="N42" s="9"/>
      <c r="O42" s="18"/>
      <c r="P42" s="17" t="s">
        <v>329</v>
      </c>
      <c r="Q42" s="20">
        <f>(P35*Q35)+(P36*Q36)+(P37*Q37)+(P38*Q38)+(P39*Q39)+(P40*Q40)+(P41*Q41)</f>
        <v>112</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2080</v>
      </c>
      <c r="N44" s="9"/>
      <c r="O44" s="18"/>
      <c r="P44" s="17" t="s">
        <v>333</v>
      </c>
      <c r="Q44" s="21">
        <f>Q42*Q43</f>
        <v>5824</v>
      </c>
      <c r="S44" s="18"/>
      <c r="T44" s="17" t="s">
        <v>333</v>
      </c>
      <c r="U44" s="21">
        <f>U42*U43</f>
        <v>8736</v>
      </c>
    </row>
    <row r="45" spans="1:21" ht="15.75">
      <c r="A45" s="22"/>
      <c r="B45" s="9"/>
      <c r="C45" s="9"/>
      <c r="D45" s="9"/>
      <c r="E45" s="9"/>
      <c r="F45" s="9"/>
      <c r="G45" s="9"/>
      <c r="H45" s="9"/>
      <c r="I45" s="9"/>
      <c r="J45" s="9"/>
      <c r="K45" s="9"/>
      <c r="L45" s="17" t="s">
        <v>334</v>
      </c>
      <c r="M45" s="9">
        <f>M44/13</f>
        <v>160</v>
      </c>
      <c r="N45" s="9"/>
      <c r="O45" s="18"/>
      <c r="P45" s="17" t="s">
        <v>334</v>
      </c>
      <c r="Q45" s="9">
        <f>Q44/13</f>
        <v>448</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6" t="s">
        <v>348</v>
      </c>
    </row>
    <row r="48" spans="1:21" hidden="1">
      <c r="A48" s="1">
        <f>$A$34</f>
        <v>2024</v>
      </c>
      <c r="B48" s="1">
        <v>1</v>
      </c>
      <c r="C48" s="29"/>
      <c r="D48" s="29"/>
      <c r="E48" s="29"/>
      <c r="F48" s="29"/>
      <c r="G48" s="29"/>
      <c r="H48" s="29"/>
      <c r="I48" s="29"/>
      <c r="J48" s="5">
        <f>IF(G61&gt;0,G48,0)</f>
        <v>0</v>
      </c>
      <c r="K48" s="5">
        <f>IF(G48&gt;0,G48,C48)</f>
        <v>0</v>
      </c>
      <c r="L48" s="31">
        <f>'KDT Q1 25'!J291</f>
        <v>0.6373158082768744</v>
      </c>
      <c r="M48" s="5">
        <f t="shared" ref="M48:M59" si="2">$C$41*$L48*60*$M$45</f>
        <v>179938.0893195208</v>
      </c>
      <c r="N48" s="5">
        <f t="shared" ref="N48:N59" si="3">$C$41*$L48*60*$Q$45</f>
        <v>503826.65009465825</v>
      </c>
      <c r="O48" s="5">
        <f>$C$41*$L48*60*$U$45</f>
        <v>755739.97514198744</v>
      </c>
      <c r="P48" s="49">
        <f>IF(K48=0,0%,K48/M48)</f>
        <v>0</v>
      </c>
      <c r="Q48" s="49">
        <f>IF(K48=0,0%,K48/N48)</f>
        <v>0</v>
      </c>
      <c r="R48" s="49">
        <f>IF(K48=0,0%,K48/O48)</f>
        <v>0</v>
      </c>
      <c r="S48" s="52" t="e">
        <f>IF(ISBLANK(E48),#N/A,E48/(C48/28))</f>
        <v>#N/A</v>
      </c>
    </row>
    <row r="49" spans="1:19" hidden="1">
      <c r="A49" s="1"/>
      <c r="B49" s="1">
        <v>2</v>
      </c>
      <c r="C49" s="29"/>
      <c r="D49" s="29"/>
      <c r="E49" s="29"/>
      <c r="F49" s="29"/>
      <c r="G49" s="29"/>
      <c r="H49" s="29"/>
      <c r="I49" s="29"/>
      <c r="J49" s="5">
        <f t="shared" ref="J49:J60" si="4">IF(G62&gt;0,G49,0)</f>
        <v>0</v>
      </c>
      <c r="K49" s="5">
        <f t="shared" ref="K49:K112" si="5">IF(G49&gt;0,G49,C49)</f>
        <v>0</v>
      </c>
      <c r="L49" s="32">
        <f>L48</f>
        <v>0.6373158082768744</v>
      </c>
      <c r="M49" s="5">
        <f t="shared" si="2"/>
        <v>179938.0893195208</v>
      </c>
      <c r="N49" s="5">
        <f t="shared" si="3"/>
        <v>503826.65009465825</v>
      </c>
      <c r="O49" s="5">
        <f t="shared" ref="O49:O59" si="6">$C$41*$L49*60*$U$45</f>
        <v>755739.97514198744</v>
      </c>
      <c r="P49" s="49">
        <f t="shared" ref="P49:P112" si="7">IF(K49=0,0%,K49/M49)</f>
        <v>0</v>
      </c>
      <c r="Q49" s="49">
        <f t="shared" ref="Q49:Q112" si="8">IF(K49=0,0%,K49/N49)</f>
        <v>0</v>
      </c>
      <c r="R49" s="49">
        <f t="shared" ref="R49:R112" si="9">IF(K49=0,0%,K49/O49)</f>
        <v>0</v>
      </c>
      <c r="S49" s="52" t="e">
        <f t="shared" ref="S49:S112" si="10">IF(ISBLANK(E49),#N/A,E49/(C49/28))</f>
        <v>#N/A</v>
      </c>
    </row>
    <row r="50" spans="1:19" hidden="1">
      <c r="A50" s="1"/>
      <c r="B50" s="1">
        <v>3</v>
      </c>
      <c r="C50" s="29"/>
      <c r="D50" s="29"/>
      <c r="E50" s="29"/>
      <c r="F50" s="29"/>
      <c r="G50" s="29"/>
      <c r="H50" s="29"/>
      <c r="I50" s="29"/>
      <c r="J50" s="5">
        <f t="shared" si="4"/>
        <v>0</v>
      </c>
      <c r="K50" s="5">
        <f t="shared" si="5"/>
        <v>0</v>
      </c>
      <c r="L50" s="32">
        <f t="shared" ref="L50:L112" si="11">L49</f>
        <v>0.6373158082768744</v>
      </c>
      <c r="M50" s="5">
        <f t="shared" si="2"/>
        <v>179938.0893195208</v>
      </c>
      <c r="N50" s="5">
        <f t="shared" si="3"/>
        <v>503826.65009465825</v>
      </c>
      <c r="O50" s="5">
        <f>$C$41*$L50*60*$U$45</f>
        <v>755739.97514198744</v>
      </c>
      <c r="P50" s="49">
        <f t="shared" si="7"/>
        <v>0</v>
      </c>
      <c r="Q50" s="49">
        <f t="shared" si="8"/>
        <v>0</v>
      </c>
      <c r="R50" s="49">
        <f t="shared" si="9"/>
        <v>0</v>
      </c>
      <c r="S50" s="52" t="e">
        <f t="shared" si="10"/>
        <v>#N/A</v>
      </c>
    </row>
    <row r="51" spans="1:19" hidden="1">
      <c r="A51" s="1"/>
      <c r="B51" s="1">
        <v>4</v>
      </c>
      <c r="C51" s="29"/>
      <c r="D51" s="29"/>
      <c r="E51" s="29"/>
      <c r="F51" s="29"/>
      <c r="G51" s="29"/>
      <c r="H51" s="29"/>
      <c r="I51" s="29"/>
      <c r="J51" s="5">
        <f t="shared" si="4"/>
        <v>0</v>
      </c>
      <c r="K51" s="5">
        <f t="shared" si="5"/>
        <v>0</v>
      </c>
      <c r="L51" s="32">
        <f t="shared" si="11"/>
        <v>0.6373158082768744</v>
      </c>
      <c r="M51" s="5">
        <f t="shared" si="2"/>
        <v>179938.0893195208</v>
      </c>
      <c r="N51" s="5">
        <f t="shared" si="3"/>
        <v>503826.65009465825</v>
      </c>
      <c r="O51" s="5">
        <f t="shared" si="6"/>
        <v>755739.97514198744</v>
      </c>
      <c r="P51" s="49">
        <f t="shared" si="7"/>
        <v>0</v>
      </c>
      <c r="Q51" s="49">
        <f t="shared" si="8"/>
        <v>0</v>
      </c>
      <c r="R51" s="49">
        <f t="shared" si="9"/>
        <v>0</v>
      </c>
      <c r="S51" s="52" t="e">
        <f t="shared" si="10"/>
        <v>#N/A</v>
      </c>
    </row>
    <row r="52" spans="1:19" hidden="1">
      <c r="A52" s="1"/>
      <c r="B52" s="1">
        <v>5</v>
      </c>
      <c r="C52" s="29"/>
      <c r="D52" s="29"/>
      <c r="E52" s="29"/>
      <c r="F52" s="29"/>
      <c r="G52" s="29"/>
      <c r="H52" s="29"/>
      <c r="I52" s="29"/>
      <c r="J52" s="5">
        <f t="shared" si="4"/>
        <v>0</v>
      </c>
      <c r="K52" s="5">
        <f t="shared" si="5"/>
        <v>0</v>
      </c>
      <c r="L52" s="32">
        <f t="shared" si="11"/>
        <v>0.6373158082768744</v>
      </c>
      <c r="M52" s="5">
        <f t="shared" si="2"/>
        <v>179938.0893195208</v>
      </c>
      <c r="N52" s="5">
        <f t="shared" si="3"/>
        <v>503826.65009465825</v>
      </c>
      <c r="O52" s="5">
        <f t="shared" si="6"/>
        <v>755739.97514198744</v>
      </c>
      <c r="P52" s="49">
        <f t="shared" si="7"/>
        <v>0</v>
      </c>
      <c r="Q52" s="49">
        <f t="shared" si="8"/>
        <v>0</v>
      </c>
      <c r="R52" s="49">
        <f t="shared" si="9"/>
        <v>0</v>
      </c>
      <c r="S52" s="52" t="e">
        <f t="shared" si="10"/>
        <v>#N/A</v>
      </c>
    </row>
    <row r="53" spans="1:19" hidden="1">
      <c r="A53" s="1"/>
      <c r="B53" s="1">
        <v>6</v>
      </c>
      <c r="C53" s="29"/>
      <c r="D53" s="29"/>
      <c r="E53" s="29"/>
      <c r="F53" s="29">
        <v>10698</v>
      </c>
      <c r="G53" s="29"/>
      <c r="H53" s="29">
        <v>10698</v>
      </c>
      <c r="I53" s="29"/>
      <c r="J53" s="5">
        <f t="shared" si="4"/>
        <v>0</v>
      </c>
      <c r="K53" s="5">
        <f>IF(G53&gt;0,G53,C54)</f>
        <v>140475</v>
      </c>
      <c r="L53" s="32">
        <f t="shared" si="11"/>
        <v>0.6373158082768744</v>
      </c>
      <c r="M53" s="5">
        <f>$C$41*$L53*60*$M$45</f>
        <v>179938.0893195208</v>
      </c>
      <c r="N53" s="5">
        <f t="shared" si="3"/>
        <v>503826.65009465825</v>
      </c>
      <c r="O53" s="5">
        <f t="shared" si="6"/>
        <v>755739.97514198744</v>
      </c>
      <c r="P53" s="49">
        <f t="shared" si="7"/>
        <v>0.78068518194919168</v>
      </c>
      <c r="Q53" s="49">
        <f t="shared" si="8"/>
        <v>0.27881613641042557</v>
      </c>
      <c r="R53" s="49">
        <f t="shared" si="9"/>
        <v>0.18587742427361706</v>
      </c>
      <c r="S53" s="52" t="e">
        <f t="shared" si="10"/>
        <v>#N/A</v>
      </c>
    </row>
    <row r="54" spans="1:19">
      <c r="A54" s="1"/>
      <c r="B54" s="1">
        <v>7</v>
      </c>
      <c r="C54" s="29">
        <v>140475</v>
      </c>
      <c r="D54" s="29">
        <v>220000</v>
      </c>
      <c r="E54" s="29">
        <v>10698</v>
      </c>
      <c r="F54" s="29">
        <v>124909</v>
      </c>
      <c r="G54" s="29">
        <v>95773</v>
      </c>
      <c r="H54" s="29">
        <v>39834</v>
      </c>
      <c r="I54" s="29"/>
      <c r="J54" s="5">
        <f t="shared" si="4"/>
        <v>0</v>
      </c>
      <c r="K54" s="5">
        <f>IF(G54&gt;0,G54,C55)</f>
        <v>95773</v>
      </c>
      <c r="L54" s="32">
        <f t="shared" si="11"/>
        <v>0.6373158082768744</v>
      </c>
      <c r="M54" s="5">
        <f t="shared" si="2"/>
        <v>179938.0893195208</v>
      </c>
      <c r="N54" s="5">
        <f t="shared" si="3"/>
        <v>503826.65009465825</v>
      </c>
      <c r="O54" s="5">
        <f t="shared" si="6"/>
        <v>755739.97514198744</v>
      </c>
      <c r="P54" s="49">
        <f t="shared" si="7"/>
        <v>0.53225529048456977</v>
      </c>
      <c r="Q54" s="49">
        <f t="shared" si="8"/>
        <v>0.19009117517306062</v>
      </c>
      <c r="R54" s="49">
        <f t="shared" si="9"/>
        <v>0.12672745011537373</v>
      </c>
      <c r="S54" s="52">
        <f t="shared" si="10"/>
        <v>2.1323651895355047</v>
      </c>
    </row>
    <row r="55" spans="1:19">
      <c r="A55" s="1"/>
      <c r="B55" s="1">
        <v>8</v>
      </c>
      <c r="C55" s="29">
        <v>158096</v>
      </c>
      <c r="D55" s="29">
        <v>220000</v>
      </c>
      <c r="E55" s="29">
        <v>39834</v>
      </c>
      <c r="F55" s="29">
        <v>83563</v>
      </c>
      <c r="G55" s="29">
        <v>76934</v>
      </c>
      <c r="H55" s="29">
        <v>411567</v>
      </c>
      <c r="I55" s="29"/>
      <c r="J55" s="5">
        <f t="shared" si="4"/>
        <v>0</v>
      </c>
      <c r="K55" s="5">
        <f>IF(G55&gt;0,G55,C56)</f>
        <v>76934</v>
      </c>
      <c r="L55" s="32">
        <f t="shared" si="11"/>
        <v>0.6373158082768744</v>
      </c>
      <c r="M55" s="5">
        <f t="shared" si="2"/>
        <v>179938.0893195208</v>
      </c>
      <c r="N55" s="5">
        <f t="shared" si="3"/>
        <v>503826.65009465825</v>
      </c>
      <c r="O55" s="5">
        <f t="shared" si="6"/>
        <v>755739.97514198744</v>
      </c>
      <c r="P55" s="49">
        <f t="shared" si="7"/>
        <v>0.4275581689843681</v>
      </c>
      <c r="Q55" s="49">
        <f t="shared" si="8"/>
        <v>0.15269934606584576</v>
      </c>
      <c r="R55" s="49">
        <f t="shared" si="9"/>
        <v>0.10179956404389716</v>
      </c>
      <c r="S55" s="52">
        <f t="shared" si="10"/>
        <v>7.0549033498633733</v>
      </c>
    </row>
    <row r="56" spans="1:19">
      <c r="A56" s="1"/>
      <c r="B56" s="1">
        <v>9</v>
      </c>
      <c r="C56" s="29">
        <v>171334</v>
      </c>
      <c r="D56" s="29">
        <v>220000</v>
      </c>
      <c r="E56" s="29">
        <v>411567</v>
      </c>
      <c r="F56" s="29">
        <v>155992</v>
      </c>
      <c r="G56" s="29">
        <v>155888</v>
      </c>
      <c r="H56" s="29">
        <v>404010</v>
      </c>
      <c r="I56" s="29"/>
      <c r="J56" s="5">
        <f t="shared" si="4"/>
        <v>0</v>
      </c>
      <c r="K56" s="5">
        <f>IF(G56&gt;0,G56,C58)</f>
        <v>155888</v>
      </c>
      <c r="L56" s="32">
        <f t="shared" si="11"/>
        <v>0.6373158082768744</v>
      </c>
      <c r="M56" s="5">
        <f t="shared" si="2"/>
        <v>179938.0893195208</v>
      </c>
      <c r="N56" s="5">
        <f t="shared" si="3"/>
        <v>503826.65009465825</v>
      </c>
      <c r="O56" s="5">
        <f t="shared" si="6"/>
        <v>755739.97514198744</v>
      </c>
      <c r="P56" s="49">
        <f t="shared" si="7"/>
        <v>0.86634242138242101</v>
      </c>
      <c r="Q56" s="49">
        <f t="shared" si="8"/>
        <v>0.30940800763657894</v>
      </c>
      <c r="R56" s="49">
        <f t="shared" si="9"/>
        <v>0.20627200509105259</v>
      </c>
      <c r="S56" s="52">
        <f t="shared" si="10"/>
        <v>67.259714942743415</v>
      </c>
    </row>
    <row r="57" spans="1:19">
      <c r="A57" s="1"/>
      <c r="B57" s="1">
        <v>10</v>
      </c>
      <c r="C57" s="29">
        <v>185000</v>
      </c>
      <c r="D57" s="29">
        <v>162000</v>
      </c>
      <c r="E57" s="29">
        <v>404010</v>
      </c>
      <c r="F57" s="29">
        <v>176410</v>
      </c>
      <c r="G57" s="29">
        <v>176511</v>
      </c>
      <c r="H57" s="29">
        <v>392923</v>
      </c>
      <c r="I57" s="29"/>
      <c r="J57" s="5">
        <f t="shared" si="4"/>
        <v>0</v>
      </c>
      <c r="K57" s="5">
        <f>IF(G57&gt;0,G57,C59)</f>
        <v>176511</v>
      </c>
      <c r="L57" s="32">
        <f t="shared" si="11"/>
        <v>0.6373158082768744</v>
      </c>
      <c r="M57" s="5">
        <f t="shared" si="2"/>
        <v>179938.0893195208</v>
      </c>
      <c r="N57" s="5">
        <f t="shared" si="3"/>
        <v>503826.65009465825</v>
      </c>
      <c r="O57" s="5">
        <f t="shared" si="6"/>
        <v>755739.97514198744</v>
      </c>
      <c r="P57" s="49">
        <f t="shared" si="7"/>
        <v>0.98095406407569863</v>
      </c>
      <c r="Q57" s="49">
        <f t="shared" si="8"/>
        <v>0.35034073716989239</v>
      </c>
      <c r="R57" s="49">
        <f t="shared" si="9"/>
        <v>0.23356049144659491</v>
      </c>
      <c r="S57" s="52">
        <f t="shared" si="10"/>
        <v>61.147459459459462</v>
      </c>
    </row>
    <row r="58" spans="1:19">
      <c r="A58" s="1"/>
      <c r="B58" s="1">
        <v>11</v>
      </c>
      <c r="C58" s="29">
        <v>195000</v>
      </c>
      <c r="D58" s="29">
        <v>150000</v>
      </c>
      <c r="E58" s="29">
        <v>392923</v>
      </c>
      <c r="F58" s="29">
        <v>113048</v>
      </c>
      <c r="G58" s="29">
        <v>122167</v>
      </c>
      <c r="H58" s="29">
        <v>317767</v>
      </c>
      <c r="I58" s="29"/>
      <c r="J58" s="5">
        <f t="shared" si="4"/>
        <v>0</v>
      </c>
      <c r="K58" s="5">
        <f>IF(G58&gt;0,G58,C60)</f>
        <v>122167</v>
      </c>
      <c r="L58" s="32">
        <f t="shared" si="11"/>
        <v>0.6373158082768744</v>
      </c>
      <c r="M58" s="5">
        <f t="shared" si="2"/>
        <v>179938.0893195208</v>
      </c>
      <c r="N58" s="5">
        <f t="shared" si="3"/>
        <v>503826.65009465825</v>
      </c>
      <c r="O58" s="5">
        <f t="shared" si="6"/>
        <v>755739.97514198744</v>
      </c>
      <c r="P58" s="49">
        <f t="shared" si="7"/>
        <v>0.6789390754453597</v>
      </c>
      <c r="Q58" s="49">
        <f t="shared" si="8"/>
        <v>0.24247824123048559</v>
      </c>
      <c r="R58" s="49">
        <f t="shared" si="9"/>
        <v>0.16165216082032371</v>
      </c>
      <c r="S58" s="52">
        <f t="shared" si="10"/>
        <v>56.419712820512821</v>
      </c>
    </row>
    <row r="59" spans="1:19">
      <c r="A59" s="1"/>
      <c r="B59" s="1">
        <v>12</v>
      </c>
      <c r="C59" s="29">
        <v>125000</v>
      </c>
      <c r="D59" s="29">
        <v>153911</v>
      </c>
      <c r="E59" s="29">
        <v>317767</v>
      </c>
      <c r="F59" s="29">
        <v>75570</v>
      </c>
      <c r="G59" s="29">
        <v>88800</v>
      </c>
      <c r="H59" s="29">
        <v>290155</v>
      </c>
      <c r="I59" s="29"/>
      <c r="J59" s="5">
        <f t="shared" si="4"/>
        <v>0</v>
      </c>
      <c r="K59" s="5">
        <f t="shared" si="5"/>
        <v>88800</v>
      </c>
      <c r="L59" s="32">
        <f t="shared" si="11"/>
        <v>0.6373158082768744</v>
      </c>
      <c r="M59" s="5">
        <f t="shared" si="2"/>
        <v>179938.0893195208</v>
      </c>
      <c r="N59" s="5">
        <f t="shared" si="3"/>
        <v>503826.65009465825</v>
      </c>
      <c r="O59" s="5">
        <f t="shared" si="6"/>
        <v>755739.97514198744</v>
      </c>
      <c r="P59" s="49">
        <f t="shared" si="7"/>
        <v>0.49350307283921141</v>
      </c>
      <c r="Q59" s="49">
        <f t="shared" si="8"/>
        <v>0.1762510974425755</v>
      </c>
      <c r="R59" s="49">
        <f t="shared" si="9"/>
        <v>0.11750073162838365</v>
      </c>
      <c r="S59" s="52">
        <f t="shared" si="10"/>
        <v>71.179807999999994</v>
      </c>
    </row>
    <row r="60" spans="1:19">
      <c r="A60" s="1"/>
      <c r="B60" s="1">
        <v>13</v>
      </c>
      <c r="C60" s="29">
        <v>120000</v>
      </c>
      <c r="D60" s="29">
        <v>131100</v>
      </c>
      <c r="E60" s="29">
        <v>290155</v>
      </c>
      <c r="F60" s="29">
        <v>127415</v>
      </c>
      <c r="G60" s="29">
        <v>93316</v>
      </c>
      <c r="H60" s="29">
        <v>235981</v>
      </c>
      <c r="I60" s="29"/>
      <c r="J60" s="5">
        <f t="shared" si="4"/>
        <v>0</v>
      </c>
      <c r="K60" s="5">
        <f t="shared" si="5"/>
        <v>93316</v>
      </c>
      <c r="L60" s="32">
        <f t="shared" si="11"/>
        <v>0.6373158082768744</v>
      </c>
      <c r="M60" s="5">
        <f>($C$41*$L60*60*$M$45)</f>
        <v>179938.0893195208</v>
      </c>
      <c r="N60" s="5">
        <f>($C$41*$L60*60*$Q$45)</f>
        <v>503826.65009465825</v>
      </c>
      <c r="O60" s="5">
        <f>$C$41*$L60*60*$U$45</f>
        <v>755739.97514198744</v>
      </c>
      <c r="P60" s="49">
        <f t="shared" si="7"/>
        <v>0.51860059397594427</v>
      </c>
      <c r="Q60" s="49">
        <f t="shared" si="8"/>
        <v>0.18521449784855151</v>
      </c>
      <c r="R60" s="49">
        <f t="shared" si="9"/>
        <v>0.12347633189903434</v>
      </c>
      <c r="S60" s="52">
        <f t="shared" si="10"/>
        <v>67.702833333333345</v>
      </c>
    </row>
    <row r="61" spans="1:19">
      <c r="A61" s="1">
        <f>$A$35</f>
        <v>2025</v>
      </c>
      <c r="B61" s="1">
        <v>1</v>
      </c>
      <c r="C61" s="29">
        <v>107958</v>
      </c>
      <c r="D61" s="29">
        <v>155444</v>
      </c>
      <c r="E61" s="29">
        <f>H60</f>
        <v>235981</v>
      </c>
      <c r="F61" s="29">
        <v>157512</v>
      </c>
      <c r="G61" s="29">
        <v>153907</v>
      </c>
      <c r="H61" s="29">
        <v>232754</v>
      </c>
      <c r="I61" s="30"/>
      <c r="J61" s="5">
        <f>IF(G61&gt;0,G61,0)</f>
        <v>153907</v>
      </c>
      <c r="K61" s="5">
        <f t="shared" si="5"/>
        <v>153907</v>
      </c>
      <c r="L61" s="31">
        <f>'KDT Q1 25'!J291</f>
        <v>0.6373158082768744</v>
      </c>
      <c r="M61" s="5">
        <f>($C$41*$L61*60*$M$45)</f>
        <v>179938.0893195208</v>
      </c>
      <c r="N61" s="5">
        <f>($C$41*$L61*60*$Q$45)</f>
        <v>503826.65009465825</v>
      </c>
      <c r="O61" s="5">
        <f>$C$41*$L61*60*$U$45</f>
        <v>755739.97514198744</v>
      </c>
      <c r="P61" s="49">
        <f t="shared" si="7"/>
        <v>0.85533307918315882</v>
      </c>
      <c r="Q61" s="49">
        <f t="shared" si="8"/>
        <v>0.305476099708271</v>
      </c>
      <c r="R61" s="49">
        <f t="shared" si="9"/>
        <v>0.20365073313884732</v>
      </c>
      <c r="S61" s="52">
        <f t="shared" si="10"/>
        <v>61.20406083847422</v>
      </c>
    </row>
    <row r="62" spans="1:19">
      <c r="A62" s="1"/>
      <c r="B62" s="1">
        <v>2</v>
      </c>
      <c r="C62" s="29">
        <v>111804</v>
      </c>
      <c r="D62" s="29">
        <v>122283</v>
      </c>
      <c r="E62" s="29">
        <f t="shared" ref="E62:E86" si="12">H61</f>
        <v>232754</v>
      </c>
      <c r="F62" s="29">
        <v>128452</v>
      </c>
      <c r="G62" s="29">
        <v>120837</v>
      </c>
      <c r="H62" s="29">
        <v>213516</v>
      </c>
      <c r="I62" s="30"/>
      <c r="J62" s="5">
        <f t="shared" ref="J62:J73" si="13">IF(G62&gt;0,G62,0)</f>
        <v>120837</v>
      </c>
      <c r="K62" s="5">
        <f t="shared" si="5"/>
        <v>120837</v>
      </c>
      <c r="L62" s="32">
        <f t="shared" si="11"/>
        <v>0.6373158082768744</v>
      </c>
      <c r="M62" s="5">
        <f t="shared" ref="M62:M112" si="14">($C$41*$L62*60*$M$45)</f>
        <v>179938.0893195208</v>
      </c>
      <c r="N62" s="5">
        <f t="shared" ref="N62:N112" si="15">($C$41*$L62*60*$Q$45)</f>
        <v>503826.65009465825</v>
      </c>
      <c r="O62" s="5">
        <f t="shared" ref="O62:O112" si="16">$C$41*$L62*60*$U$45</f>
        <v>755739.97514198744</v>
      </c>
      <c r="P62" s="49">
        <f t="shared" si="7"/>
        <v>0.67154764428684444</v>
      </c>
      <c r="Q62" s="49">
        <f t="shared" si="8"/>
        <v>0.23983844438815874</v>
      </c>
      <c r="R62" s="49">
        <f t="shared" si="9"/>
        <v>0.15989229625877246</v>
      </c>
      <c r="S62" s="52">
        <f t="shared" si="10"/>
        <v>58.290508389681946</v>
      </c>
    </row>
    <row r="63" spans="1:19">
      <c r="A63" s="1"/>
      <c r="B63" s="1">
        <v>3</v>
      </c>
      <c r="C63" s="29">
        <v>82361</v>
      </c>
      <c r="D63" s="29">
        <v>152530</v>
      </c>
      <c r="E63" s="29">
        <f t="shared" si="12"/>
        <v>213516</v>
      </c>
      <c r="F63" s="29">
        <v>129632</v>
      </c>
      <c r="G63" s="29">
        <v>57155</v>
      </c>
      <c r="H63" s="29">
        <v>254380</v>
      </c>
      <c r="I63" s="30"/>
      <c r="J63" s="5">
        <f>IF(G63&gt;0,G63,0)</f>
        <v>57155</v>
      </c>
      <c r="K63" s="5">
        <f>IF(G63&gt;0,G63,C63)</f>
        <v>57155</v>
      </c>
      <c r="L63" s="32">
        <f>L62</f>
        <v>0.6373158082768744</v>
      </c>
      <c r="M63" s="5">
        <f t="shared" si="14"/>
        <v>179938.0893195208</v>
      </c>
      <c r="N63" s="5">
        <f t="shared" si="15"/>
        <v>503826.65009465825</v>
      </c>
      <c r="O63" s="5">
        <f t="shared" si="16"/>
        <v>755739.97514198744</v>
      </c>
      <c r="P63" s="49">
        <f t="shared" si="7"/>
        <v>0.31763702846987757</v>
      </c>
      <c r="Q63" s="49">
        <f t="shared" si="8"/>
        <v>0.11344179588209913</v>
      </c>
      <c r="R63" s="49">
        <f t="shared" si="9"/>
        <v>7.5627863921399419E-2</v>
      </c>
      <c r="S63" s="52">
        <f t="shared" si="10"/>
        <v>72.58833671276453</v>
      </c>
    </row>
    <row r="64" spans="1:19">
      <c r="A64" s="1"/>
      <c r="B64" s="1">
        <v>4</v>
      </c>
      <c r="C64" s="29">
        <v>68201</v>
      </c>
      <c r="D64" s="29">
        <v>73956</v>
      </c>
      <c r="E64" s="29">
        <f t="shared" si="12"/>
        <v>254380</v>
      </c>
      <c r="F64" s="29">
        <v>105883</v>
      </c>
      <c r="G64" s="29">
        <v>154921</v>
      </c>
      <c r="H64" s="29">
        <v>287102</v>
      </c>
      <c r="I64" s="30"/>
      <c r="J64" s="5">
        <f t="shared" si="13"/>
        <v>154921</v>
      </c>
      <c r="K64" s="5">
        <f t="shared" si="5"/>
        <v>154921</v>
      </c>
      <c r="L64" s="32">
        <f t="shared" si="11"/>
        <v>0.6373158082768744</v>
      </c>
      <c r="M64" s="5">
        <f t="shared" si="14"/>
        <v>179938.0893195208</v>
      </c>
      <c r="N64" s="5">
        <f t="shared" si="15"/>
        <v>503826.65009465825</v>
      </c>
      <c r="O64" s="5">
        <f t="shared" si="16"/>
        <v>755739.97514198744</v>
      </c>
      <c r="P64" s="49">
        <f t="shared" si="7"/>
        <v>0.86096835075814715</v>
      </c>
      <c r="Q64" s="49">
        <f t="shared" si="8"/>
        <v>0.30748869669933826</v>
      </c>
      <c r="R64" s="49">
        <f t="shared" si="9"/>
        <v>0.20499246446622549</v>
      </c>
      <c r="S64" s="52">
        <f t="shared" si="10"/>
        <v>104.43600533716514</v>
      </c>
    </row>
    <row r="65" spans="1:19">
      <c r="A65" s="1"/>
      <c r="B65" s="1">
        <v>5</v>
      </c>
      <c r="C65" s="29">
        <v>67297</v>
      </c>
      <c r="D65" s="29">
        <v>54190</v>
      </c>
      <c r="E65" s="30">
        <f t="shared" si="12"/>
        <v>287102</v>
      </c>
      <c r="F65" s="30"/>
      <c r="G65" s="30"/>
      <c r="H65" s="30">
        <f t="shared" ref="H65:H71" si="17">IF(F65&gt;0,E65+F65+I65-G65,E65+D65+I65-C65)</f>
        <v>273995</v>
      </c>
      <c r="I65" s="30"/>
      <c r="J65" s="5">
        <f t="shared" si="13"/>
        <v>0</v>
      </c>
      <c r="K65" s="5">
        <f t="shared" si="5"/>
        <v>67297</v>
      </c>
      <c r="L65" s="32">
        <f t="shared" si="11"/>
        <v>0.6373158082768744</v>
      </c>
      <c r="M65" s="5">
        <f t="shared" si="14"/>
        <v>179938.0893195208</v>
      </c>
      <c r="N65" s="5">
        <f t="shared" si="15"/>
        <v>503826.65009465825</v>
      </c>
      <c r="O65" s="5">
        <f t="shared" si="16"/>
        <v>755739.97514198744</v>
      </c>
      <c r="P65" s="49">
        <f t="shared" si="7"/>
        <v>0.37400085915383341</v>
      </c>
      <c r="Q65" s="49">
        <f t="shared" si="8"/>
        <v>0.13357173541208336</v>
      </c>
      <c r="R65" s="49">
        <f t="shared" si="9"/>
        <v>8.9047823608055576E-2</v>
      </c>
      <c r="S65" s="52">
        <f t="shared" si="10"/>
        <v>119.45340802710373</v>
      </c>
    </row>
    <row r="66" spans="1:19">
      <c r="A66" s="1"/>
      <c r="B66" s="1">
        <v>6</v>
      </c>
      <c r="C66" s="29">
        <v>68138</v>
      </c>
      <c r="D66" s="29">
        <v>75000</v>
      </c>
      <c r="E66" s="30">
        <f t="shared" si="12"/>
        <v>273995</v>
      </c>
      <c r="F66" s="30"/>
      <c r="G66" s="30"/>
      <c r="H66" s="30">
        <f t="shared" si="17"/>
        <v>280857</v>
      </c>
      <c r="I66" s="30"/>
      <c r="J66" s="5">
        <f t="shared" si="13"/>
        <v>0</v>
      </c>
      <c r="K66" s="5">
        <f t="shared" si="5"/>
        <v>68138</v>
      </c>
      <c r="L66" s="32">
        <f t="shared" si="11"/>
        <v>0.6373158082768744</v>
      </c>
      <c r="M66" s="5">
        <f t="shared" si="14"/>
        <v>179938.0893195208</v>
      </c>
      <c r="N66" s="5">
        <f t="shared" si="15"/>
        <v>503826.65009465825</v>
      </c>
      <c r="O66" s="5">
        <f t="shared" si="16"/>
        <v>755739.97514198744</v>
      </c>
      <c r="P66" s="49">
        <f t="shared" si="7"/>
        <v>0.37867468893151107</v>
      </c>
      <c r="Q66" s="49">
        <f t="shared" si="8"/>
        <v>0.13524096033268254</v>
      </c>
      <c r="R66" s="49">
        <f t="shared" si="9"/>
        <v>9.0160640221788352E-2</v>
      </c>
      <c r="S66" s="52">
        <f t="shared" si="10"/>
        <v>112.59297308403534</v>
      </c>
    </row>
    <row r="67" spans="1:19">
      <c r="A67" s="1"/>
      <c r="B67" s="1">
        <v>7</v>
      </c>
      <c r="C67" s="29">
        <v>86994</v>
      </c>
      <c r="D67" s="29">
        <v>75000</v>
      </c>
      <c r="E67" s="30">
        <f t="shared" si="12"/>
        <v>280857</v>
      </c>
      <c r="F67" s="30"/>
      <c r="G67" s="30"/>
      <c r="H67" s="30">
        <f t="shared" si="17"/>
        <v>268863</v>
      </c>
      <c r="I67" s="30"/>
      <c r="J67" s="5">
        <f t="shared" si="13"/>
        <v>0</v>
      </c>
      <c r="K67" s="5">
        <f t="shared" si="5"/>
        <v>86994</v>
      </c>
      <c r="L67" s="32">
        <f t="shared" si="11"/>
        <v>0.6373158082768744</v>
      </c>
      <c r="M67" s="5">
        <f t="shared" si="14"/>
        <v>179938.0893195208</v>
      </c>
      <c r="N67" s="5">
        <f t="shared" si="15"/>
        <v>503826.65009465825</v>
      </c>
      <c r="O67" s="5">
        <f t="shared" si="16"/>
        <v>755739.97514198744</v>
      </c>
      <c r="P67" s="49">
        <f t="shared" si="7"/>
        <v>0.48346628737133285</v>
      </c>
      <c r="Q67" s="49">
        <f t="shared" si="8"/>
        <v>0.17266653120404743</v>
      </c>
      <c r="R67" s="49">
        <f t="shared" si="9"/>
        <v>0.11511102080269828</v>
      </c>
      <c r="S67" s="52">
        <f t="shared" si="10"/>
        <v>90.396992896061789</v>
      </c>
    </row>
    <row r="68" spans="1:19">
      <c r="A68" s="1"/>
      <c r="B68" s="1">
        <v>8</v>
      </c>
      <c r="C68" s="29">
        <v>37153</v>
      </c>
      <c r="D68" s="29">
        <v>75000</v>
      </c>
      <c r="E68" s="30">
        <f t="shared" si="12"/>
        <v>268863</v>
      </c>
      <c r="F68" s="30"/>
      <c r="G68" s="30"/>
      <c r="H68" s="30">
        <f t="shared" si="17"/>
        <v>306710</v>
      </c>
      <c r="I68" s="30"/>
      <c r="J68" s="5">
        <f t="shared" si="13"/>
        <v>0</v>
      </c>
      <c r="K68" s="5">
        <f t="shared" si="5"/>
        <v>37153</v>
      </c>
      <c r="L68" s="32">
        <f t="shared" si="11"/>
        <v>0.6373158082768744</v>
      </c>
      <c r="M68" s="5">
        <f t="shared" si="14"/>
        <v>179938.0893195208</v>
      </c>
      <c r="N68" s="5">
        <f t="shared" si="15"/>
        <v>503826.65009465825</v>
      </c>
      <c r="O68" s="5">
        <f t="shared" si="16"/>
        <v>755739.97514198744</v>
      </c>
      <c r="P68" s="49">
        <f t="shared" si="7"/>
        <v>0.20647657280625248</v>
      </c>
      <c r="Q68" s="49">
        <f t="shared" si="8"/>
        <v>7.3741633145090177E-2</v>
      </c>
      <c r="R68" s="49">
        <f t="shared" si="9"/>
        <v>4.9161088763393444E-2</v>
      </c>
      <c r="S68" s="52">
        <f t="shared" si="10"/>
        <v>202.62600597529138</v>
      </c>
    </row>
    <row r="69" spans="1:19">
      <c r="A69" s="1"/>
      <c r="B69" s="1">
        <v>9</v>
      </c>
      <c r="C69" s="29">
        <v>75684</v>
      </c>
      <c r="D69" s="29">
        <v>81479.678571428594</v>
      </c>
      <c r="E69" s="30">
        <f t="shared" si="12"/>
        <v>306710</v>
      </c>
      <c r="F69" s="30"/>
      <c r="G69" s="30"/>
      <c r="H69" s="30">
        <f t="shared" si="17"/>
        <v>312505.67857142858</v>
      </c>
      <c r="I69" s="30"/>
      <c r="J69" s="5">
        <f t="shared" si="13"/>
        <v>0</v>
      </c>
      <c r="K69" s="5">
        <f t="shared" si="5"/>
        <v>75684</v>
      </c>
      <c r="L69" s="32">
        <f t="shared" si="11"/>
        <v>0.6373158082768744</v>
      </c>
      <c r="M69" s="5">
        <f t="shared" si="14"/>
        <v>179938.0893195208</v>
      </c>
      <c r="N69" s="5">
        <f t="shared" si="15"/>
        <v>503826.65009465825</v>
      </c>
      <c r="O69" s="5">
        <f t="shared" si="16"/>
        <v>755739.97514198744</v>
      </c>
      <c r="P69" s="49">
        <f t="shared" si="7"/>
        <v>0.42061133518877108</v>
      </c>
      <c r="Q69" s="49">
        <f t="shared" si="8"/>
        <v>0.15021833399598969</v>
      </c>
      <c r="R69" s="49">
        <f t="shared" si="9"/>
        <v>0.10014555599732644</v>
      </c>
      <c r="S69" s="52">
        <f t="shared" si="10"/>
        <v>113.47021827598964</v>
      </c>
    </row>
    <row r="70" spans="1:19">
      <c r="A70" s="1"/>
      <c r="B70" s="1">
        <v>10</v>
      </c>
      <c r="C70" s="29">
        <v>94525</v>
      </c>
      <c r="D70" s="30">
        <v>80000</v>
      </c>
      <c r="E70" s="30">
        <f t="shared" si="12"/>
        <v>312505.67857142858</v>
      </c>
      <c r="F70" s="30"/>
      <c r="G70" s="30"/>
      <c r="H70" s="30">
        <f t="shared" si="17"/>
        <v>297980.67857142858</v>
      </c>
      <c r="I70" s="30"/>
      <c r="J70" s="5">
        <f t="shared" si="13"/>
        <v>0</v>
      </c>
      <c r="K70" s="5">
        <f t="shared" si="5"/>
        <v>94525</v>
      </c>
      <c r="L70" s="32">
        <f t="shared" si="11"/>
        <v>0.6373158082768744</v>
      </c>
      <c r="M70" s="5">
        <f t="shared" si="14"/>
        <v>179938.0893195208</v>
      </c>
      <c r="N70" s="5">
        <f t="shared" si="15"/>
        <v>503826.65009465825</v>
      </c>
      <c r="O70" s="5">
        <f t="shared" si="16"/>
        <v>755739.97514198744</v>
      </c>
      <c r="P70" s="49">
        <f t="shared" si="7"/>
        <v>0.52531957162304566</v>
      </c>
      <c r="Q70" s="49">
        <f t="shared" si="8"/>
        <v>0.18761413272251631</v>
      </c>
      <c r="R70" s="49">
        <f t="shared" si="9"/>
        <v>0.12507608848167753</v>
      </c>
      <c r="S70" s="52">
        <f t="shared" si="10"/>
        <v>92.569785770960067</v>
      </c>
    </row>
    <row r="71" spans="1:19">
      <c r="A71" s="1"/>
      <c r="B71" s="1">
        <v>11</v>
      </c>
      <c r="C71" s="29">
        <v>86356</v>
      </c>
      <c r="D71" s="30">
        <v>80000</v>
      </c>
      <c r="E71" s="30">
        <f t="shared" si="12"/>
        <v>297980.67857142858</v>
      </c>
      <c r="F71" s="30"/>
      <c r="G71" s="30"/>
      <c r="H71" s="30">
        <f t="shared" si="17"/>
        <v>291624.67857142858</v>
      </c>
      <c r="I71" s="30"/>
      <c r="J71" s="5">
        <f t="shared" si="13"/>
        <v>0</v>
      </c>
      <c r="K71" s="5">
        <f t="shared" si="5"/>
        <v>86356</v>
      </c>
      <c r="L71" s="32">
        <f t="shared" si="11"/>
        <v>0.6373158082768744</v>
      </c>
      <c r="M71" s="5">
        <f t="shared" si="14"/>
        <v>179938.0893195208</v>
      </c>
      <c r="N71" s="5">
        <f t="shared" si="15"/>
        <v>503826.65009465825</v>
      </c>
      <c r="O71" s="5">
        <f t="shared" si="16"/>
        <v>755739.97514198744</v>
      </c>
      <c r="P71" s="49">
        <f t="shared" si="7"/>
        <v>0.4799206234020601</v>
      </c>
      <c r="Q71" s="49">
        <f t="shared" si="8"/>
        <v>0.17140022264359289</v>
      </c>
      <c r="R71" s="49">
        <f t="shared" si="9"/>
        <v>0.11426681509572859</v>
      </c>
      <c r="S71" s="52">
        <f t="shared" si="10"/>
        <v>96.617015609801285</v>
      </c>
    </row>
    <row r="72" spans="1:19">
      <c r="A72" s="1"/>
      <c r="B72" s="1">
        <v>12</v>
      </c>
      <c r="C72" s="29">
        <v>75443</v>
      </c>
      <c r="D72" s="30">
        <v>80000</v>
      </c>
      <c r="E72" s="30">
        <f t="shared" si="12"/>
        <v>291624.67857142858</v>
      </c>
      <c r="F72" s="30"/>
      <c r="G72" s="30"/>
      <c r="H72" s="30">
        <f t="shared" ref="H72:H86" si="18">IF(F72&gt;0,E72+F72+I72-G72,E72+D72+I72-C72)</f>
        <v>296181.67857142858</v>
      </c>
      <c r="I72" s="30"/>
      <c r="J72" s="5">
        <f t="shared" si="13"/>
        <v>0</v>
      </c>
      <c r="K72" s="5">
        <f t="shared" si="5"/>
        <v>75443</v>
      </c>
      <c r="L72" s="32">
        <f t="shared" si="11"/>
        <v>0.6373158082768744</v>
      </c>
      <c r="M72" s="5">
        <f t="shared" si="14"/>
        <v>179938.0893195208</v>
      </c>
      <c r="N72" s="5">
        <f t="shared" si="15"/>
        <v>503826.65009465825</v>
      </c>
      <c r="O72" s="5">
        <f t="shared" si="16"/>
        <v>755739.97514198744</v>
      </c>
      <c r="P72" s="49">
        <f t="shared" si="7"/>
        <v>0.41927198563298002</v>
      </c>
      <c r="Q72" s="49">
        <f t="shared" si="8"/>
        <v>0.14973999486892142</v>
      </c>
      <c r="R72" s="49">
        <f t="shared" si="9"/>
        <v>9.9826663245947619E-2</v>
      </c>
      <c r="S72" s="52">
        <f t="shared" si="10"/>
        <v>108.23391169492199</v>
      </c>
    </row>
    <row r="73" spans="1:19">
      <c r="A73" s="1"/>
      <c r="B73" s="1">
        <v>13</v>
      </c>
      <c r="C73" s="29">
        <v>69133</v>
      </c>
      <c r="D73" s="30">
        <v>80000</v>
      </c>
      <c r="E73" s="30">
        <f t="shared" si="12"/>
        <v>296181.67857142858</v>
      </c>
      <c r="F73" s="30"/>
      <c r="G73" s="30"/>
      <c r="H73" s="30">
        <f t="shared" si="18"/>
        <v>307048.67857142858</v>
      </c>
      <c r="I73" s="30"/>
      <c r="J73" s="5">
        <f t="shared" si="13"/>
        <v>0</v>
      </c>
      <c r="K73" s="5">
        <f t="shared" si="5"/>
        <v>69133</v>
      </c>
      <c r="L73" s="32">
        <f t="shared" si="11"/>
        <v>0.6373158082768744</v>
      </c>
      <c r="M73" s="5">
        <f t="shared" si="14"/>
        <v>179938.0893195208</v>
      </c>
      <c r="N73" s="5">
        <f t="shared" si="15"/>
        <v>503826.65009465825</v>
      </c>
      <c r="O73" s="5">
        <f t="shared" si="16"/>
        <v>755739.97514198744</v>
      </c>
      <c r="P73" s="49">
        <f t="shared" si="7"/>
        <v>0.38420436863280633</v>
      </c>
      <c r="Q73" s="49">
        <f t="shared" si="8"/>
        <v>0.13721584594028796</v>
      </c>
      <c r="R73" s="49">
        <f t="shared" si="9"/>
        <v>9.1477230626858641E-2</v>
      </c>
      <c r="S73" s="52">
        <f t="shared" si="10"/>
        <v>119.95844242257678</v>
      </c>
    </row>
    <row r="74" spans="1:19">
      <c r="A74" s="1">
        <f>$A$36</f>
        <v>2026</v>
      </c>
      <c r="B74" s="1">
        <v>1</v>
      </c>
      <c r="C74" s="29">
        <v>95635</v>
      </c>
      <c r="D74" s="30">
        <v>80000</v>
      </c>
      <c r="E74" s="30">
        <f t="shared" si="12"/>
        <v>307048.67857142858</v>
      </c>
      <c r="F74" s="30"/>
      <c r="G74" s="30"/>
      <c r="H74" s="30">
        <f t="shared" si="18"/>
        <v>291413.67857142858</v>
      </c>
      <c r="I74" s="30"/>
      <c r="J74" s="5"/>
      <c r="K74" s="5">
        <f t="shared" si="5"/>
        <v>95635</v>
      </c>
      <c r="L74" s="32">
        <f t="shared" si="11"/>
        <v>0.6373158082768744</v>
      </c>
      <c r="M74" s="5">
        <f t="shared" si="14"/>
        <v>179938.0893195208</v>
      </c>
      <c r="N74" s="5">
        <f t="shared" si="15"/>
        <v>503826.65009465825</v>
      </c>
      <c r="O74" s="5">
        <f t="shared" si="16"/>
        <v>755739.97514198744</v>
      </c>
      <c r="P74" s="49">
        <f t="shared" si="7"/>
        <v>0.53148836003353583</v>
      </c>
      <c r="Q74" s="49">
        <f t="shared" si="8"/>
        <v>0.1898172714405485</v>
      </c>
      <c r="R74" s="49">
        <f t="shared" si="9"/>
        <v>0.12654484762703233</v>
      </c>
      <c r="S74" s="52">
        <f t="shared" si="10"/>
        <v>89.897662989491295</v>
      </c>
    </row>
    <row r="75" spans="1:19">
      <c r="A75" s="1"/>
      <c r="B75" s="1">
        <v>2</v>
      </c>
      <c r="C75" s="29">
        <v>76439</v>
      </c>
      <c r="D75" s="30">
        <v>80000</v>
      </c>
      <c r="E75" s="30">
        <f t="shared" si="12"/>
        <v>291413.67857142858</v>
      </c>
      <c r="F75" s="30"/>
      <c r="G75" s="30"/>
      <c r="H75" s="30">
        <f t="shared" si="18"/>
        <v>294974.67857142858</v>
      </c>
      <c r="I75" s="30"/>
      <c r="J75" s="5"/>
      <c r="K75" s="5">
        <f t="shared" si="5"/>
        <v>76439</v>
      </c>
      <c r="L75" s="32">
        <f t="shared" si="11"/>
        <v>0.6373158082768744</v>
      </c>
      <c r="M75" s="5">
        <f t="shared" si="14"/>
        <v>179938.0893195208</v>
      </c>
      <c r="N75" s="5">
        <f t="shared" si="15"/>
        <v>503826.65009465825</v>
      </c>
      <c r="O75" s="5">
        <f t="shared" si="16"/>
        <v>755739.97514198744</v>
      </c>
      <c r="P75" s="49">
        <f t="shared" si="7"/>
        <v>0.42480722280131172</v>
      </c>
      <c r="Q75" s="49">
        <f t="shared" si="8"/>
        <v>0.15171686528618275</v>
      </c>
      <c r="R75" s="49">
        <f t="shared" si="9"/>
        <v>0.10114457685745516</v>
      </c>
      <c r="S75" s="52">
        <f t="shared" si="10"/>
        <v>106.74633367783461</v>
      </c>
    </row>
    <row r="76" spans="1:19">
      <c r="A76" s="1"/>
      <c r="B76" s="1">
        <v>3</v>
      </c>
      <c r="C76" s="29">
        <v>88160</v>
      </c>
      <c r="D76" s="30">
        <v>80000</v>
      </c>
      <c r="E76" s="30">
        <f t="shared" si="12"/>
        <v>294974.67857142858</v>
      </c>
      <c r="F76" s="30"/>
      <c r="G76" s="30"/>
      <c r="H76" s="30">
        <f t="shared" si="18"/>
        <v>286814.67857142858</v>
      </c>
      <c r="I76" s="30"/>
      <c r="J76" s="5"/>
      <c r="K76" s="5">
        <f t="shared" si="5"/>
        <v>88160</v>
      </c>
      <c r="L76" s="32">
        <f t="shared" si="11"/>
        <v>0.6373158082768744</v>
      </c>
      <c r="M76" s="5">
        <f t="shared" si="14"/>
        <v>179938.0893195208</v>
      </c>
      <c r="N76" s="5">
        <f t="shared" si="15"/>
        <v>503826.65009465825</v>
      </c>
      <c r="O76" s="5">
        <f t="shared" si="16"/>
        <v>755739.97514198744</v>
      </c>
      <c r="P76" s="49">
        <f t="shared" si="7"/>
        <v>0.4899462939358657</v>
      </c>
      <c r="Q76" s="49">
        <f t="shared" si="8"/>
        <v>0.17498081926280917</v>
      </c>
      <c r="R76" s="49">
        <f t="shared" si="9"/>
        <v>0.11665387950853945</v>
      </c>
      <c r="S76" s="52">
        <f t="shared" si="10"/>
        <v>93.685242740471878</v>
      </c>
    </row>
    <row r="77" spans="1:19">
      <c r="A77" s="1"/>
      <c r="B77" s="1">
        <v>4</v>
      </c>
      <c r="C77" s="29">
        <v>83932</v>
      </c>
      <c r="D77" s="30">
        <v>80000</v>
      </c>
      <c r="E77" s="30">
        <f t="shared" si="12"/>
        <v>286814.67857142858</v>
      </c>
      <c r="F77" s="30"/>
      <c r="G77" s="30"/>
      <c r="H77" s="30">
        <f t="shared" si="18"/>
        <v>282882.67857142858</v>
      </c>
      <c r="I77" s="30"/>
      <c r="J77" s="5"/>
      <c r="K77" s="5">
        <f t="shared" si="5"/>
        <v>83932</v>
      </c>
      <c r="L77" s="32">
        <f t="shared" si="11"/>
        <v>0.6373158082768744</v>
      </c>
      <c r="M77" s="5">
        <f t="shared" si="14"/>
        <v>179938.0893195208</v>
      </c>
      <c r="N77" s="5">
        <f t="shared" si="15"/>
        <v>503826.65009465825</v>
      </c>
      <c r="O77" s="5">
        <f t="shared" si="16"/>
        <v>755739.97514198744</v>
      </c>
      <c r="P77" s="49">
        <f t="shared" si="7"/>
        <v>0.46644932330563837</v>
      </c>
      <c r="Q77" s="49">
        <f t="shared" si="8"/>
        <v>0.16658904403772801</v>
      </c>
      <c r="R77" s="49">
        <f t="shared" si="9"/>
        <v>0.11105936269181865</v>
      </c>
      <c r="S77" s="52">
        <f t="shared" si="10"/>
        <v>95.682349997617123</v>
      </c>
    </row>
    <row r="78" spans="1:19">
      <c r="A78" s="1"/>
      <c r="B78" s="1">
        <v>5</v>
      </c>
      <c r="C78" s="30">
        <v>110000</v>
      </c>
      <c r="D78" s="30">
        <v>120000</v>
      </c>
      <c r="E78" s="30">
        <f t="shared" si="12"/>
        <v>282882.67857142858</v>
      </c>
      <c r="F78" s="30"/>
      <c r="G78" s="30"/>
      <c r="H78" s="30">
        <f t="shared" si="18"/>
        <v>292882.67857142858</v>
      </c>
      <c r="I78" s="30"/>
      <c r="J78" s="5"/>
      <c r="K78" s="5">
        <f t="shared" si="5"/>
        <v>110000</v>
      </c>
      <c r="L78" s="32">
        <f t="shared" si="11"/>
        <v>0.6373158082768744</v>
      </c>
      <c r="M78" s="5">
        <f t="shared" si="14"/>
        <v>179938.0893195208</v>
      </c>
      <c r="N78" s="5">
        <f t="shared" si="15"/>
        <v>503826.65009465825</v>
      </c>
      <c r="O78" s="5">
        <f t="shared" si="16"/>
        <v>755739.97514198744</v>
      </c>
      <c r="P78" s="49">
        <f t="shared" si="7"/>
        <v>0.61132137401253661</v>
      </c>
      <c r="Q78" s="49">
        <f t="shared" si="8"/>
        <v>0.2183290621473345</v>
      </c>
      <c r="R78" s="49">
        <f t="shared" si="9"/>
        <v>0.14555270809822299</v>
      </c>
      <c r="S78" s="52">
        <f t="shared" si="10"/>
        <v>72.006500000000003</v>
      </c>
    </row>
    <row r="79" spans="1:19">
      <c r="A79" s="1"/>
      <c r="B79" s="1">
        <v>6</v>
      </c>
      <c r="C79" s="30">
        <v>110000</v>
      </c>
      <c r="D79" s="30">
        <v>120000</v>
      </c>
      <c r="E79" s="30">
        <f t="shared" si="12"/>
        <v>292882.67857142858</v>
      </c>
      <c r="F79" s="30"/>
      <c r="G79" s="30"/>
      <c r="H79" s="30">
        <f t="shared" si="18"/>
        <v>302882.67857142858</v>
      </c>
      <c r="I79" s="30"/>
      <c r="J79" s="5"/>
      <c r="K79" s="5">
        <f t="shared" si="5"/>
        <v>110000</v>
      </c>
      <c r="L79" s="32">
        <f t="shared" si="11"/>
        <v>0.6373158082768744</v>
      </c>
      <c r="M79" s="5">
        <f t="shared" si="14"/>
        <v>179938.0893195208</v>
      </c>
      <c r="N79" s="5">
        <f t="shared" si="15"/>
        <v>503826.65009465825</v>
      </c>
      <c r="O79" s="5">
        <f t="shared" si="16"/>
        <v>755739.97514198744</v>
      </c>
      <c r="P79" s="49">
        <f t="shared" si="7"/>
        <v>0.61132137401253661</v>
      </c>
      <c r="Q79" s="49">
        <f t="shared" si="8"/>
        <v>0.2183290621473345</v>
      </c>
      <c r="R79" s="49">
        <f t="shared" si="9"/>
        <v>0.14555270809822299</v>
      </c>
      <c r="S79" s="52">
        <f t="shared" si="10"/>
        <v>74.551954545454549</v>
      </c>
    </row>
    <row r="80" spans="1:19">
      <c r="A80" s="1"/>
      <c r="B80" s="1">
        <v>7</v>
      </c>
      <c r="C80" s="30">
        <v>110000</v>
      </c>
      <c r="D80" s="30">
        <v>120000</v>
      </c>
      <c r="E80" s="30">
        <f t="shared" si="12"/>
        <v>302882.67857142858</v>
      </c>
      <c r="F80" s="30"/>
      <c r="G80" s="30"/>
      <c r="H80" s="30">
        <f t="shared" si="18"/>
        <v>312882.67857142858</v>
      </c>
      <c r="I80" s="30"/>
      <c r="J80" s="5"/>
      <c r="K80" s="5">
        <f t="shared" si="5"/>
        <v>110000</v>
      </c>
      <c r="L80" s="32">
        <f t="shared" si="11"/>
        <v>0.6373158082768744</v>
      </c>
      <c r="M80" s="5">
        <f t="shared" si="14"/>
        <v>179938.0893195208</v>
      </c>
      <c r="N80" s="5">
        <f t="shared" si="15"/>
        <v>503826.65009465825</v>
      </c>
      <c r="O80" s="5">
        <f t="shared" si="16"/>
        <v>755739.97514198744</v>
      </c>
      <c r="P80" s="49">
        <f t="shared" si="7"/>
        <v>0.61132137401253661</v>
      </c>
      <c r="Q80" s="49">
        <f t="shared" si="8"/>
        <v>0.2183290621473345</v>
      </c>
      <c r="R80" s="49">
        <f t="shared" si="9"/>
        <v>0.14555270809822299</v>
      </c>
      <c r="S80" s="52">
        <f t="shared" si="10"/>
        <v>77.097409090909096</v>
      </c>
    </row>
    <row r="81" spans="1:19">
      <c r="A81" s="1"/>
      <c r="B81" s="1">
        <v>8</v>
      </c>
      <c r="C81" s="30">
        <v>110000</v>
      </c>
      <c r="D81" s="30">
        <v>120000</v>
      </c>
      <c r="E81" s="30">
        <f t="shared" si="12"/>
        <v>312882.67857142858</v>
      </c>
      <c r="F81" s="30"/>
      <c r="G81" s="30"/>
      <c r="H81" s="30">
        <f t="shared" si="18"/>
        <v>322882.67857142858</v>
      </c>
      <c r="I81" s="30"/>
      <c r="J81" s="5"/>
      <c r="K81" s="5">
        <f t="shared" si="5"/>
        <v>110000</v>
      </c>
      <c r="L81" s="32">
        <f t="shared" si="11"/>
        <v>0.6373158082768744</v>
      </c>
      <c r="M81" s="5">
        <f t="shared" si="14"/>
        <v>179938.0893195208</v>
      </c>
      <c r="N81" s="5">
        <f t="shared" si="15"/>
        <v>503826.65009465825</v>
      </c>
      <c r="O81" s="5">
        <f t="shared" si="16"/>
        <v>755739.97514198744</v>
      </c>
      <c r="P81" s="49">
        <f t="shared" si="7"/>
        <v>0.61132137401253661</v>
      </c>
      <c r="Q81" s="49">
        <f t="shared" si="8"/>
        <v>0.2183290621473345</v>
      </c>
      <c r="R81" s="49">
        <f t="shared" si="9"/>
        <v>0.14555270809822299</v>
      </c>
      <c r="S81" s="52">
        <f t="shared" si="10"/>
        <v>79.642863636363643</v>
      </c>
    </row>
    <row r="82" spans="1:19">
      <c r="A82" s="1"/>
      <c r="B82" s="1">
        <v>9</v>
      </c>
      <c r="C82" s="30">
        <v>125000</v>
      </c>
      <c r="D82" s="140">
        <v>130000</v>
      </c>
      <c r="E82" s="30">
        <f t="shared" si="12"/>
        <v>322882.67857142858</v>
      </c>
      <c r="F82" s="30"/>
      <c r="G82" s="30"/>
      <c r="H82" s="30">
        <f t="shared" si="18"/>
        <v>327882.67857142858</v>
      </c>
      <c r="I82" s="30"/>
      <c r="J82" s="5"/>
      <c r="K82" s="5">
        <f t="shared" si="5"/>
        <v>125000</v>
      </c>
      <c r="L82" s="32">
        <f t="shared" si="11"/>
        <v>0.6373158082768744</v>
      </c>
      <c r="M82" s="5">
        <f t="shared" si="14"/>
        <v>179938.0893195208</v>
      </c>
      <c r="N82" s="5">
        <f t="shared" si="15"/>
        <v>503826.65009465825</v>
      </c>
      <c r="O82" s="5">
        <f t="shared" si="16"/>
        <v>755739.97514198744</v>
      </c>
      <c r="P82" s="49">
        <f t="shared" si="7"/>
        <v>0.69468337955970072</v>
      </c>
      <c r="Q82" s="49">
        <f t="shared" si="8"/>
        <v>0.24810120698560739</v>
      </c>
      <c r="R82" s="49">
        <f t="shared" si="9"/>
        <v>0.16540080465707158</v>
      </c>
      <c r="S82" s="52">
        <f t="shared" si="10"/>
        <v>72.32571999999999</v>
      </c>
    </row>
    <row r="83" spans="1:19">
      <c r="A83" s="1"/>
      <c r="B83" s="1">
        <v>10</v>
      </c>
      <c r="C83" s="30">
        <v>150000</v>
      </c>
      <c r="D83" s="140">
        <v>140000</v>
      </c>
      <c r="E83" s="30">
        <f t="shared" si="12"/>
        <v>327882.67857142858</v>
      </c>
      <c r="F83" s="30"/>
      <c r="G83" s="30"/>
      <c r="H83" s="30">
        <f t="shared" si="18"/>
        <v>317882.67857142858</v>
      </c>
      <c r="I83" s="30"/>
      <c r="J83" s="5"/>
      <c r="K83" s="5">
        <f t="shared" si="5"/>
        <v>150000</v>
      </c>
      <c r="L83" s="32">
        <f t="shared" si="11"/>
        <v>0.6373158082768744</v>
      </c>
      <c r="M83" s="5">
        <f t="shared" si="14"/>
        <v>179938.0893195208</v>
      </c>
      <c r="N83" s="5">
        <f t="shared" si="15"/>
        <v>503826.65009465825</v>
      </c>
      <c r="O83" s="5">
        <f t="shared" si="16"/>
        <v>755739.97514198744</v>
      </c>
      <c r="P83" s="49">
        <f t="shared" si="7"/>
        <v>0.83362005547164086</v>
      </c>
      <c r="Q83" s="49">
        <f t="shared" si="8"/>
        <v>0.2977214483827289</v>
      </c>
      <c r="R83" s="49">
        <f t="shared" si="9"/>
        <v>0.19848096558848591</v>
      </c>
      <c r="S83" s="52">
        <f t="shared" si="10"/>
        <v>61.204766666666671</v>
      </c>
    </row>
    <row r="84" spans="1:19">
      <c r="A84" s="1"/>
      <c r="B84" s="1">
        <v>11</v>
      </c>
      <c r="C84" s="30">
        <v>160000</v>
      </c>
      <c r="D84" s="140">
        <v>150000</v>
      </c>
      <c r="E84" s="30">
        <f t="shared" si="12"/>
        <v>317882.67857142858</v>
      </c>
      <c r="F84" s="30"/>
      <c r="G84" s="30"/>
      <c r="H84" s="30">
        <f t="shared" si="18"/>
        <v>307882.67857142858</v>
      </c>
      <c r="I84" s="30"/>
      <c r="J84" s="5"/>
      <c r="K84" s="5">
        <f t="shared" si="5"/>
        <v>160000</v>
      </c>
      <c r="L84" s="32">
        <f t="shared" si="11"/>
        <v>0.6373158082768744</v>
      </c>
      <c r="M84" s="5">
        <f t="shared" si="14"/>
        <v>179938.0893195208</v>
      </c>
      <c r="N84" s="5">
        <f t="shared" si="15"/>
        <v>503826.65009465825</v>
      </c>
      <c r="O84" s="5">
        <f t="shared" si="16"/>
        <v>755739.97514198744</v>
      </c>
      <c r="P84" s="49">
        <f t="shared" si="7"/>
        <v>0.8891947258364169</v>
      </c>
      <c r="Q84" s="49">
        <f t="shared" si="8"/>
        <v>0.31756954494157746</v>
      </c>
      <c r="R84" s="49">
        <f t="shared" si="9"/>
        <v>0.21171302996105162</v>
      </c>
      <c r="S84" s="52">
        <f t="shared" si="10"/>
        <v>55.629468750000001</v>
      </c>
    </row>
    <row r="85" spans="1:19">
      <c r="A85" s="1"/>
      <c r="B85" s="1">
        <v>12</v>
      </c>
      <c r="C85" s="30">
        <v>140000</v>
      </c>
      <c r="D85" s="140">
        <v>140000</v>
      </c>
      <c r="E85" s="30">
        <f t="shared" si="12"/>
        <v>307882.67857142858</v>
      </c>
      <c r="F85" s="30"/>
      <c r="G85" s="30"/>
      <c r="H85" s="30">
        <f t="shared" si="18"/>
        <v>307882.67857142858</v>
      </c>
      <c r="I85" s="30"/>
      <c r="J85" s="5"/>
      <c r="K85" s="5">
        <f t="shared" si="5"/>
        <v>140000</v>
      </c>
      <c r="L85" s="32">
        <f t="shared" si="11"/>
        <v>0.6373158082768744</v>
      </c>
      <c r="M85" s="5">
        <f t="shared" si="14"/>
        <v>179938.0893195208</v>
      </c>
      <c r="N85" s="5">
        <f t="shared" si="15"/>
        <v>503826.65009465825</v>
      </c>
      <c r="O85" s="5">
        <f t="shared" si="16"/>
        <v>755739.97514198744</v>
      </c>
      <c r="P85" s="49">
        <f t="shared" si="7"/>
        <v>0.77804538510686483</v>
      </c>
      <c r="Q85" s="49">
        <f t="shared" si="8"/>
        <v>0.27787335182388029</v>
      </c>
      <c r="R85" s="49">
        <f t="shared" si="9"/>
        <v>0.18524890121592016</v>
      </c>
      <c r="S85" s="52">
        <f t="shared" si="10"/>
        <v>61.576535714285718</v>
      </c>
    </row>
    <row r="86" spans="1:19">
      <c r="A86" s="1"/>
      <c r="B86" s="1">
        <v>13</v>
      </c>
      <c r="C86" s="30">
        <v>140000</v>
      </c>
      <c r="D86" s="140">
        <v>130000</v>
      </c>
      <c r="E86" s="30">
        <f t="shared" si="12"/>
        <v>307882.67857142858</v>
      </c>
      <c r="F86" s="30"/>
      <c r="G86" s="30"/>
      <c r="H86" s="30">
        <f t="shared" si="18"/>
        <v>297882.67857142858</v>
      </c>
      <c r="I86" s="30"/>
      <c r="J86" s="5"/>
      <c r="K86" s="5">
        <f t="shared" si="5"/>
        <v>140000</v>
      </c>
      <c r="L86" s="32">
        <f t="shared" si="11"/>
        <v>0.6373158082768744</v>
      </c>
      <c r="M86" s="5">
        <f t="shared" si="14"/>
        <v>179938.0893195208</v>
      </c>
      <c r="N86" s="5">
        <f t="shared" si="15"/>
        <v>503826.65009465825</v>
      </c>
      <c r="O86" s="5">
        <f t="shared" si="16"/>
        <v>755739.97514198744</v>
      </c>
      <c r="P86" s="49">
        <f t="shared" si="7"/>
        <v>0.77804538510686483</v>
      </c>
      <c r="Q86" s="49">
        <f t="shared" si="8"/>
        <v>0.27787335182388029</v>
      </c>
      <c r="R86" s="49">
        <f t="shared" si="9"/>
        <v>0.18524890121592016</v>
      </c>
      <c r="S86" s="52">
        <f t="shared" si="10"/>
        <v>61.576535714285718</v>
      </c>
    </row>
    <row r="87" spans="1:19">
      <c r="A87" s="1">
        <f>$A$37</f>
        <v>2027</v>
      </c>
      <c r="B87" s="1">
        <v>1</v>
      </c>
      <c r="C87" s="30">
        <f t="shared" ref="C87:C99" si="19">IF(ISBLANK(G74),C74*(1+$H$37),G74*(1+$H$37))</f>
        <v>96591.35</v>
      </c>
      <c r="D87" s="30"/>
      <c r="E87" s="30"/>
      <c r="F87" s="30"/>
      <c r="G87" s="30"/>
      <c r="H87" s="30"/>
      <c r="I87" s="30"/>
      <c r="J87" s="5"/>
      <c r="K87" s="5">
        <f t="shared" si="5"/>
        <v>96591.35</v>
      </c>
      <c r="L87" s="32">
        <f t="shared" si="11"/>
        <v>0.6373158082768744</v>
      </c>
      <c r="M87" s="5">
        <f t="shared" si="14"/>
        <v>179938.0893195208</v>
      </c>
      <c r="N87" s="5">
        <f t="shared" si="15"/>
        <v>503826.65009465825</v>
      </c>
      <c r="O87" s="5">
        <f t="shared" si="16"/>
        <v>755739.97514198744</v>
      </c>
      <c r="P87" s="49">
        <f t="shared" si="7"/>
        <v>0.53680324363387122</v>
      </c>
      <c r="Q87" s="49">
        <f t="shared" si="8"/>
        <v>0.19171544415495401</v>
      </c>
      <c r="R87" s="49">
        <f t="shared" si="9"/>
        <v>0.12781029610330266</v>
      </c>
      <c r="S87" s="52" t="e">
        <f t="shared" si="10"/>
        <v>#N/A</v>
      </c>
    </row>
    <row r="88" spans="1:19">
      <c r="A88" s="1"/>
      <c r="B88" s="1">
        <v>2</v>
      </c>
      <c r="C88" s="30">
        <f t="shared" si="19"/>
        <v>77203.39</v>
      </c>
      <c r="D88" s="30"/>
      <c r="E88" s="30"/>
      <c r="F88" s="30"/>
      <c r="G88" s="30"/>
      <c r="H88" s="30"/>
      <c r="I88" s="30"/>
      <c r="J88" s="5"/>
      <c r="K88" s="5">
        <f t="shared" si="5"/>
        <v>77203.39</v>
      </c>
      <c r="L88" s="32">
        <f t="shared" si="11"/>
        <v>0.6373158082768744</v>
      </c>
      <c r="M88" s="5">
        <f t="shared" si="14"/>
        <v>179938.0893195208</v>
      </c>
      <c r="N88" s="5">
        <f t="shared" si="15"/>
        <v>503826.65009465825</v>
      </c>
      <c r="O88" s="5">
        <f t="shared" si="16"/>
        <v>755739.97514198744</v>
      </c>
      <c r="P88" s="49">
        <f t="shared" si="7"/>
        <v>0.42905529502932482</v>
      </c>
      <c r="Q88" s="49">
        <f t="shared" si="8"/>
        <v>0.15323403393904458</v>
      </c>
      <c r="R88" s="49">
        <f t="shared" si="9"/>
        <v>0.10215602262602971</v>
      </c>
      <c r="S88" s="52" t="e">
        <f t="shared" si="10"/>
        <v>#N/A</v>
      </c>
    </row>
    <row r="89" spans="1:19">
      <c r="A89" s="1"/>
      <c r="B89" s="1">
        <v>3</v>
      </c>
      <c r="C89" s="30">
        <f t="shared" si="19"/>
        <v>89041.600000000006</v>
      </c>
      <c r="D89" s="30"/>
      <c r="E89" s="30"/>
      <c r="F89" s="30"/>
      <c r="G89" s="30"/>
      <c r="H89" s="30"/>
      <c r="I89" s="30"/>
      <c r="J89" s="5"/>
      <c r="K89" s="5">
        <f t="shared" si="5"/>
        <v>89041.600000000006</v>
      </c>
      <c r="L89" s="32">
        <f t="shared" si="11"/>
        <v>0.6373158082768744</v>
      </c>
      <c r="M89" s="5">
        <f t="shared" si="14"/>
        <v>179938.0893195208</v>
      </c>
      <c r="N89" s="5">
        <f t="shared" si="15"/>
        <v>503826.65009465825</v>
      </c>
      <c r="O89" s="5">
        <f t="shared" si="16"/>
        <v>755739.97514198744</v>
      </c>
      <c r="P89" s="49">
        <f t="shared" si="7"/>
        <v>0.49484575687522442</v>
      </c>
      <c r="Q89" s="49">
        <f t="shared" si="8"/>
        <v>0.1767306274554373</v>
      </c>
      <c r="R89" s="49">
        <f t="shared" si="9"/>
        <v>0.11782041830362484</v>
      </c>
      <c r="S89" s="52" t="e">
        <f t="shared" si="10"/>
        <v>#N/A</v>
      </c>
    </row>
    <row r="90" spans="1:19">
      <c r="A90" s="1"/>
      <c r="B90" s="1">
        <v>4</v>
      </c>
      <c r="C90" s="30">
        <f t="shared" si="19"/>
        <v>84771.32</v>
      </c>
      <c r="D90" s="30"/>
      <c r="E90" s="30"/>
      <c r="F90" s="30"/>
      <c r="G90" s="30"/>
      <c r="H90" s="30"/>
      <c r="I90" s="30"/>
      <c r="J90" s="5"/>
      <c r="K90" s="5">
        <f t="shared" si="5"/>
        <v>84771.32</v>
      </c>
      <c r="L90" s="32">
        <f t="shared" si="11"/>
        <v>0.6373158082768744</v>
      </c>
      <c r="M90" s="5">
        <f t="shared" si="14"/>
        <v>179938.0893195208</v>
      </c>
      <c r="N90" s="5">
        <f t="shared" si="15"/>
        <v>503826.65009465825</v>
      </c>
      <c r="O90" s="5">
        <f t="shared" si="16"/>
        <v>755739.97514198744</v>
      </c>
      <c r="P90" s="49">
        <f t="shared" si="7"/>
        <v>0.47111381653869483</v>
      </c>
      <c r="Q90" s="49">
        <f t="shared" si="8"/>
        <v>0.1682549344781053</v>
      </c>
      <c r="R90" s="49">
        <f t="shared" si="9"/>
        <v>0.11216995631873686</v>
      </c>
      <c r="S90" s="52" t="e">
        <f t="shared" si="10"/>
        <v>#N/A</v>
      </c>
    </row>
    <row r="91" spans="1:19">
      <c r="A91" s="1"/>
      <c r="B91" s="1">
        <v>5</v>
      </c>
      <c r="C91" s="30">
        <f t="shared" si="19"/>
        <v>111100</v>
      </c>
      <c r="D91" s="30"/>
      <c r="E91" s="30"/>
      <c r="F91" s="30"/>
      <c r="G91" s="30"/>
      <c r="H91" s="30"/>
      <c r="I91" s="30"/>
      <c r="J91" s="5"/>
      <c r="K91" s="5">
        <f t="shared" si="5"/>
        <v>111100</v>
      </c>
      <c r="L91" s="32">
        <f t="shared" si="11"/>
        <v>0.6373158082768744</v>
      </c>
      <c r="M91" s="5">
        <f t="shared" si="14"/>
        <v>179938.0893195208</v>
      </c>
      <c r="N91" s="5">
        <f t="shared" si="15"/>
        <v>503826.65009465825</v>
      </c>
      <c r="O91" s="5">
        <f t="shared" si="16"/>
        <v>755739.97514198744</v>
      </c>
      <c r="P91" s="49">
        <f t="shared" si="7"/>
        <v>0.61743458775266202</v>
      </c>
      <c r="Q91" s="49">
        <f t="shared" si="8"/>
        <v>0.22051235276880785</v>
      </c>
      <c r="R91" s="49">
        <f t="shared" si="9"/>
        <v>0.14700823517920522</v>
      </c>
      <c r="S91" s="52" t="e">
        <f t="shared" si="10"/>
        <v>#N/A</v>
      </c>
    </row>
    <row r="92" spans="1:19">
      <c r="A92" s="1"/>
      <c r="B92" s="1">
        <v>6</v>
      </c>
      <c r="C92" s="30">
        <f t="shared" si="19"/>
        <v>111100</v>
      </c>
      <c r="D92" s="30"/>
      <c r="E92" s="30"/>
      <c r="F92" s="30"/>
      <c r="G92" s="30"/>
      <c r="H92" s="30"/>
      <c r="I92" s="30"/>
      <c r="J92" s="5"/>
      <c r="K92" s="5">
        <f t="shared" si="5"/>
        <v>111100</v>
      </c>
      <c r="L92" s="32">
        <f t="shared" si="11"/>
        <v>0.6373158082768744</v>
      </c>
      <c r="M92" s="5">
        <f t="shared" si="14"/>
        <v>179938.0893195208</v>
      </c>
      <c r="N92" s="5">
        <f t="shared" si="15"/>
        <v>503826.65009465825</v>
      </c>
      <c r="O92" s="5">
        <f t="shared" si="16"/>
        <v>755739.97514198744</v>
      </c>
      <c r="P92" s="49">
        <f t="shared" si="7"/>
        <v>0.61743458775266202</v>
      </c>
      <c r="Q92" s="49">
        <f t="shared" si="8"/>
        <v>0.22051235276880785</v>
      </c>
      <c r="R92" s="49">
        <f t="shared" si="9"/>
        <v>0.14700823517920522</v>
      </c>
      <c r="S92" s="52" t="e">
        <f t="shared" si="10"/>
        <v>#N/A</v>
      </c>
    </row>
    <row r="93" spans="1:19">
      <c r="A93" s="1"/>
      <c r="B93" s="1">
        <v>7</v>
      </c>
      <c r="C93" s="30">
        <f t="shared" si="19"/>
        <v>111100</v>
      </c>
      <c r="D93" s="30"/>
      <c r="E93" s="30"/>
      <c r="F93" s="30"/>
      <c r="G93" s="30"/>
      <c r="H93" s="30"/>
      <c r="I93" s="30"/>
      <c r="J93" s="5"/>
      <c r="K93" s="5">
        <f t="shared" si="5"/>
        <v>111100</v>
      </c>
      <c r="L93" s="32">
        <f t="shared" si="11"/>
        <v>0.6373158082768744</v>
      </c>
      <c r="M93" s="5">
        <f t="shared" si="14"/>
        <v>179938.0893195208</v>
      </c>
      <c r="N93" s="5">
        <f t="shared" si="15"/>
        <v>503826.65009465825</v>
      </c>
      <c r="O93" s="5">
        <f t="shared" si="16"/>
        <v>755739.97514198744</v>
      </c>
      <c r="P93" s="49">
        <f t="shared" si="7"/>
        <v>0.61743458775266202</v>
      </c>
      <c r="Q93" s="49">
        <f t="shared" si="8"/>
        <v>0.22051235276880785</v>
      </c>
      <c r="R93" s="49">
        <f t="shared" si="9"/>
        <v>0.14700823517920522</v>
      </c>
      <c r="S93" s="52" t="e">
        <f t="shared" si="10"/>
        <v>#N/A</v>
      </c>
    </row>
    <row r="94" spans="1:19">
      <c r="A94" s="1"/>
      <c r="B94" s="1">
        <v>8</v>
      </c>
      <c r="C94" s="30">
        <f t="shared" si="19"/>
        <v>111100</v>
      </c>
      <c r="D94" s="30"/>
      <c r="E94" s="30"/>
      <c r="F94" s="30"/>
      <c r="G94" s="30"/>
      <c r="H94" s="30"/>
      <c r="I94" s="30"/>
      <c r="J94" s="5"/>
      <c r="K94" s="5">
        <f t="shared" si="5"/>
        <v>111100</v>
      </c>
      <c r="L94" s="32">
        <f t="shared" si="11"/>
        <v>0.6373158082768744</v>
      </c>
      <c r="M94" s="5">
        <f t="shared" si="14"/>
        <v>179938.0893195208</v>
      </c>
      <c r="N94" s="5">
        <f t="shared" si="15"/>
        <v>503826.65009465825</v>
      </c>
      <c r="O94" s="5">
        <f t="shared" si="16"/>
        <v>755739.97514198744</v>
      </c>
      <c r="P94" s="49">
        <f t="shared" si="7"/>
        <v>0.61743458775266202</v>
      </c>
      <c r="Q94" s="49">
        <f t="shared" si="8"/>
        <v>0.22051235276880785</v>
      </c>
      <c r="R94" s="49">
        <f t="shared" si="9"/>
        <v>0.14700823517920522</v>
      </c>
      <c r="S94" s="52" t="e">
        <f t="shared" si="10"/>
        <v>#N/A</v>
      </c>
    </row>
    <row r="95" spans="1:19">
      <c r="A95" s="1"/>
      <c r="B95" s="1">
        <v>9</v>
      </c>
      <c r="C95" s="30">
        <f t="shared" si="19"/>
        <v>126250</v>
      </c>
      <c r="D95" s="30"/>
      <c r="E95" s="30"/>
      <c r="F95" s="30"/>
      <c r="G95" s="30"/>
      <c r="H95" s="30"/>
      <c r="I95" s="30"/>
      <c r="J95" s="5"/>
      <c r="K95" s="5">
        <f t="shared" si="5"/>
        <v>126250</v>
      </c>
      <c r="L95" s="32">
        <f t="shared" si="11"/>
        <v>0.6373158082768744</v>
      </c>
      <c r="M95" s="5">
        <f t="shared" si="14"/>
        <v>179938.0893195208</v>
      </c>
      <c r="N95" s="5">
        <f t="shared" si="15"/>
        <v>503826.65009465825</v>
      </c>
      <c r="O95" s="5">
        <f t="shared" si="16"/>
        <v>755739.97514198744</v>
      </c>
      <c r="P95" s="49">
        <f t="shared" si="7"/>
        <v>0.70163021335529774</v>
      </c>
      <c r="Q95" s="49">
        <f t="shared" si="8"/>
        <v>0.25058221905546346</v>
      </c>
      <c r="R95" s="49">
        <f t="shared" si="9"/>
        <v>0.16705481270364231</v>
      </c>
      <c r="S95" s="52" t="e">
        <f t="shared" si="10"/>
        <v>#N/A</v>
      </c>
    </row>
    <row r="96" spans="1:19">
      <c r="A96" s="1"/>
      <c r="B96" s="1">
        <v>10</v>
      </c>
      <c r="C96" s="30">
        <f t="shared" si="19"/>
        <v>151500</v>
      </c>
      <c r="D96" s="30"/>
      <c r="E96" s="30"/>
      <c r="F96" s="30"/>
      <c r="G96" s="30"/>
      <c r="H96" s="30"/>
      <c r="I96" s="30"/>
      <c r="J96" s="5"/>
      <c r="K96" s="5">
        <f t="shared" si="5"/>
        <v>151500</v>
      </c>
      <c r="L96" s="32">
        <f t="shared" si="11"/>
        <v>0.6373158082768744</v>
      </c>
      <c r="M96" s="5">
        <f t="shared" si="14"/>
        <v>179938.0893195208</v>
      </c>
      <c r="N96" s="5">
        <f t="shared" si="15"/>
        <v>503826.65009465825</v>
      </c>
      <c r="O96" s="5">
        <f t="shared" si="16"/>
        <v>755739.97514198744</v>
      </c>
      <c r="P96" s="49">
        <f t="shared" si="7"/>
        <v>0.84195625602635726</v>
      </c>
      <c r="Q96" s="49">
        <f t="shared" si="8"/>
        <v>0.30069866286655617</v>
      </c>
      <c r="R96" s="49">
        <f t="shared" si="9"/>
        <v>0.20046577524437076</v>
      </c>
      <c r="S96" s="52" t="e">
        <f t="shared" si="10"/>
        <v>#N/A</v>
      </c>
    </row>
    <row r="97" spans="1:19">
      <c r="A97" s="1"/>
      <c r="B97" s="1">
        <v>11</v>
      </c>
      <c r="C97" s="30">
        <f t="shared" si="19"/>
        <v>161600</v>
      </c>
      <c r="D97" s="30"/>
      <c r="E97" s="30"/>
      <c r="F97" s="30"/>
      <c r="G97" s="30"/>
      <c r="H97" s="30"/>
      <c r="I97" s="30"/>
      <c r="J97" s="5"/>
      <c r="K97" s="5">
        <f t="shared" si="5"/>
        <v>161600</v>
      </c>
      <c r="L97" s="32">
        <f t="shared" si="11"/>
        <v>0.6373158082768744</v>
      </c>
      <c r="M97" s="5">
        <f t="shared" si="14"/>
        <v>179938.0893195208</v>
      </c>
      <c r="N97" s="5">
        <f t="shared" si="15"/>
        <v>503826.65009465825</v>
      </c>
      <c r="O97" s="5">
        <f t="shared" si="16"/>
        <v>755739.97514198744</v>
      </c>
      <c r="P97" s="49">
        <f t="shared" si="7"/>
        <v>0.89808667309478107</v>
      </c>
      <c r="Q97" s="49">
        <f t="shared" si="8"/>
        <v>0.32074524039099322</v>
      </c>
      <c r="R97" s="49">
        <f t="shared" si="9"/>
        <v>0.21383016026066215</v>
      </c>
      <c r="S97" s="52" t="e">
        <f t="shared" si="10"/>
        <v>#N/A</v>
      </c>
    </row>
    <row r="98" spans="1:19">
      <c r="A98" s="1"/>
      <c r="B98" s="1">
        <v>12</v>
      </c>
      <c r="C98" s="30">
        <f t="shared" si="19"/>
        <v>141400</v>
      </c>
      <c r="D98" s="30"/>
      <c r="E98" s="30"/>
      <c r="F98" s="30"/>
      <c r="G98" s="30"/>
      <c r="H98" s="30"/>
      <c r="I98" s="30"/>
      <c r="J98" s="5"/>
      <c r="K98" s="5">
        <f t="shared" si="5"/>
        <v>141400</v>
      </c>
      <c r="L98" s="32">
        <f t="shared" si="11"/>
        <v>0.6373158082768744</v>
      </c>
      <c r="M98" s="5">
        <f t="shared" si="14"/>
        <v>179938.0893195208</v>
      </c>
      <c r="N98" s="5">
        <f t="shared" si="15"/>
        <v>503826.65009465825</v>
      </c>
      <c r="O98" s="5">
        <f t="shared" si="16"/>
        <v>755739.97514198744</v>
      </c>
      <c r="P98" s="49">
        <f t="shared" si="7"/>
        <v>0.78582583895793345</v>
      </c>
      <c r="Q98" s="49">
        <f t="shared" si="8"/>
        <v>0.28065208534211911</v>
      </c>
      <c r="R98" s="49">
        <f t="shared" si="9"/>
        <v>0.18710139022807937</v>
      </c>
      <c r="S98" s="52" t="e">
        <f t="shared" si="10"/>
        <v>#N/A</v>
      </c>
    </row>
    <row r="99" spans="1:19">
      <c r="A99" s="1"/>
      <c r="B99" s="1">
        <v>13</v>
      </c>
      <c r="C99" s="30">
        <f t="shared" si="19"/>
        <v>141400</v>
      </c>
      <c r="D99" s="30"/>
      <c r="E99" s="30"/>
      <c r="F99" s="30"/>
      <c r="G99" s="30"/>
      <c r="H99" s="30"/>
      <c r="I99" s="30"/>
      <c r="J99" s="5"/>
      <c r="K99" s="5">
        <f t="shared" si="5"/>
        <v>141400</v>
      </c>
      <c r="L99" s="32">
        <f t="shared" si="11"/>
        <v>0.6373158082768744</v>
      </c>
      <c r="M99" s="5">
        <f t="shared" si="14"/>
        <v>179938.0893195208</v>
      </c>
      <c r="N99" s="5">
        <f t="shared" si="15"/>
        <v>503826.65009465825</v>
      </c>
      <c r="O99" s="5">
        <f t="shared" si="16"/>
        <v>755739.97514198744</v>
      </c>
      <c r="P99" s="49">
        <f t="shared" si="7"/>
        <v>0.78582583895793345</v>
      </c>
      <c r="Q99" s="49">
        <f t="shared" si="8"/>
        <v>0.28065208534211911</v>
      </c>
      <c r="R99" s="49">
        <f t="shared" si="9"/>
        <v>0.18710139022807937</v>
      </c>
      <c r="S99" s="52" t="e">
        <f t="shared" si="10"/>
        <v>#N/A</v>
      </c>
    </row>
    <row r="100" spans="1:19">
      <c r="A100" s="1">
        <f>$A$38</f>
        <v>2028</v>
      </c>
      <c r="B100" s="1">
        <v>1</v>
      </c>
      <c r="C100" s="30">
        <f t="shared" ref="C100:C112" si="20">IF(ISBLANK(G87),C87*(1+$H$38),G87*(1+$H$38))</f>
        <v>97557.263500000001</v>
      </c>
      <c r="D100" s="30"/>
      <c r="E100" s="30"/>
      <c r="F100" s="30"/>
      <c r="G100" s="30"/>
      <c r="H100" s="30"/>
      <c r="I100" s="30"/>
      <c r="J100" s="5"/>
      <c r="K100" s="5">
        <f t="shared" si="5"/>
        <v>97557.263500000001</v>
      </c>
      <c r="L100" s="32">
        <f t="shared" si="11"/>
        <v>0.6373158082768744</v>
      </c>
      <c r="M100" s="5">
        <f t="shared" si="14"/>
        <v>179938.0893195208</v>
      </c>
      <c r="N100" s="5">
        <f t="shared" si="15"/>
        <v>503826.65009465825</v>
      </c>
      <c r="O100" s="5">
        <f t="shared" si="16"/>
        <v>755739.97514198744</v>
      </c>
      <c r="P100" s="49">
        <f t="shared" si="7"/>
        <v>0.54217127607020987</v>
      </c>
      <c r="Q100" s="49">
        <f t="shared" si="8"/>
        <v>0.19363259859650353</v>
      </c>
      <c r="R100" s="49">
        <f t="shared" si="9"/>
        <v>0.12908839906433567</v>
      </c>
      <c r="S100" s="52" t="e">
        <f t="shared" si="10"/>
        <v>#N/A</v>
      </c>
    </row>
    <row r="101" spans="1:19">
      <c r="A101" s="1"/>
      <c r="B101" s="1">
        <v>2</v>
      </c>
      <c r="C101" s="30">
        <f t="shared" si="20"/>
        <v>77975.423899999994</v>
      </c>
      <c r="D101" s="30"/>
      <c r="E101" s="30"/>
      <c r="F101" s="30"/>
      <c r="G101" s="30"/>
      <c r="H101" s="30"/>
      <c r="I101" s="30"/>
      <c r="J101" s="5"/>
      <c r="K101" s="5">
        <f t="shared" si="5"/>
        <v>77975.423899999994</v>
      </c>
      <c r="L101" s="32">
        <f t="shared" si="11"/>
        <v>0.6373158082768744</v>
      </c>
      <c r="M101" s="5">
        <f t="shared" si="14"/>
        <v>179938.0893195208</v>
      </c>
      <c r="N101" s="5">
        <f t="shared" si="15"/>
        <v>503826.65009465825</v>
      </c>
      <c r="O101" s="5">
        <f t="shared" si="16"/>
        <v>755739.97514198744</v>
      </c>
      <c r="P101" s="49">
        <f t="shared" si="7"/>
        <v>0.43334584797961806</v>
      </c>
      <c r="Q101" s="49">
        <f t="shared" si="8"/>
        <v>0.15476637427843501</v>
      </c>
      <c r="R101" s="49">
        <f t="shared" si="9"/>
        <v>0.10317758285229001</v>
      </c>
      <c r="S101" s="52" t="e">
        <f t="shared" si="10"/>
        <v>#N/A</v>
      </c>
    </row>
    <row r="102" spans="1:19">
      <c r="A102" s="1"/>
      <c r="B102" s="1">
        <v>3</v>
      </c>
      <c r="C102" s="30">
        <f t="shared" si="20"/>
        <v>89932.016000000003</v>
      </c>
      <c r="D102" s="30"/>
      <c r="E102" s="30"/>
      <c r="F102" s="30"/>
      <c r="G102" s="30"/>
      <c r="H102" s="30"/>
      <c r="I102" s="30"/>
      <c r="J102" s="5"/>
      <c r="K102" s="5">
        <f t="shared" si="5"/>
        <v>89932.016000000003</v>
      </c>
      <c r="L102" s="32">
        <f t="shared" si="11"/>
        <v>0.6373158082768744</v>
      </c>
      <c r="M102" s="5">
        <f t="shared" si="14"/>
        <v>179938.0893195208</v>
      </c>
      <c r="N102" s="5">
        <f t="shared" si="15"/>
        <v>503826.65009465825</v>
      </c>
      <c r="O102" s="5">
        <f t="shared" si="16"/>
        <v>755739.97514198744</v>
      </c>
      <c r="P102" s="49">
        <f t="shared" si="7"/>
        <v>0.49979421444397665</v>
      </c>
      <c r="Q102" s="49">
        <f t="shared" si="8"/>
        <v>0.17849793372999165</v>
      </c>
      <c r="R102" s="49">
        <f t="shared" si="9"/>
        <v>0.1189986224866611</v>
      </c>
      <c r="S102" s="52" t="e">
        <f t="shared" si="10"/>
        <v>#N/A</v>
      </c>
    </row>
    <row r="103" spans="1:19">
      <c r="A103" s="1"/>
      <c r="B103" s="1">
        <v>4</v>
      </c>
      <c r="C103" s="30">
        <f t="shared" si="20"/>
        <v>85619.033200000005</v>
      </c>
      <c r="D103" s="30"/>
      <c r="E103" s="30"/>
      <c r="F103" s="30"/>
      <c r="G103" s="30"/>
      <c r="H103" s="30"/>
      <c r="I103" s="30"/>
      <c r="J103" s="5"/>
      <c r="K103" s="5">
        <f t="shared" si="5"/>
        <v>85619.033200000005</v>
      </c>
      <c r="L103" s="32">
        <f t="shared" si="11"/>
        <v>0.6373158082768744</v>
      </c>
      <c r="M103" s="5">
        <f t="shared" si="14"/>
        <v>179938.0893195208</v>
      </c>
      <c r="N103" s="5">
        <f t="shared" si="15"/>
        <v>503826.65009465825</v>
      </c>
      <c r="O103" s="5">
        <f t="shared" si="16"/>
        <v>755739.97514198744</v>
      </c>
      <c r="P103" s="49">
        <f t="shared" si="7"/>
        <v>0.47582495470408176</v>
      </c>
      <c r="Q103" s="49">
        <f t="shared" si="8"/>
        <v>0.16993748382288634</v>
      </c>
      <c r="R103" s="49">
        <f t="shared" si="9"/>
        <v>0.11329165588192422</v>
      </c>
      <c r="S103" s="52" t="e">
        <f t="shared" si="10"/>
        <v>#N/A</v>
      </c>
    </row>
    <row r="104" spans="1:19">
      <c r="A104" s="1"/>
      <c r="B104" s="1">
        <v>5</v>
      </c>
      <c r="C104" s="30">
        <f t="shared" si="20"/>
        <v>112211</v>
      </c>
      <c r="D104" s="30"/>
      <c r="E104" s="30"/>
      <c r="F104" s="30"/>
      <c r="G104" s="30"/>
      <c r="H104" s="30"/>
      <c r="I104" s="30"/>
      <c r="J104" s="5"/>
      <c r="K104" s="5">
        <f t="shared" si="5"/>
        <v>112211</v>
      </c>
      <c r="L104" s="32">
        <f t="shared" si="11"/>
        <v>0.6373158082768744</v>
      </c>
      <c r="M104" s="5">
        <f t="shared" si="14"/>
        <v>179938.0893195208</v>
      </c>
      <c r="N104" s="5">
        <f t="shared" si="15"/>
        <v>503826.65009465825</v>
      </c>
      <c r="O104" s="5">
        <f t="shared" si="16"/>
        <v>755739.97514198744</v>
      </c>
      <c r="P104" s="49">
        <f t="shared" si="7"/>
        <v>0.62360893363018866</v>
      </c>
      <c r="Q104" s="49">
        <f t="shared" si="8"/>
        <v>0.22271747629649594</v>
      </c>
      <c r="R104" s="49">
        <f t="shared" si="9"/>
        <v>0.14847831753099727</v>
      </c>
      <c r="S104" s="52" t="e">
        <f t="shared" si="10"/>
        <v>#N/A</v>
      </c>
    </row>
    <row r="105" spans="1:19">
      <c r="A105" s="1"/>
      <c r="B105" s="1">
        <v>6</v>
      </c>
      <c r="C105" s="30">
        <f t="shared" si="20"/>
        <v>112211</v>
      </c>
      <c r="D105" s="30"/>
      <c r="E105" s="30"/>
      <c r="F105" s="30"/>
      <c r="G105" s="30"/>
      <c r="H105" s="30"/>
      <c r="I105" s="30"/>
      <c r="J105" s="5"/>
      <c r="K105" s="5">
        <f t="shared" si="5"/>
        <v>112211</v>
      </c>
      <c r="L105" s="32">
        <f t="shared" si="11"/>
        <v>0.6373158082768744</v>
      </c>
      <c r="M105" s="5">
        <f t="shared" si="14"/>
        <v>179938.0893195208</v>
      </c>
      <c r="N105" s="5">
        <f t="shared" si="15"/>
        <v>503826.65009465825</v>
      </c>
      <c r="O105" s="5">
        <f t="shared" si="16"/>
        <v>755739.97514198744</v>
      </c>
      <c r="P105" s="49">
        <f t="shared" si="7"/>
        <v>0.62360893363018866</v>
      </c>
      <c r="Q105" s="49">
        <f t="shared" si="8"/>
        <v>0.22271747629649594</v>
      </c>
      <c r="R105" s="49">
        <f t="shared" si="9"/>
        <v>0.14847831753099727</v>
      </c>
      <c r="S105" s="52" t="e">
        <f t="shared" si="10"/>
        <v>#N/A</v>
      </c>
    </row>
    <row r="106" spans="1:19">
      <c r="A106" s="1"/>
      <c r="B106" s="1">
        <v>7</v>
      </c>
      <c r="C106" s="30">
        <f t="shared" si="20"/>
        <v>112211</v>
      </c>
      <c r="D106" s="30"/>
      <c r="E106" s="30"/>
      <c r="F106" s="30"/>
      <c r="G106" s="30"/>
      <c r="H106" s="30"/>
      <c r="I106" s="30"/>
      <c r="J106" s="5"/>
      <c r="K106" s="5">
        <f t="shared" si="5"/>
        <v>112211</v>
      </c>
      <c r="L106" s="32">
        <f t="shared" si="11"/>
        <v>0.6373158082768744</v>
      </c>
      <c r="M106" s="5">
        <f t="shared" si="14"/>
        <v>179938.0893195208</v>
      </c>
      <c r="N106" s="5">
        <f t="shared" si="15"/>
        <v>503826.65009465825</v>
      </c>
      <c r="O106" s="5">
        <f t="shared" si="16"/>
        <v>755739.97514198744</v>
      </c>
      <c r="P106" s="49">
        <f t="shared" si="7"/>
        <v>0.62360893363018866</v>
      </c>
      <c r="Q106" s="49">
        <f t="shared" si="8"/>
        <v>0.22271747629649594</v>
      </c>
      <c r="R106" s="49">
        <f t="shared" si="9"/>
        <v>0.14847831753099727</v>
      </c>
      <c r="S106" s="52" t="e">
        <f t="shared" si="10"/>
        <v>#N/A</v>
      </c>
    </row>
    <row r="107" spans="1:19">
      <c r="A107" s="1"/>
      <c r="B107" s="1">
        <v>8</v>
      </c>
      <c r="C107" s="30">
        <f t="shared" si="20"/>
        <v>112211</v>
      </c>
      <c r="D107" s="30"/>
      <c r="E107" s="30"/>
      <c r="F107" s="30"/>
      <c r="G107" s="30"/>
      <c r="H107" s="30"/>
      <c r="I107" s="30"/>
      <c r="J107" s="5"/>
      <c r="K107" s="5">
        <f t="shared" si="5"/>
        <v>112211</v>
      </c>
      <c r="L107" s="32">
        <f t="shared" si="11"/>
        <v>0.6373158082768744</v>
      </c>
      <c r="M107" s="5">
        <f t="shared" si="14"/>
        <v>179938.0893195208</v>
      </c>
      <c r="N107" s="5">
        <f t="shared" si="15"/>
        <v>503826.65009465825</v>
      </c>
      <c r="O107" s="5">
        <f t="shared" si="16"/>
        <v>755739.97514198744</v>
      </c>
      <c r="P107" s="49">
        <f t="shared" si="7"/>
        <v>0.62360893363018866</v>
      </c>
      <c r="Q107" s="49">
        <f t="shared" si="8"/>
        <v>0.22271747629649594</v>
      </c>
      <c r="R107" s="49">
        <f t="shared" si="9"/>
        <v>0.14847831753099727</v>
      </c>
      <c r="S107" s="52" t="e">
        <f t="shared" si="10"/>
        <v>#N/A</v>
      </c>
    </row>
    <row r="108" spans="1:19">
      <c r="A108" s="1"/>
      <c r="B108" s="1">
        <v>9</v>
      </c>
      <c r="C108" s="30">
        <f t="shared" si="20"/>
        <v>127512.5</v>
      </c>
      <c r="D108" s="30"/>
      <c r="E108" s="30"/>
      <c r="F108" s="30"/>
      <c r="G108" s="30"/>
      <c r="H108" s="30"/>
      <c r="I108" s="30"/>
      <c r="J108" s="5"/>
      <c r="K108" s="5">
        <f t="shared" si="5"/>
        <v>127512.5</v>
      </c>
      <c r="L108" s="32">
        <f t="shared" si="11"/>
        <v>0.6373158082768744</v>
      </c>
      <c r="M108" s="5">
        <f t="shared" si="14"/>
        <v>179938.0893195208</v>
      </c>
      <c r="N108" s="5">
        <f t="shared" si="15"/>
        <v>503826.65009465825</v>
      </c>
      <c r="O108" s="5">
        <f t="shared" si="16"/>
        <v>755739.97514198744</v>
      </c>
      <c r="P108" s="49">
        <f t="shared" si="7"/>
        <v>0.70864651548885071</v>
      </c>
      <c r="Q108" s="49">
        <f t="shared" si="8"/>
        <v>0.25308804124601808</v>
      </c>
      <c r="R108" s="49">
        <f t="shared" si="9"/>
        <v>0.16872536083067871</v>
      </c>
      <c r="S108" s="52" t="e">
        <f t="shared" si="10"/>
        <v>#N/A</v>
      </c>
    </row>
    <row r="109" spans="1:19">
      <c r="A109" s="1"/>
      <c r="B109" s="1">
        <v>10</v>
      </c>
      <c r="C109" s="30">
        <f t="shared" si="20"/>
        <v>153015</v>
      </c>
      <c r="D109" s="30"/>
      <c r="E109" s="30"/>
      <c r="F109" s="30"/>
      <c r="G109" s="30"/>
      <c r="H109" s="30"/>
      <c r="I109" s="30"/>
      <c r="J109" s="5"/>
      <c r="K109" s="5">
        <f t="shared" si="5"/>
        <v>153015</v>
      </c>
      <c r="L109" s="32">
        <f t="shared" si="11"/>
        <v>0.6373158082768744</v>
      </c>
      <c r="M109" s="5">
        <f t="shared" si="14"/>
        <v>179938.0893195208</v>
      </c>
      <c r="N109" s="5">
        <f t="shared" si="15"/>
        <v>503826.65009465825</v>
      </c>
      <c r="O109" s="5">
        <f t="shared" si="16"/>
        <v>755739.97514198744</v>
      </c>
      <c r="P109" s="49">
        <f t="shared" si="7"/>
        <v>0.85037581858662081</v>
      </c>
      <c r="Q109" s="49">
        <f t="shared" si="8"/>
        <v>0.30370564949522172</v>
      </c>
      <c r="R109" s="49">
        <f t="shared" si="9"/>
        <v>0.20247043299681447</v>
      </c>
      <c r="S109" s="52" t="e">
        <f t="shared" si="10"/>
        <v>#N/A</v>
      </c>
    </row>
    <row r="110" spans="1:19">
      <c r="A110" s="1"/>
      <c r="B110" s="1">
        <v>11</v>
      </c>
      <c r="C110" s="30">
        <f t="shared" si="20"/>
        <v>163216</v>
      </c>
      <c r="D110" s="30"/>
      <c r="E110" s="30"/>
      <c r="F110" s="30"/>
      <c r="G110" s="30"/>
      <c r="H110" s="30"/>
      <c r="I110" s="30"/>
      <c r="J110" s="5"/>
      <c r="K110" s="5">
        <f t="shared" si="5"/>
        <v>163216</v>
      </c>
      <c r="L110" s="32">
        <f t="shared" si="11"/>
        <v>0.6373158082768744</v>
      </c>
      <c r="M110" s="5">
        <f t="shared" si="14"/>
        <v>179938.0893195208</v>
      </c>
      <c r="N110" s="5">
        <f t="shared" si="15"/>
        <v>503826.65009465825</v>
      </c>
      <c r="O110" s="5">
        <f t="shared" si="16"/>
        <v>755739.97514198744</v>
      </c>
      <c r="P110" s="49">
        <f t="shared" si="7"/>
        <v>0.90706753982572885</v>
      </c>
      <c r="Q110" s="49">
        <f t="shared" si="8"/>
        <v>0.32395269279490319</v>
      </c>
      <c r="R110" s="49">
        <f t="shared" si="9"/>
        <v>0.21596846186326876</v>
      </c>
      <c r="S110" s="52" t="e">
        <f t="shared" si="10"/>
        <v>#N/A</v>
      </c>
    </row>
    <row r="111" spans="1:19">
      <c r="A111" s="1"/>
      <c r="B111" s="1">
        <v>12</v>
      </c>
      <c r="C111" s="30">
        <f t="shared" si="20"/>
        <v>142814</v>
      </c>
      <c r="D111" s="30"/>
      <c r="E111" s="30"/>
      <c r="F111" s="30"/>
      <c r="G111" s="30"/>
      <c r="H111" s="30"/>
      <c r="I111" s="30"/>
      <c r="J111" s="5"/>
      <c r="K111" s="5">
        <f t="shared" si="5"/>
        <v>142814</v>
      </c>
      <c r="L111" s="32">
        <f t="shared" si="11"/>
        <v>0.6373158082768744</v>
      </c>
      <c r="M111" s="5">
        <f t="shared" si="14"/>
        <v>179938.0893195208</v>
      </c>
      <c r="N111" s="5">
        <f t="shared" si="15"/>
        <v>503826.65009465825</v>
      </c>
      <c r="O111" s="5">
        <f t="shared" si="16"/>
        <v>755739.97514198744</v>
      </c>
      <c r="P111" s="49">
        <f t="shared" si="7"/>
        <v>0.79368409734751277</v>
      </c>
      <c r="Q111" s="49">
        <f t="shared" si="8"/>
        <v>0.28345860619554025</v>
      </c>
      <c r="R111" s="49">
        <f t="shared" si="9"/>
        <v>0.18897240413036018</v>
      </c>
      <c r="S111" s="52" t="e">
        <f t="shared" si="10"/>
        <v>#N/A</v>
      </c>
    </row>
    <row r="112" spans="1:19">
      <c r="A112" s="1"/>
      <c r="B112" s="1">
        <v>13</v>
      </c>
      <c r="C112" s="30">
        <f t="shared" si="20"/>
        <v>142814</v>
      </c>
      <c r="D112" s="30"/>
      <c r="E112" s="30"/>
      <c r="F112" s="30"/>
      <c r="G112" s="30"/>
      <c r="H112" s="30"/>
      <c r="I112" s="30"/>
      <c r="J112" s="5"/>
      <c r="K112" s="5">
        <f t="shared" si="5"/>
        <v>142814</v>
      </c>
      <c r="L112" s="32">
        <f t="shared" si="11"/>
        <v>0.6373158082768744</v>
      </c>
      <c r="M112" s="5">
        <f t="shared" si="14"/>
        <v>179938.0893195208</v>
      </c>
      <c r="N112" s="5">
        <f t="shared" si="15"/>
        <v>503826.65009465825</v>
      </c>
      <c r="O112" s="5">
        <f t="shared" si="16"/>
        <v>755739.97514198744</v>
      </c>
      <c r="P112" s="49">
        <f t="shared" si="7"/>
        <v>0.79368409734751277</v>
      </c>
      <c r="Q112" s="49">
        <f t="shared" si="8"/>
        <v>0.28345860619554025</v>
      </c>
      <c r="R112" s="49">
        <f t="shared" si="9"/>
        <v>0.18897240413036018</v>
      </c>
      <c r="S112" s="52" t="e">
        <f t="shared" si="10"/>
        <v>#N/A</v>
      </c>
    </row>
  </sheetData>
  <sheetProtection algorithmName="SHA-512" hashValue="ZWp3/ixUPcIRm/oLMCxJ7n/DAIgwvbR7M0FS0fLj+0YH6uUFTQXMxmHBfQT0s7PLJteKlbUujXtHJgqVbhWXdw==" saltValue="q49AkmOVfRpAKJqLcIJ6nQ==" spinCount="100000" sheet="1" formatCells="0" formatColumns="0" formatRows="0" insertColumns="0" insertRows="0"/>
  <pageMargins left="0.7" right="0.7" top="0.75" bottom="0.75" header="0.3" footer="0.3"/>
  <pageSetup paperSize="17" scale="6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8DE95-7AA1-4F10-8652-9538B85D1393}">
  <dimension ref="A33:X112"/>
  <sheetViews>
    <sheetView zoomScaleNormal="100" workbookViewId="0">
      <selection activeCell="D73" sqref="D73"/>
    </sheetView>
  </sheetViews>
  <sheetFormatPr defaultColWidth="9.42578125" defaultRowHeight="15"/>
  <cols>
    <col min="1" max="1" width="12.5703125" style="3" customWidth="1"/>
    <col min="2" max="3" width="12.5703125" style="2" customWidth="1"/>
    <col min="4" max="4" width="15.42578125" style="2" customWidth="1"/>
    <col min="5" max="6" width="12.5703125" style="2" customWidth="1"/>
    <col min="7" max="7" width="12.42578125" style="2" customWidth="1"/>
    <col min="8" max="23" width="12.5703125" style="2" customWidth="1"/>
    <col min="24" max="16384" width="9.42578125" style="2"/>
  </cols>
  <sheetData>
    <row r="33" spans="1:22"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2" ht="15.75">
      <c r="A34" s="24">
        <v>2024</v>
      </c>
      <c r="B34" s="12">
        <f>SUM($K$48:$K$60)</f>
        <v>1553369</v>
      </c>
      <c r="C34" s="13">
        <f>$B34/(SUM($M$48:$M$60))</f>
        <v>0.95274199197119613</v>
      </c>
      <c r="D34" s="13">
        <f>$B34/(SUM($N$48:$N$60))</f>
        <v>0.76219359357695693</v>
      </c>
      <c r="E34" s="13">
        <f>$B34/(SUM($O$48:$O$60))</f>
        <v>0.4536866628434269</v>
      </c>
      <c r="F34" s="9"/>
      <c r="G34" s="7">
        <f>A34</f>
        <v>2024</v>
      </c>
      <c r="H34" s="14"/>
      <c r="I34" s="15">
        <f>AVERAGE($L$48:$L$60)</f>
        <v>0.71099507792978056</v>
      </c>
      <c r="J34" s="9"/>
      <c r="K34" s="9"/>
      <c r="L34" s="8" t="s">
        <v>319</v>
      </c>
      <c r="M34" s="8" t="s">
        <v>320</v>
      </c>
      <c r="N34" s="9"/>
      <c r="O34" s="16"/>
      <c r="P34" s="8" t="s">
        <v>319</v>
      </c>
      <c r="Q34" s="8" t="s">
        <v>320</v>
      </c>
      <c r="S34" s="16"/>
      <c r="T34" s="8" t="s">
        <v>319</v>
      </c>
      <c r="U34" s="8" t="s">
        <v>320</v>
      </c>
    </row>
    <row r="35" spans="1:22" ht="15.75">
      <c r="A35" s="7">
        <f>A34+1</f>
        <v>2025</v>
      </c>
      <c r="B35" s="12">
        <f>SUM($K$61:$K$73)</f>
        <v>1563595</v>
      </c>
      <c r="C35" s="13">
        <f>$B35/(SUM($M$61:$M$73))</f>
        <v>0.93369710260603267</v>
      </c>
      <c r="D35" s="13">
        <f>$B35/(SUM($N$61:$N$73))</f>
        <v>0.74695768208482594</v>
      </c>
      <c r="E35" s="13">
        <f>$B35/(SUM($O$61:$O$73))</f>
        <v>0.44461766790763441</v>
      </c>
      <c r="F35" s="9"/>
      <c r="G35" s="7">
        <f t="shared" ref="G35:G38" si="0">A35</f>
        <v>2025</v>
      </c>
      <c r="H35" s="27">
        <v>0.48688661679732226</v>
      </c>
      <c r="I35" s="15">
        <f>AVERAGE($L$61:$L$73)</f>
        <v>0.73027347978730828</v>
      </c>
      <c r="J35" s="9"/>
      <c r="K35" s="17" t="s">
        <v>321</v>
      </c>
      <c r="L35" s="28">
        <v>0</v>
      </c>
      <c r="M35" s="28">
        <v>0</v>
      </c>
      <c r="N35" s="9"/>
      <c r="O35" s="17" t="s">
        <v>321</v>
      </c>
      <c r="P35" s="28">
        <v>0</v>
      </c>
      <c r="Q35" s="28">
        <v>0</v>
      </c>
      <c r="S35" s="17" t="s">
        <v>321</v>
      </c>
      <c r="T35" s="48">
        <v>3</v>
      </c>
      <c r="U35" s="48">
        <v>8</v>
      </c>
    </row>
    <row r="36" spans="1:22" ht="15.75">
      <c r="A36" s="7">
        <f t="shared" ref="A36:A38" si="1">A35+1</f>
        <v>2026</v>
      </c>
      <c r="B36" s="12">
        <f>SUM($K$74:$K$86)</f>
        <v>1548465.8675000002</v>
      </c>
      <c r="C36" s="13">
        <f>$B36/(SUM($M$74:$M$86))</f>
        <v>0.92466277646646799</v>
      </c>
      <c r="D36" s="13">
        <f>$B36/(SUM($N$74:$N$86))</f>
        <v>0.73973022117317422</v>
      </c>
      <c r="E36" s="13">
        <f>$B36/(SUM($O$74:$O$86))</f>
        <v>0.44031560784117502</v>
      </c>
      <c r="F36" s="9"/>
      <c r="G36" s="7">
        <f t="shared" si="0"/>
        <v>2026</v>
      </c>
      <c r="H36" s="27">
        <v>2.5000000000000001E-3</v>
      </c>
      <c r="I36" s="15">
        <f>AVERAGE($L$74:$L$86)</f>
        <v>0.73027347978730828</v>
      </c>
      <c r="J36" s="9"/>
      <c r="K36" s="17" t="s">
        <v>322</v>
      </c>
      <c r="L36" s="28">
        <v>2</v>
      </c>
      <c r="M36" s="28">
        <v>10</v>
      </c>
      <c r="N36" s="9"/>
      <c r="O36" s="17" t="s">
        <v>322</v>
      </c>
      <c r="P36" s="28">
        <v>2</v>
      </c>
      <c r="Q36" s="28">
        <v>10</v>
      </c>
      <c r="S36" s="17" t="s">
        <v>322</v>
      </c>
      <c r="T36" s="48">
        <v>3</v>
      </c>
      <c r="U36" s="48">
        <v>8</v>
      </c>
    </row>
    <row r="37" spans="1:22" ht="15.75">
      <c r="A37" s="7">
        <f t="shared" si="1"/>
        <v>2027</v>
      </c>
      <c r="B37" s="12">
        <f>SUM($K$87:$K$99)</f>
        <v>1552337.0321687497</v>
      </c>
      <c r="C37" s="13">
        <f>$B37/(SUM($M$87:$M$99))</f>
        <v>0.92697443340763397</v>
      </c>
      <c r="D37" s="13">
        <f>$B37/(SUM($N$87:$N$99))</f>
        <v>0.74157954672610693</v>
      </c>
      <c r="E37" s="13">
        <f>$B37/(SUM($O$87:$O$99))</f>
        <v>0.44141639686077783</v>
      </c>
      <c r="F37" s="9"/>
      <c r="G37" s="7">
        <f t="shared" si="0"/>
        <v>2027</v>
      </c>
      <c r="H37" s="27">
        <v>2.5000000000000001E-3</v>
      </c>
      <c r="I37" s="15">
        <f>AVERAGE($L$87:$L$99)</f>
        <v>0.73027347978730828</v>
      </c>
      <c r="J37" s="9"/>
      <c r="K37" s="17" t="s">
        <v>323</v>
      </c>
      <c r="L37" s="28">
        <v>2</v>
      </c>
      <c r="M37" s="28">
        <v>10</v>
      </c>
      <c r="N37" s="9"/>
      <c r="O37" s="17" t="s">
        <v>323</v>
      </c>
      <c r="P37" s="28">
        <v>2</v>
      </c>
      <c r="Q37" s="28">
        <v>10</v>
      </c>
      <c r="S37" s="17" t="s">
        <v>323</v>
      </c>
      <c r="T37" s="48">
        <v>3</v>
      </c>
      <c r="U37" s="48">
        <v>8</v>
      </c>
    </row>
    <row r="38" spans="1:22" ht="15.75">
      <c r="A38" s="7">
        <f t="shared" si="1"/>
        <v>2028</v>
      </c>
      <c r="B38" s="12">
        <f>SUM($K$100:$K$112)</f>
        <v>1556217.8747491718</v>
      </c>
      <c r="C38" s="13">
        <f>$B38/(SUM($M$100:$M$112))</f>
        <v>0.92929186949115317</v>
      </c>
      <c r="D38" s="13">
        <f>$B38/(SUM($N$100:$N$112))</f>
        <v>0.74343349559292238</v>
      </c>
      <c r="E38" s="13">
        <f>$B38/(SUM($O$100:$O$112))</f>
        <v>0.44251993785292981</v>
      </c>
      <c r="F38" s="9"/>
      <c r="G38" s="7">
        <f t="shared" si="0"/>
        <v>2028</v>
      </c>
      <c r="H38" s="27">
        <v>2.5000000000000001E-3</v>
      </c>
      <c r="I38" s="15">
        <f>AVERAGE($L$100:$L$112)</f>
        <v>0.73027347978730828</v>
      </c>
      <c r="J38" s="9"/>
      <c r="K38" s="17" t="s">
        <v>324</v>
      </c>
      <c r="L38" s="28">
        <v>2</v>
      </c>
      <c r="M38" s="28">
        <v>10</v>
      </c>
      <c r="N38" s="9"/>
      <c r="O38" s="17" t="s">
        <v>324</v>
      </c>
      <c r="P38" s="28">
        <v>2</v>
      </c>
      <c r="Q38" s="28">
        <v>10</v>
      </c>
      <c r="S38" s="17" t="s">
        <v>324</v>
      </c>
      <c r="T38" s="48">
        <v>3</v>
      </c>
      <c r="U38" s="48">
        <v>8</v>
      </c>
    </row>
    <row r="39" spans="1:22" ht="15.75">
      <c r="A39" s="9"/>
      <c r="B39" s="9"/>
      <c r="C39" s="9"/>
      <c r="D39" s="9"/>
      <c r="E39" s="9"/>
      <c r="F39" s="9"/>
      <c r="G39" s="9"/>
      <c r="H39" s="9"/>
      <c r="I39" s="9"/>
      <c r="J39" s="9"/>
      <c r="K39" s="17" t="s">
        <v>325</v>
      </c>
      <c r="L39" s="28">
        <v>2</v>
      </c>
      <c r="M39" s="28">
        <v>10</v>
      </c>
      <c r="N39" s="9"/>
      <c r="O39" s="17" t="s">
        <v>325</v>
      </c>
      <c r="P39" s="28">
        <v>2</v>
      </c>
      <c r="Q39" s="28">
        <v>10</v>
      </c>
      <c r="S39" s="17" t="s">
        <v>325</v>
      </c>
      <c r="T39" s="48">
        <v>3</v>
      </c>
      <c r="U39" s="48">
        <v>8</v>
      </c>
    </row>
    <row r="40" spans="1:22" ht="15.75">
      <c r="A40" s="9"/>
      <c r="B40" s="9"/>
      <c r="C40" s="18" t="s">
        <v>38</v>
      </c>
      <c r="D40" s="9"/>
      <c r="E40" s="9"/>
      <c r="F40" s="9"/>
      <c r="G40" s="19" t="str">
        <f>"Actual "&amp;A35&amp;" Growth YTD"</f>
        <v>Actual 2025 Growth YTD</v>
      </c>
      <c r="H40" s="9"/>
      <c r="I40" s="9"/>
      <c r="J40" s="9"/>
      <c r="K40" s="17" t="s">
        <v>326</v>
      </c>
      <c r="L40" s="28">
        <v>0</v>
      </c>
      <c r="M40" s="28">
        <v>0</v>
      </c>
      <c r="N40" s="9"/>
      <c r="O40" s="17" t="s">
        <v>326</v>
      </c>
      <c r="P40" s="28">
        <v>2</v>
      </c>
      <c r="Q40" s="28">
        <v>10</v>
      </c>
      <c r="S40" s="17" t="s">
        <v>326</v>
      </c>
      <c r="T40" s="48">
        <v>3</v>
      </c>
      <c r="U40" s="48">
        <v>8</v>
      </c>
    </row>
    <row r="41" spans="1:22" ht="15.75">
      <c r="A41" s="9"/>
      <c r="B41" s="17" t="s">
        <v>327</v>
      </c>
      <c r="C41" s="33">
        <f>'KDT Q1 25'!L287</f>
        <v>9.1873053640441054</v>
      </c>
      <c r="D41" s="19" t="str">
        <f>CONCATENATE(C43," per Minute")</f>
        <v>Cases per Minute</v>
      </c>
      <c r="E41" s="9"/>
      <c r="F41" s="9"/>
      <c r="G41" s="23">
        <f>IFERROR(SUM($J$61:$J$73)/SUM($J$48:$J$60)-1,"")</f>
        <v>3.3365350478841371E-2</v>
      </c>
      <c r="H41" s="9"/>
      <c r="I41" s="9"/>
      <c r="J41" s="9"/>
      <c r="K41" s="17" t="s">
        <v>328</v>
      </c>
      <c r="L41" s="28">
        <v>0</v>
      </c>
      <c r="M41" s="28">
        <v>0</v>
      </c>
      <c r="N41" s="9"/>
      <c r="O41" s="17" t="s">
        <v>328</v>
      </c>
      <c r="P41" s="28">
        <v>0</v>
      </c>
      <c r="Q41" s="28">
        <v>0</v>
      </c>
      <c r="S41" s="17" t="s">
        <v>328</v>
      </c>
      <c r="T41" s="48">
        <v>3</v>
      </c>
      <c r="U41" s="48">
        <v>8</v>
      </c>
    </row>
    <row r="42" spans="1:22" ht="15.75">
      <c r="A42" s="9"/>
      <c r="B42" s="17"/>
      <c r="C42" s="50"/>
      <c r="D42" s="9"/>
      <c r="E42" s="9"/>
      <c r="F42" s="9"/>
      <c r="H42" s="9"/>
      <c r="I42" s="9"/>
      <c r="J42" s="9"/>
      <c r="K42" s="9"/>
      <c r="L42" s="17" t="s">
        <v>329</v>
      </c>
      <c r="M42" s="20">
        <f>(L35*M35)+(L36*M36)+(L37*M37)+(L38*M38)+(L39*M39)+(L40*M40)+(L41*M41)</f>
        <v>80</v>
      </c>
      <c r="N42" s="9"/>
      <c r="O42" s="18"/>
      <c r="P42" s="17" t="s">
        <v>329</v>
      </c>
      <c r="Q42" s="20">
        <f>(P35*Q35)+(P36*Q36)+(P37*Q37)+(P38*Q38)+(P39*Q39)+(P40*Q40)+(P41*Q41)</f>
        <v>100</v>
      </c>
      <c r="S42" s="18"/>
      <c r="T42" s="17" t="s">
        <v>329</v>
      </c>
      <c r="U42" s="20">
        <f>(T35*U35)+(T36*U36)+(T37*U37)+(T38*U38)+(T39*U39)+(T40*U40)+(T41*U41)</f>
        <v>168</v>
      </c>
    </row>
    <row r="43" spans="1:22"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2" ht="15.75">
      <c r="A44" s="22"/>
      <c r="B44" s="9"/>
      <c r="C44" s="17"/>
      <c r="D44" s="21"/>
      <c r="E44" s="9"/>
      <c r="F44" s="9"/>
      <c r="G44" s="9"/>
      <c r="H44" s="9"/>
      <c r="I44" s="9"/>
      <c r="J44" s="9"/>
      <c r="K44" s="9"/>
      <c r="L44" s="17" t="s">
        <v>333</v>
      </c>
      <c r="M44" s="21">
        <f>M42*M43</f>
        <v>4160</v>
      </c>
      <c r="N44" s="9"/>
      <c r="O44" s="18"/>
      <c r="P44" s="17" t="s">
        <v>333</v>
      </c>
      <c r="Q44" s="21">
        <f>Q42*Q43</f>
        <v>5200</v>
      </c>
      <c r="S44" s="18"/>
      <c r="T44" s="17" t="s">
        <v>333</v>
      </c>
      <c r="U44" s="21">
        <f>U42*U43</f>
        <v>8736</v>
      </c>
    </row>
    <row r="45" spans="1:22" ht="15.75">
      <c r="A45" s="22"/>
      <c r="B45" s="9"/>
      <c r="C45" s="9"/>
      <c r="D45" s="9"/>
      <c r="E45" s="9"/>
      <c r="F45" s="9"/>
      <c r="G45" s="9"/>
      <c r="H45" s="9"/>
      <c r="I45" s="9"/>
      <c r="J45" s="9"/>
      <c r="K45" s="9"/>
      <c r="L45" s="17" t="s">
        <v>334</v>
      </c>
      <c r="M45" s="9">
        <f>M44/13</f>
        <v>320</v>
      </c>
      <c r="N45" s="9"/>
      <c r="O45" s="18"/>
      <c r="P45" s="17" t="s">
        <v>334</v>
      </c>
      <c r="Q45" s="9">
        <f>Q44/13</f>
        <v>400</v>
      </c>
      <c r="S45" s="18"/>
      <c r="T45" s="17" t="s">
        <v>334</v>
      </c>
      <c r="U45" s="9">
        <f>U44/13</f>
        <v>672</v>
      </c>
    </row>
    <row r="46" spans="1:22" ht="29.25" customHeight="1"/>
    <row r="47" spans="1:22"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c r="V47" s="1" t="s">
        <v>356</v>
      </c>
    </row>
    <row r="48" spans="1:22">
      <c r="A48" s="1">
        <f>$A$34</f>
        <v>2024</v>
      </c>
      <c r="B48" s="1">
        <v>1</v>
      </c>
      <c r="C48" s="29">
        <v>96977</v>
      </c>
      <c r="D48" s="29">
        <v>41000</v>
      </c>
      <c r="E48" s="29">
        <v>72419</v>
      </c>
      <c r="F48" s="29">
        <v>120509</v>
      </c>
      <c r="G48" s="29">
        <v>105307</v>
      </c>
      <c r="H48" s="29">
        <v>60068</v>
      </c>
      <c r="I48" s="29"/>
      <c r="J48" s="5">
        <f>IF(G61&gt;0,G48,0)</f>
        <v>105307</v>
      </c>
      <c r="K48" s="5">
        <f>IF(G48&gt;0,G48,C48)</f>
        <v>105307</v>
      </c>
      <c r="L48" s="31">
        <f>'KDT Q4 24 '!J286</f>
        <v>0.71099507792978078</v>
      </c>
      <c r="M48" s="5">
        <f t="shared" ref="M48:M79" si="2">$C$41*$L48*60*$M$45</f>
        <v>125416.87475084604</v>
      </c>
      <c r="N48" s="5">
        <f t="shared" ref="N48:N79" si="3">$C$41*$L48*60*$Q$45</f>
        <v>156771.09343855755</v>
      </c>
      <c r="O48" s="5">
        <f>$C$41*$L48*60*$U$45</f>
        <v>263375.43697677669</v>
      </c>
      <c r="P48" s="49">
        <f>IF(K48=0,0%,K48/M48)</f>
        <v>0.83965574974821811</v>
      </c>
      <c r="Q48" s="49">
        <f>IF(K48=0,0%,K48/N48)</f>
        <v>0.67172459979857446</v>
      </c>
      <c r="R48" s="49">
        <f>IF(K48=0,0%,K48/O48)</f>
        <v>0.39983607130867527</v>
      </c>
      <c r="S48" s="52">
        <f>IF(ISBLANK(E48),#N/A,E48/(C48/28))</f>
        <v>20.909411509945656</v>
      </c>
      <c r="T48" s="2" t="s">
        <v>108</v>
      </c>
      <c r="U48" s="2" t="s">
        <v>351</v>
      </c>
    </row>
    <row r="49" spans="1:24">
      <c r="A49" s="1"/>
      <c r="B49" s="1">
        <v>2</v>
      </c>
      <c r="C49" s="29">
        <v>126535</v>
      </c>
      <c r="D49" s="29">
        <v>159700</v>
      </c>
      <c r="E49" s="29">
        <v>60068</v>
      </c>
      <c r="F49" s="29">
        <v>153600</v>
      </c>
      <c r="G49" s="29">
        <v>126085</v>
      </c>
      <c r="H49" s="29">
        <v>70713</v>
      </c>
      <c r="I49" s="29"/>
      <c r="J49" s="5">
        <f t="shared" ref="J49:J60" si="4">IF(G62&gt;0,G49,0)</f>
        <v>126085</v>
      </c>
      <c r="K49" s="5">
        <f t="shared" ref="K49:K112" si="5">IF(G49&gt;0,G49,C49)</f>
        <v>126085</v>
      </c>
      <c r="L49" s="32">
        <f>L48</f>
        <v>0.71099507792978078</v>
      </c>
      <c r="M49" s="5">
        <f t="shared" si="2"/>
        <v>125416.87475084604</v>
      </c>
      <c r="N49" s="5">
        <f t="shared" si="3"/>
        <v>156771.09343855755</v>
      </c>
      <c r="O49" s="5">
        <f t="shared" ref="O49:O112" si="6">$C$41*$L49*60*$U$45</f>
        <v>263375.43697677669</v>
      </c>
      <c r="P49" s="49">
        <f t="shared" ref="P49:P50" si="7">IF(K49=0,0%,K49/M49)</f>
        <v>1.0053272356728811</v>
      </c>
      <c r="Q49" s="49">
        <f t="shared" ref="Q49:Q50" si="8">IF(K49=0,0%,K49/N49)</f>
        <v>0.80426178853830477</v>
      </c>
      <c r="R49" s="49">
        <f t="shared" ref="R49:R50" si="9">IF(K49=0,0%,K49/O49)</f>
        <v>0.47872725508232428</v>
      </c>
      <c r="S49" s="52">
        <f t="shared" ref="S49:S112" si="10">IF(ISBLANK(E49),#N/A,E49/(C49/28))</f>
        <v>13.292006164302366</v>
      </c>
      <c r="T49" s="2" t="s">
        <v>108</v>
      </c>
      <c r="U49" s="2" t="str">
        <f>U48</f>
        <v>049 State Ave</v>
      </c>
    </row>
    <row r="50" spans="1:24">
      <c r="A50" s="1"/>
      <c r="B50" s="1">
        <v>3</v>
      </c>
      <c r="C50" s="29">
        <v>115952</v>
      </c>
      <c r="D50" s="29">
        <v>185763</v>
      </c>
      <c r="E50" s="29">
        <v>70713</v>
      </c>
      <c r="F50" s="29">
        <v>118813</v>
      </c>
      <c r="G50" s="29">
        <v>110579</v>
      </c>
      <c r="H50" s="29">
        <v>78947</v>
      </c>
      <c r="I50" s="29"/>
      <c r="J50" s="5">
        <f t="shared" si="4"/>
        <v>110579</v>
      </c>
      <c r="K50" s="5">
        <f t="shared" si="5"/>
        <v>110579</v>
      </c>
      <c r="L50" s="32">
        <f t="shared" ref="L50:L112" si="11">L49</f>
        <v>0.71099507792978078</v>
      </c>
      <c r="M50" s="5">
        <f t="shared" si="2"/>
        <v>125416.87475084604</v>
      </c>
      <c r="N50" s="5">
        <f t="shared" si="3"/>
        <v>156771.09343855755</v>
      </c>
      <c r="O50" s="5">
        <f t="shared" si="6"/>
        <v>263375.43697677669</v>
      </c>
      <c r="P50" s="49">
        <f t="shared" si="7"/>
        <v>0.88169156040346996</v>
      </c>
      <c r="Q50" s="49">
        <f t="shared" si="8"/>
        <v>0.70535324832277602</v>
      </c>
      <c r="R50" s="49">
        <f t="shared" si="9"/>
        <v>0.41985312400165237</v>
      </c>
      <c r="S50" s="52">
        <f t="shared" si="10"/>
        <v>17.075720987995034</v>
      </c>
      <c r="T50" s="2" t="s">
        <v>108</v>
      </c>
      <c r="U50" s="2" t="str">
        <f t="shared" ref="U50:U112" si="12">U49</f>
        <v>049 State Ave</v>
      </c>
    </row>
    <row r="51" spans="1:24">
      <c r="A51" s="1"/>
      <c r="B51" s="1">
        <v>4</v>
      </c>
      <c r="C51" s="29">
        <v>118002</v>
      </c>
      <c r="D51" s="29">
        <v>122000</v>
      </c>
      <c r="E51" s="29">
        <v>78947</v>
      </c>
      <c r="F51" s="29">
        <v>120521</v>
      </c>
      <c r="G51" s="29">
        <v>117158</v>
      </c>
      <c r="H51" s="29">
        <v>104735</v>
      </c>
      <c r="I51" s="29"/>
      <c r="J51" s="5">
        <f t="shared" si="4"/>
        <v>117158</v>
      </c>
      <c r="K51" s="5">
        <f t="shared" si="5"/>
        <v>117158</v>
      </c>
      <c r="L51" s="32">
        <f t="shared" si="11"/>
        <v>0.71099507792978078</v>
      </c>
      <c r="M51" s="5">
        <f t="shared" si="2"/>
        <v>125416.87475084604</v>
      </c>
      <c r="N51" s="5">
        <f t="shared" si="3"/>
        <v>156771.09343855755</v>
      </c>
      <c r="O51" s="5">
        <f t="shared" si="6"/>
        <v>263375.43697677669</v>
      </c>
      <c r="P51" s="49">
        <f t="shared" ref="P51:P112" si="13">IF(K51=0,0%,K51/M51)</f>
        <v>0.93414861622685808</v>
      </c>
      <c r="Q51" s="49">
        <f t="shared" ref="Q51:Q112" si="14">IF(K51=0,0%,K51/N51)</f>
        <v>0.74731889298148646</v>
      </c>
      <c r="R51" s="49">
        <f t="shared" ref="R51:R112" si="15">IF(K51=0,0%,K51/O51)</f>
        <v>0.44483267439374191</v>
      </c>
      <c r="S51" s="52">
        <f t="shared" si="10"/>
        <v>18.73286893442484</v>
      </c>
      <c r="T51" s="2" t="s">
        <v>108</v>
      </c>
      <c r="U51" s="2" t="str">
        <f t="shared" si="12"/>
        <v>049 State Ave</v>
      </c>
    </row>
    <row r="52" spans="1:24">
      <c r="A52" s="1"/>
      <c r="B52" s="1">
        <v>5</v>
      </c>
      <c r="C52" s="29">
        <v>128908</v>
      </c>
      <c r="D52" s="29">
        <v>114575</v>
      </c>
      <c r="E52" s="29">
        <v>104735</v>
      </c>
      <c r="F52" s="29">
        <v>126559</v>
      </c>
      <c r="G52" s="29">
        <v>123392</v>
      </c>
      <c r="H52" s="29">
        <v>93398</v>
      </c>
      <c r="I52" s="29"/>
      <c r="J52" s="5">
        <f t="shared" si="4"/>
        <v>0</v>
      </c>
      <c r="K52" s="5">
        <f t="shared" si="5"/>
        <v>123392</v>
      </c>
      <c r="L52" s="32">
        <f t="shared" si="11"/>
        <v>0.71099507792978078</v>
      </c>
      <c r="M52" s="5">
        <f t="shared" si="2"/>
        <v>125416.87475084604</v>
      </c>
      <c r="N52" s="5">
        <f t="shared" si="3"/>
        <v>156771.09343855755</v>
      </c>
      <c r="O52" s="5">
        <f t="shared" si="6"/>
        <v>263375.43697677669</v>
      </c>
      <c r="P52" s="49">
        <f t="shared" si="13"/>
        <v>0.98385484604947571</v>
      </c>
      <c r="Q52" s="49">
        <f t="shared" si="14"/>
        <v>0.78708387683958048</v>
      </c>
      <c r="R52" s="49">
        <f t="shared" si="15"/>
        <v>0.46850230764260742</v>
      </c>
      <c r="S52" s="52">
        <f t="shared" si="10"/>
        <v>22.749402674775808</v>
      </c>
      <c r="T52" s="2" t="s">
        <v>108</v>
      </c>
      <c r="U52" s="2" t="str">
        <f t="shared" si="12"/>
        <v>049 State Ave</v>
      </c>
    </row>
    <row r="53" spans="1:24">
      <c r="A53" s="1"/>
      <c r="B53" s="1">
        <v>6</v>
      </c>
      <c r="C53" s="29">
        <v>149203</v>
      </c>
      <c r="D53" s="29">
        <v>125000</v>
      </c>
      <c r="E53" s="29">
        <v>93398</v>
      </c>
      <c r="F53" s="29">
        <v>124265</v>
      </c>
      <c r="G53" s="29">
        <v>127056</v>
      </c>
      <c r="H53" s="29">
        <v>71248</v>
      </c>
      <c r="I53" s="29"/>
      <c r="J53" s="5">
        <f t="shared" si="4"/>
        <v>0</v>
      </c>
      <c r="K53" s="5">
        <f t="shared" si="5"/>
        <v>127056</v>
      </c>
      <c r="L53" s="32">
        <f t="shared" si="11"/>
        <v>0.71099507792978078</v>
      </c>
      <c r="M53" s="5">
        <f t="shared" si="2"/>
        <v>125416.87475084604</v>
      </c>
      <c r="N53" s="5">
        <f t="shared" si="3"/>
        <v>156771.09343855755</v>
      </c>
      <c r="O53" s="5">
        <f t="shared" si="6"/>
        <v>263375.43697677669</v>
      </c>
      <c r="P53" s="49">
        <f t="shared" si="13"/>
        <v>1.0130694155185278</v>
      </c>
      <c r="Q53" s="49">
        <f t="shared" si="14"/>
        <v>0.81045553241482216</v>
      </c>
      <c r="R53" s="49">
        <f t="shared" si="15"/>
        <v>0.48241400738977513</v>
      </c>
      <c r="S53" s="52">
        <f t="shared" si="10"/>
        <v>17.527422370863857</v>
      </c>
      <c r="T53" s="2" t="s">
        <v>108</v>
      </c>
      <c r="U53" s="2" t="str">
        <f t="shared" si="12"/>
        <v>049 State Ave</v>
      </c>
    </row>
    <row r="54" spans="1:24">
      <c r="A54" s="1"/>
      <c r="B54" s="1">
        <v>7</v>
      </c>
      <c r="C54" s="29">
        <v>140283</v>
      </c>
      <c r="D54" s="29">
        <v>123000</v>
      </c>
      <c r="E54" s="29">
        <v>71248</v>
      </c>
      <c r="F54" s="29">
        <v>143064</v>
      </c>
      <c r="G54" s="29">
        <v>126612</v>
      </c>
      <c r="H54" s="29">
        <v>96848</v>
      </c>
      <c r="I54" s="29"/>
      <c r="J54" s="5">
        <f t="shared" si="4"/>
        <v>0</v>
      </c>
      <c r="K54" s="5">
        <f t="shared" si="5"/>
        <v>126612</v>
      </c>
      <c r="L54" s="32">
        <f t="shared" si="11"/>
        <v>0.71099507792978078</v>
      </c>
      <c r="M54" s="5">
        <f t="shared" si="2"/>
        <v>125416.87475084604</v>
      </c>
      <c r="N54" s="5">
        <f t="shared" si="3"/>
        <v>156771.09343855755</v>
      </c>
      <c r="O54" s="5">
        <f t="shared" si="6"/>
        <v>263375.43697677669</v>
      </c>
      <c r="P54" s="49">
        <f t="shared" si="13"/>
        <v>1.0095292220566667</v>
      </c>
      <c r="Q54" s="49">
        <f t="shared" si="14"/>
        <v>0.80762337764533332</v>
      </c>
      <c r="R54" s="49">
        <f t="shared" si="15"/>
        <v>0.48072820097936503</v>
      </c>
      <c r="S54" s="52">
        <f t="shared" si="10"/>
        <v>14.220853560303102</v>
      </c>
      <c r="T54" s="2" t="s">
        <v>108</v>
      </c>
      <c r="U54" s="2" t="str">
        <f t="shared" si="12"/>
        <v>049 State Ave</v>
      </c>
    </row>
    <row r="55" spans="1:24">
      <c r="A55" s="1"/>
      <c r="B55" s="1">
        <v>8</v>
      </c>
      <c r="C55" s="29">
        <v>129971</v>
      </c>
      <c r="D55" s="29">
        <v>118200</v>
      </c>
      <c r="E55" s="29">
        <v>96848</v>
      </c>
      <c r="F55" s="29">
        <v>133323</v>
      </c>
      <c r="G55" s="29">
        <v>119344</v>
      </c>
      <c r="H55" s="29">
        <v>101034</v>
      </c>
      <c r="I55" s="29"/>
      <c r="J55" s="5">
        <f t="shared" si="4"/>
        <v>0</v>
      </c>
      <c r="K55" s="5">
        <f t="shared" si="5"/>
        <v>119344</v>
      </c>
      <c r="L55" s="32">
        <f t="shared" si="11"/>
        <v>0.71099507792978078</v>
      </c>
      <c r="M55" s="5">
        <f t="shared" si="2"/>
        <v>125416.87475084604</v>
      </c>
      <c r="N55" s="5">
        <f t="shared" si="3"/>
        <v>156771.09343855755</v>
      </c>
      <c r="O55" s="5">
        <f t="shared" si="6"/>
        <v>263375.43697677669</v>
      </c>
      <c r="P55" s="49">
        <f t="shared" si="13"/>
        <v>0.95157848764043551</v>
      </c>
      <c r="Q55" s="49">
        <f t="shared" si="14"/>
        <v>0.76126279011234843</v>
      </c>
      <c r="R55" s="49">
        <f t="shared" si="15"/>
        <v>0.45313261316211217</v>
      </c>
      <c r="S55" s="52">
        <f t="shared" si="10"/>
        <v>20.864223557562841</v>
      </c>
      <c r="T55" s="2" t="s">
        <v>108</v>
      </c>
      <c r="U55" s="2" t="str">
        <f t="shared" si="12"/>
        <v>049 State Ave</v>
      </c>
    </row>
    <row r="56" spans="1:24">
      <c r="A56" s="1"/>
      <c r="B56" s="1">
        <v>9</v>
      </c>
      <c r="C56" s="29">
        <v>113743.93000000001</v>
      </c>
      <c r="D56" s="29">
        <v>150000</v>
      </c>
      <c r="E56" s="29">
        <v>101034</v>
      </c>
      <c r="F56" s="29">
        <v>140374</v>
      </c>
      <c r="G56" s="29">
        <v>133220</v>
      </c>
      <c r="H56" s="29">
        <v>106518</v>
      </c>
      <c r="I56" s="29"/>
      <c r="J56" s="5">
        <f t="shared" si="4"/>
        <v>0</v>
      </c>
      <c r="K56" s="5">
        <f t="shared" si="5"/>
        <v>133220</v>
      </c>
      <c r="L56" s="32">
        <f t="shared" si="11"/>
        <v>0.71099507792978078</v>
      </c>
      <c r="M56" s="5">
        <f t="shared" si="2"/>
        <v>125416.87475084604</v>
      </c>
      <c r="N56" s="5">
        <f t="shared" si="3"/>
        <v>156771.09343855755</v>
      </c>
      <c r="O56" s="5">
        <f t="shared" si="6"/>
        <v>263375.43697677669</v>
      </c>
      <c r="P56" s="49">
        <f t="shared" si="13"/>
        <v>1.0622175067322934</v>
      </c>
      <c r="Q56" s="49">
        <f t="shared" si="14"/>
        <v>0.8497740053858347</v>
      </c>
      <c r="R56" s="49">
        <f t="shared" si="15"/>
        <v>0.50581786034871112</v>
      </c>
      <c r="S56" s="52">
        <f t="shared" si="10"/>
        <v>24.871234886995726</v>
      </c>
      <c r="T56" s="2" t="s">
        <v>108</v>
      </c>
      <c r="U56" s="2" t="str">
        <f t="shared" si="12"/>
        <v>049 State Ave</v>
      </c>
    </row>
    <row r="57" spans="1:24">
      <c r="A57" s="1"/>
      <c r="B57" s="1">
        <v>10</v>
      </c>
      <c r="C57" s="29">
        <v>104573.84</v>
      </c>
      <c r="D57" s="29">
        <v>110000</v>
      </c>
      <c r="E57" s="29">
        <v>106518</v>
      </c>
      <c r="F57" s="29">
        <v>133803</v>
      </c>
      <c r="G57" s="29">
        <v>141569</v>
      </c>
      <c r="H57" s="29">
        <v>135028</v>
      </c>
      <c r="I57" s="29"/>
      <c r="J57" s="5">
        <f t="shared" si="4"/>
        <v>0</v>
      </c>
      <c r="K57" s="5">
        <f t="shared" si="5"/>
        <v>141569</v>
      </c>
      <c r="L57" s="32">
        <f t="shared" si="11"/>
        <v>0.71099507792978078</v>
      </c>
      <c r="M57" s="5">
        <f t="shared" si="2"/>
        <v>125416.87475084604</v>
      </c>
      <c r="N57" s="5">
        <f t="shared" si="3"/>
        <v>156771.09343855755</v>
      </c>
      <c r="O57" s="5">
        <f t="shared" si="6"/>
        <v>263375.43697677669</v>
      </c>
      <c r="P57" s="49">
        <f t="shared" si="13"/>
        <v>1.1287874959509387</v>
      </c>
      <c r="Q57" s="49">
        <f t="shared" si="14"/>
        <v>0.90302999676075091</v>
      </c>
      <c r="R57" s="49">
        <f t="shared" si="15"/>
        <v>0.53751785521473261</v>
      </c>
      <c r="S57" s="52">
        <f t="shared" si="10"/>
        <v>28.520555427628938</v>
      </c>
      <c r="T57" s="2" t="s">
        <v>108</v>
      </c>
      <c r="U57" s="2" t="str">
        <f t="shared" si="12"/>
        <v>049 State Ave</v>
      </c>
    </row>
    <row r="58" spans="1:24">
      <c r="A58" s="1"/>
      <c r="B58" s="1">
        <v>11</v>
      </c>
      <c r="C58" s="29">
        <v>106118.84</v>
      </c>
      <c r="D58" s="29">
        <v>138000</v>
      </c>
      <c r="E58" s="29">
        <v>135028</v>
      </c>
      <c r="F58" s="29">
        <v>115369</v>
      </c>
      <c r="G58" s="29">
        <v>110348</v>
      </c>
      <c r="H58" s="29">
        <v>101320</v>
      </c>
      <c r="I58" s="29"/>
      <c r="J58" s="5">
        <f t="shared" si="4"/>
        <v>0</v>
      </c>
      <c r="K58" s="5">
        <f t="shared" si="5"/>
        <v>110348</v>
      </c>
      <c r="L58" s="32">
        <f t="shared" si="11"/>
        <v>0.71099507792978078</v>
      </c>
      <c r="M58" s="5">
        <f t="shared" si="2"/>
        <v>125416.87475084604</v>
      </c>
      <c r="N58" s="5">
        <f t="shared" si="3"/>
        <v>156771.09343855755</v>
      </c>
      <c r="O58" s="5">
        <f t="shared" si="6"/>
        <v>263375.43697677669</v>
      </c>
      <c r="P58" s="49">
        <f t="shared" si="13"/>
        <v>0.87984970299425846</v>
      </c>
      <c r="Q58" s="49">
        <f t="shared" si="14"/>
        <v>0.70387976239540673</v>
      </c>
      <c r="R58" s="49">
        <f t="shared" si="15"/>
        <v>0.41897604904488495</v>
      </c>
      <c r="S58" s="52">
        <f t="shared" si="10"/>
        <v>35.627830081821479</v>
      </c>
      <c r="T58" s="2" t="s">
        <v>108</v>
      </c>
      <c r="U58" s="2" t="str">
        <f t="shared" si="12"/>
        <v>049 State Ave</v>
      </c>
    </row>
    <row r="59" spans="1:24">
      <c r="A59" s="1"/>
      <c r="B59" s="1">
        <v>12</v>
      </c>
      <c r="C59" s="29">
        <v>91238.324999999997</v>
      </c>
      <c r="D59" s="29">
        <v>100000</v>
      </c>
      <c r="E59" s="29">
        <v>101320</v>
      </c>
      <c r="F59" s="29">
        <v>87150</v>
      </c>
      <c r="G59" s="29">
        <v>94819</v>
      </c>
      <c r="H59" s="29">
        <v>89413</v>
      </c>
      <c r="I59" s="29"/>
      <c r="J59" s="5">
        <f t="shared" si="4"/>
        <v>0</v>
      </c>
      <c r="K59" s="5">
        <f t="shared" si="5"/>
        <v>94819</v>
      </c>
      <c r="L59" s="32">
        <f t="shared" si="11"/>
        <v>0.71099507792978078</v>
      </c>
      <c r="M59" s="5">
        <f t="shared" si="2"/>
        <v>125416.87475084604</v>
      </c>
      <c r="N59" s="5">
        <f t="shared" si="3"/>
        <v>156771.09343855755</v>
      </c>
      <c r="O59" s="5">
        <f t="shared" si="6"/>
        <v>263375.43697677669</v>
      </c>
      <c r="P59" s="49">
        <f t="shared" si="13"/>
        <v>0.75603063932479608</v>
      </c>
      <c r="Q59" s="49">
        <f t="shared" si="14"/>
        <v>0.60482451145983684</v>
      </c>
      <c r="R59" s="49">
        <f t="shared" si="15"/>
        <v>0.36001459015466475</v>
      </c>
      <c r="S59" s="52">
        <f t="shared" si="10"/>
        <v>31.093950924679955</v>
      </c>
      <c r="T59" s="2" t="s">
        <v>108</v>
      </c>
      <c r="U59" s="2" t="str">
        <f t="shared" si="12"/>
        <v>049 State Ave</v>
      </c>
    </row>
    <row r="60" spans="1:24">
      <c r="A60" s="1"/>
      <c r="B60" s="1">
        <v>13</v>
      </c>
      <c r="C60" s="29">
        <v>111110</v>
      </c>
      <c r="D60" s="29">
        <v>146500</v>
      </c>
      <c r="E60" s="29">
        <v>89413</v>
      </c>
      <c r="F60" s="29">
        <v>118056</v>
      </c>
      <c r="G60" s="29">
        <v>117880</v>
      </c>
      <c r="H60" s="29">
        <v>95001</v>
      </c>
      <c r="I60" s="29"/>
      <c r="J60" s="5">
        <f t="shared" si="4"/>
        <v>0</v>
      </c>
      <c r="K60" s="5">
        <f t="shared" si="5"/>
        <v>117880</v>
      </c>
      <c r="L60" s="32">
        <f t="shared" si="11"/>
        <v>0.71099507792978078</v>
      </c>
      <c r="M60" s="5">
        <f>($C$41*$L60*60*$M$45)</f>
        <v>125416.87475084604</v>
      </c>
      <c r="N60" s="5">
        <f>($C$41*$L60*60*$Q$45)</f>
        <v>156771.09343855755</v>
      </c>
      <c r="O60" s="5">
        <f>$C$41*$L60*60*$U$45</f>
        <v>263375.43697677669</v>
      </c>
      <c r="P60" s="49">
        <f t="shared" ref="P60" si="16">IF(K60=0,0%,K60/M60)</f>
        <v>0.93990541730673138</v>
      </c>
      <c r="Q60" s="49">
        <f t="shared" ref="Q60" si="17">IF(K60=0,0%,K60/N60)</f>
        <v>0.75192433384538504</v>
      </c>
      <c r="R60" s="49">
        <f t="shared" ref="R60" si="18">IF(K60=0,0%,K60/O60)</f>
        <v>0.44757400824130061</v>
      </c>
      <c r="S60" s="52">
        <f t="shared" si="10"/>
        <v>22.532301323013229</v>
      </c>
      <c r="T60" s="2" t="s">
        <v>108</v>
      </c>
      <c r="U60" s="2" t="str">
        <f t="shared" si="12"/>
        <v>049 State Ave</v>
      </c>
    </row>
    <row r="61" spans="1:24">
      <c r="A61" s="1">
        <f>$A$35</f>
        <v>2025</v>
      </c>
      <c r="B61" s="1">
        <v>1</v>
      </c>
      <c r="C61" s="29">
        <v>102882</v>
      </c>
      <c r="D61" s="29">
        <v>150400</v>
      </c>
      <c r="E61" s="29">
        <f t="shared" ref="E61:E70" si="19">H60</f>
        <v>95001</v>
      </c>
      <c r="F61" s="29">
        <v>111939</v>
      </c>
      <c r="G61" s="29">
        <v>109223</v>
      </c>
      <c r="H61" s="29">
        <v>106317</v>
      </c>
      <c r="I61" s="30"/>
      <c r="J61" s="5">
        <f>IF(G61&gt;0,G61,0)</f>
        <v>109223</v>
      </c>
      <c r="K61" s="5">
        <f t="shared" si="5"/>
        <v>109223</v>
      </c>
      <c r="L61" s="31">
        <f>'KDT Q1 25'!J287</f>
        <v>0.73027347978730828</v>
      </c>
      <c r="M61" s="5">
        <f t="shared" si="2"/>
        <v>128817.51279492657</v>
      </c>
      <c r="N61" s="5">
        <f t="shared" si="3"/>
        <v>161021.89099365822</v>
      </c>
      <c r="O61" s="5">
        <f t="shared" si="6"/>
        <v>270516.77686934581</v>
      </c>
      <c r="P61" s="49">
        <f t="shared" si="13"/>
        <v>0.8478893717958953</v>
      </c>
      <c r="Q61" s="49">
        <f t="shared" si="14"/>
        <v>0.67831149743671626</v>
      </c>
      <c r="R61" s="49">
        <f t="shared" si="15"/>
        <v>0.40375684371233111</v>
      </c>
      <c r="S61" s="52">
        <f t="shared" si="10"/>
        <v>25.855135009039483</v>
      </c>
      <c r="T61" s="2" t="s">
        <v>108</v>
      </c>
      <c r="U61" s="2" t="str">
        <f t="shared" si="12"/>
        <v>049 State Ave</v>
      </c>
    </row>
    <row r="62" spans="1:24">
      <c r="A62" s="1"/>
      <c r="B62" s="1">
        <v>2</v>
      </c>
      <c r="C62" s="29">
        <v>101839</v>
      </c>
      <c r="D62" s="29">
        <v>140600</v>
      </c>
      <c r="E62" s="29">
        <f t="shared" si="19"/>
        <v>106317</v>
      </c>
      <c r="F62" s="29">
        <v>114043</v>
      </c>
      <c r="G62" s="29">
        <v>115924</v>
      </c>
      <c r="H62" s="29">
        <v>91149</v>
      </c>
      <c r="I62" s="30"/>
      <c r="J62" s="5">
        <f t="shared" ref="J62:J73" si="20">IF(G62&gt;0,G62,0)</f>
        <v>115924</v>
      </c>
      <c r="K62" s="5">
        <f t="shared" si="5"/>
        <v>115924</v>
      </c>
      <c r="L62" s="32">
        <f>L61</f>
        <v>0.73027347978730828</v>
      </c>
      <c r="M62" s="5">
        <f t="shared" si="2"/>
        <v>128817.51279492657</v>
      </c>
      <c r="N62" s="5">
        <f t="shared" si="3"/>
        <v>161021.89099365822</v>
      </c>
      <c r="O62" s="5">
        <f t="shared" si="6"/>
        <v>270516.77686934581</v>
      </c>
      <c r="P62" s="49">
        <f t="shared" si="13"/>
        <v>0.89990869630084658</v>
      </c>
      <c r="Q62" s="49">
        <f t="shared" si="14"/>
        <v>0.71992695704067722</v>
      </c>
      <c r="R62" s="49">
        <f t="shared" si="15"/>
        <v>0.42852795061945076</v>
      </c>
      <c r="S62" s="52">
        <f t="shared" si="10"/>
        <v>29.231198263926395</v>
      </c>
      <c r="T62" s="2" t="s">
        <v>108</v>
      </c>
      <c r="U62" s="2" t="str">
        <f t="shared" si="12"/>
        <v>049 State Ave</v>
      </c>
    </row>
    <row r="63" spans="1:24">
      <c r="A63" s="1"/>
      <c r="B63" s="1">
        <v>3</v>
      </c>
      <c r="C63" s="29">
        <v>117666</v>
      </c>
      <c r="D63" s="29">
        <v>137950</v>
      </c>
      <c r="E63" s="29">
        <f t="shared" si="19"/>
        <v>91149</v>
      </c>
      <c r="F63" s="29">
        <v>134723</v>
      </c>
      <c r="G63" s="29">
        <f>55130*2</f>
        <v>110260</v>
      </c>
      <c r="H63" s="29">
        <v>104920</v>
      </c>
      <c r="I63" s="30"/>
      <c r="J63" s="5">
        <f t="shared" si="20"/>
        <v>110260</v>
      </c>
      <c r="K63" s="5">
        <f t="shared" si="5"/>
        <v>110260</v>
      </c>
      <c r="L63" s="32">
        <f t="shared" si="11"/>
        <v>0.73027347978730828</v>
      </c>
      <c r="M63" s="5">
        <f t="shared" si="2"/>
        <v>128817.51279492657</v>
      </c>
      <c r="N63" s="5">
        <f t="shared" si="3"/>
        <v>161021.89099365822</v>
      </c>
      <c r="O63" s="5">
        <f t="shared" si="6"/>
        <v>270516.77686934581</v>
      </c>
      <c r="P63" s="49">
        <f t="shared" si="13"/>
        <v>0.85593951946215918</v>
      </c>
      <c r="Q63" s="49">
        <f t="shared" si="14"/>
        <v>0.68475161556972741</v>
      </c>
      <c r="R63" s="49">
        <f t="shared" si="15"/>
        <v>0.40759024736293298</v>
      </c>
      <c r="S63" s="52">
        <f t="shared" si="10"/>
        <v>21.689969914843708</v>
      </c>
      <c r="T63" s="2" t="s">
        <v>108</v>
      </c>
      <c r="U63" s="2" t="str">
        <f t="shared" si="12"/>
        <v>049 State Ave</v>
      </c>
      <c r="W63" s="54"/>
      <c r="X63" s="54"/>
    </row>
    <row r="64" spans="1:24">
      <c r="A64" s="1"/>
      <c r="B64" s="1">
        <v>4</v>
      </c>
      <c r="C64" s="29">
        <v>112292</v>
      </c>
      <c r="D64" s="29">
        <v>112250</v>
      </c>
      <c r="E64" s="29">
        <f t="shared" si="19"/>
        <v>104920</v>
      </c>
      <c r="F64" s="29">
        <v>134748</v>
      </c>
      <c r="G64" s="29">
        <v>139041</v>
      </c>
      <c r="H64" s="29">
        <v>117676</v>
      </c>
      <c r="I64" s="30"/>
      <c r="J64" s="5">
        <f t="shared" si="20"/>
        <v>139041</v>
      </c>
      <c r="K64" s="5">
        <f t="shared" si="5"/>
        <v>139041</v>
      </c>
      <c r="L64" s="32">
        <f t="shared" si="11"/>
        <v>0.73027347978730828</v>
      </c>
      <c r="M64" s="5">
        <f t="shared" si="2"/>
        <v>128817.51279492657</v>
      </c>
      <c r="N64" s="5">
        <f t="shared" si="3"/>
        <v>161021.89099365822</v>
      </c>
      <c r="O64" s="5">
        <f t="shared" si="6"/>
        <v>270516.77686934581</v>
      </c>
      <c r="P64" s="49">
        <f t="shared" si="13"/>
        <v>1.0793641096094511</v>
      </c>
      <c r="Q64" s="49">
        <f t="shared" si="14"/>
        <v>0.86349128768756089</v>
      </c>
      <c r="R64" s="49">
        <f t="shared" si="15"/>
        <v>0.51398290933783386</v>
      </c>
      <c r="S64" s="52">
        <f t="shared" si="10"/>
        <v>26.161792469632744</v>
      </c>
      <c r="T64" s="2" t="s">
        <v>108</v>
      </c>
      <c r="U64" s="2" t="str">
        <f t="shared" si="12"/>
        <v>049 State Ave</v>
      </c>
      <c r="V64" s="53"/>
      <c r="X64" s="53"/>
    </row>
    <row r="65" spans="1:24">
      <c r="A65" s="1"/>
      <c r="B65" s="1">
        <v>5</v>
      </c>
      <c r="C65" s="29">
        <v>122083</v>
      </c>
      <c r="D65" s="29">
        <v>130000</v>
      </c>
      <c r="E65" s="30">
        <f t="shared" si="19"/>
        <v>117676</v>
      </c>
      <c r="F65" s="30"/>
      <c r="G65" s="30"/>
      <c r="H65" s="30">
        <f t="shared" ref="H65:H70" si="21">IF(F65&gt;0,E65+F65+I65-G65,E65+D65+I65-C65)</f>
        <v>125593</v>
      </c>
      <c r="I65" s="30"/>
      <c r="J65" s="5">
        <f t="shared" si="20"/>
        <v>0</v>
      </c>
      <c r="K65" s="5">
        <f t="shared" si="5"/>
        <v>122083</v>
      </c>
      <c r="L65" s="32">
        <f t="shared" si="11"/>
        <v>0.73027347978730828</v>
      </c>
      <c r="M65" s="5">
        <f t="shared" si="2"/>
        <v>128817.51279492657</v>
      </c>
      <c r="N65" s="5">
        <f t="shared" si="3"/>
        <v>161021.89099365822</v>
      </c>
      <c r="O65" s="5">
        <f t="shared" si="6"/>
        <v>270516.77686934581</v>
      </c>
      <c r="P65" s="49">
        <f t="shared" si="13"/>
        <v>0.94772051836113536</v>
      </c>
      <c r="Q65" s="49">
        <f t="shared" si="14"/>
        <v>0.75817641468890828</v>
      </c>
      <c r="R65" s="49">
        <f t="shared" si="15"/>
        <v>0.451295484933874</v>
      </c>
      <c r="S65" s="52">
        <f t="shared" si="10"/>
        <v>26.989245021829408</v>
      </c>
      <c r="T65" s="2" t="s">
        <v>108</v>
      </c>
      <c r="U65" s="2" t="str">
        <f t="shared" si="12"/>
        <v>049 State Ave</v>
      </c>
      <c r="V65" s="53"/>
      <c r="X65" s="53"/>
    </row>
    <row r="66" spans="1:24">
      <c r="A66" s="1"/>
      <c r="B66" s="1">
        <v>6</v>
      </c>
      <c r="C66" s="29">
        <v>125179</v>
      </c>
      <c r="D66" s="29">
        <v>130000</v>
      </c>
      <c r="E66" s="30">
        <f t="shared" si="19"/>
        <v>125593</v>
      </c>
      <c r="F66" s="30"/>
      <c r="G66" s="30"/>
      <c r="H66" s="30">
        <f t="shared" si="21"/>
        <v>130414</v>
      </c>
      <c r="I66" s="30"/>
      <c r="J66" s="5">
        <f t="shared" si="20"/>
        <v>0</v>
      </c>
      <c r="K66" s="5">
        <f t="shared" si="5"/>
        <v>125179</v>
      </c>
      <c r="L66" s="32">
        <f t="shared" si="11"/>
        <v>0.73027347978730828</v>
      </c>
      <c r="M66" s="5">
        <f t="shared" si="2"/>
        <v>128817.51279492657</v>
      </c>
      <c r="N66" s="5">
        <f t="shared" si="3"/>
        <v>161021.89099365822</v>
      </c>
      <c r="O66" s="5">
        <f t="shared" si="6"/>
        <v>270516.77686934581</v>
      </c>
      <c r="P66" s="49">
        <f t="shared" si="13"/>
        <v>0.97175451756533315</v>
      </c>
      <c r="Q66" s="49">
        <f t="shared" si="14"/>
        <v>0.77740361405226643</v>
      </c>
      <c r="R66" s="49">
        <f t="shared" si="15"/>
        <v>0.46274024645968242</v>
      </c>
      <c r="S66" s="52">
        <f t="shared" si="10"/>
        <v>28.092603391942738</v>
      </c>
      <c r="T66" s="2" t="s">
        <v>108</v>
      </c>
      <c r="U66" s="2" t="str">
        <f t="shared" si="12"/>
        <v>049 State Ave</v>
      </c>
      <c r="V66" s="53"/>
      <c r="X66" s="53"/>
    </row>
    <row r="67" spans="1:24">
      <c r="A67" s="1"/>
      <c r="B67" s="1">
        <v>7</v>
      </c>
      <c r="C67" s="29">
        <v>126873</v>
      </c>
      <c r="D67" s="29">
        <v>130000</v>
      </c>
      <c r="E67" s="30">
        <f t="shared" si="19"/>
        <v>130414</v>
      </c>
      <c r="F67" s="30"/>
      <c r="G67" s="30"/>
      <c r="H67" s="30">
        <f t="shared" si="21"/>
        <v>133541</v>
      </c>
      <c r="I67" s="30"/>
      <c r="J67" s="5">
        <f t="shared" si="20"/>
        <v>0</v>
      </c>
      <c r="K67" s="5">
        <f t="shared" si="5"/>
        <v>126873</v>
      </c>
      <c r="L67" s="32">
        <f t="shared" si="11"/>
        <v>0.73027347978730828</v>
      </c>
      <c r="M67" s="5">
        <f t="shared" si="2"/>
        <v>128817.51279492657</v>
      </c>
      <c r="N67" s="5">
        <f t="shared" si="3"/>
        <v>161021.89099365822</v>
      </c>
      <c r="O67" s="5">
        <f t="shared" si="6"/>
        <v>270516.77686934581</v>
      </c>
      <c r="P67" s="49">
        <f t="shared" si="13"/>
        <v>0.98490490343481341</v>
      </c>
      <c r="Q67" s="49">
        <f t="shared" si="14"/>
        <v>0.78792392274785072</v>
      </c>
      <c r="R67" s="49">
        <f t="shared" si="15"/>
        <v>0.46900233496895877</v>
      </c>
      <c r="S67" s="52">
        <f t="shared" si="10"/>
        <v>28.781474387773599</v>
      </c>
      <c r="T67" s="2" t="s">
        <v>108</v>
      </c>
      <c r="U67" s="2" t="str">
        <f t="shared" si="12"/>
        <v>049 State Ave</v>
      </c>
      <c r="V67" s="53"/>
      <c r="X67" s="53"/>
    </row>
    <row r="68" spans="1:24">
      <c r="A68" s="1"/>
      <c r="B68" s="1">
        <v>8</v>
      </c>
      <c r="C68" s="29">
        <v>119545</v>
      </c>
      <c r="D68" s="29">
        <v>130000</v>
      </c>
      <c r="E68" s="30">
        <f t="shared" si="19"/>
        <v>133541</v>
      </c>
      <c r="F68" s="30"/>
      <c r="G68" s="30"/>
      <c r="H68" s="30">
        <f t="shared" si="21"/>
        <v>143996</v>
      </c>
      <c r="I68" s="30"/>
      <c r="J68" s="5">
        <f t="shared" si="20"/>
        <v>0</v>
      </c>
      <c r="K68" s="5">
        <f t="shared" si="5"/>
        <v>119545</v>
      </c>
      <c r="L68" s="32">
        <f t="shared" si="11"/>
        <v>0.73027347978730828</v>
      </c>
      <c r="M68" s="5">
        <f t="shared" si="2"/>
        <v>128817.51279492657</v>
      </c>
      <c r="N68" s="5">
        <f t="shared" si="3"/>
        <v>161021.89099365822</v>
      </c>
      <c r="O68" s="5">
        <f t="shared" si="6"/>
        <v>270516.77686934581</v>
      </c>
      <c r="P68" s="49">
        <f t="shared" si="13"/>
        <v>0.92801822831583369</v>
      </c>
      <c r="Q68" s="49">
        <f t="shared" si="14"/>
        <v>0.74241458265266691</v>
      </c>
      <c r="R68" s="49">
        <f t="shared" si="15"/>
        <v>0.44191344205515892</v>
      </c>
      <c r="S68" s="52">
        <f t="shared" si="10"/>
        <v>31.278163034840439</v>
      </c>
      <c r="T68" s="2" t="s">
        <v>108</v>
      </c>
      <c r="U68" s="2" t="str">
        <f t="shared" si="12"/>
        <v>049 State Ave</v>
      </c>
      <c r="V68" s="53"/>
      <c r="X68" s="53"/>
    </row>
    <row r="69" spans="1:24">
      <c r="A69" s="1"/>
      <c r="B69" s="1">
        <v>9</v>
      </c>
      <c r="C69" s="29">
        <v>126534</v>
      </c>
      <c r="D69" s="29">
        <v>130000</v>
      </c>
      <c r="E69" s="30">
        <f t="shared" si="19"/>
        <v>143996</v>
      </c>
      <c r="F69" s="30"/>
      <c r="G69" s="30"/>
      <c r="H69" s="30">
        <f t="shared" si="21"/>
        <v>147462</v>
      </c>
      <c r="I69" s="30"/>
      <c r="J69" s="5">
        <f t="shared" si="20"/>
        <v>0</v>
      </c>
      <c r="K69" s="5">
        <f t="shared" si="5"/>
        <v>126534</v>
      </c>
      <c r="L69" s="32">
        <f t="shared" si="11"/>
        <v>0.73027347978730828</v>
      </c>
      <c r="M69" s="5">
        <f t="shared" si="2"/>
        <v>128817.51279492657</v>
      </c>
      <c r="N69" s="5">
        <f t="shared" si="3"/>
        <v>161021.89099365822</v>
      </c>
      <c r="O69" s="5">
        <f t="shared" si="6"/>
        <v>270516.77686934581</v>
      </c>
      <c r="P69" s="49">
        <f t="shared" si="13"/>
        <v>0.98227327367698947</v>
      </c>
      <c r="Q69" s="49">
        <f t="shared" si="14"/>
        <v>0.78581861894159155</v>
      </c>
      <c r="R69" s="49">
        <f t="shared" si="15"/>
        <v>0.46774917794142357</v>
      </c>
      <c r="S69" s="52">
        <f t="shared" si="10"/>
        <v>31.864068155594545</v>
      </c>
      <c r="T69" s="2" t="s">
        <v>108</v>
      </c>
      <c r="U69" s="2" t="str">
        <f t="shared" si="12"/>
        <v>049 State Ave</v>
      </c>
      <c r="V69" s="53"/>
      <c r="X69" s="53"/>
    </row>
    <row r="70" spans="1:24">
      <c r="A70" s="1"/>
      <c r="B70" s="1">
        <v>10</v>
      </c>
      <c r="C70" s="29">
        <v>126769</v>
      </c>
      <c r="D70" s="30">
        <v>130000</v>
      </c>
      <c r="E70" s="30">
        <f t="shared" si="19"/>
        <v>147462</v>
      </c>
      <c r="F70" s="30"/>
      <c r="G70" s="30"/>
      <c r="H70" s="30">
        <f t="shared" si="21"/>
        <v>150693</v>
      </c>
      <c r="I70" s="30"/>
      <c r="J70" s="5">
        <f t="shared" si="20"/>
        <v>0</v>
      </c>
      <c r="K70" s="5">
        <f t="shared" si="5"/>
        <v>126769</v>
      </c>
      <c r="L70" s="32">
        <f t="shared" si="11"/>
        <v>0.73027347978730828</v>
      </c>
      <c r="M70" s="5">
        <f t="shared" si="2"/>
        <v>128817.51279492657</v>
      </c>
      <c r="N70" s="5">
        <f t="shared" si="3"/>
        <v>161021.89099365822</v>
      </c>
      <c r="O70" s="5">
        <f t="shared" si="6"/>
        <v>270516.77686934581</v>
      </c>
      <c r="P70" s="49">
        <f t="shared" si="13"/>
        <v>0.98409755979229518</v>
      </c>
      <c r="Q70" s="49">
        <f t="shared" si="14"/>
        <v>0.78727804783383615</v>
      </c>
      <c r="R70" s="49">
        <f t="shared" si="15"/>
        <v>0.46861788561537865</v>
      </c>
      <c r="S70" s="52">
        <f t="shared" si="10"/>
        <v>32.570549582311138</v>
      </c>
      <c r="T70" s="2" t="s">
        <v>108</v>
      </c>
      <c r="U70" s="2" t="str">
        <f t="shared" si="12"/>
        <v>049 State Ave</v>
      </c>
      <c r="V70" s="53"/>
      <c r="X70" s="53"/>
    </row>
    <row r="71" spans="1:24">
      <c r="A71" s="1"/>
      <c r="B71" s="1">
        <v>11</v>
      </c>
      <c r="C71" s="29">
        <v>115094</v>
      </c>
      <c r="D71" s="30">
        <v>130000</v>
      </c>
      <c r="E71" s="30">
        <f>H70</f>
        <v>150693</v>
      </c>
      <c r="F71" s="30"/>
      <c r="G71" s="30"/>
      <c r="H71" s="30">
        <f>IF(F71&gt;0,E71+F71+I71-G71,E71+D71+I71-C71)</f>
        <v>165599</v>
      </c>
      <c r="I71" s="30"/>
      <c r="J71" s="5">
        <f t="shared" si="20"/>
        <v>0</v>
      </c>
      <c r="K71" s="5">
        <f t="shared" si="5"/>
        <v>115094</v>
      </c>
      <c r="L71" s="32">
        <f t="shared" si="11"/>
        <v>0.73027347978730828</v>
      </c>
      <c r="M71" s="5">
        <f t="shared" si="2"/>
        <v>128817.51279492657</v>
      </c>
      <c r="N71" s="5">
        <f t="shared" si="3"/>
        <v>161021.89099365822</v>
      </c>
      <c r="O71" s="5">
        <f t="shared" si="6"/>
        <v>270516.77686934581</v>
      </c>
      <c r="P71" s="49">
        <f t="shared" si="13"/>
        <v>0.89346547299997969</v>
      </c>
      <c r="Q71" s="49">
        <f t="shared" si="14"/>
        <v>0.71477237839998364</v>
      </c>
      <c r="R71" s="49">
        <f t="shared" si="15"/>
        <v>0.42545974904760936</v>
      </c>
      <c r="S71" s="52">
        <f t="shared" si="10"/>
        <v>36.660503588371242</v>
      </c>
      <c r="T71" s="2" t="s">
        <v>108</v>
      </c>
      <c r="U71" s="2" t="str">
        <f t="shared" si="12"/>
        <v>049 State Ave</v>
      </c>
      <c r="V71" s="53"/>
      <c r="X71" s="53"/>
    </row>
    <row r="72" spans="1:24">
      <c r="A72" s="1"/>
      <c r="B72" s="1">
        <v>12</v>
      </c>
      <c r="C72" s="29">
        <v>108080</v>
      </c>
      <c r="D72" s="30">
        <v>130000</v>
      </c>
      <c r="E72" s="30">
        <f>H71</f>
        <v>165599</v>
      </c>
      <c r="F72" s="30"/>
      <c r="G72" s="30"/>
      <c r="H72" s="30">
        <f>IF(F72&gt;0,E72+F72+I72-G72,E72+D72+I72-C72)</f>
        <v>187519</v>
      </c>
      <c r="I72" s="30"/>
      <c r="J72" s="5">
        <f t="shared" si="20"/>
        <v>0</v>
      </c>
      <c r="K72" s="5">
        <f t="shared" si="5"/>
        <v>108080</v>
      </c>
      <c r="L72" s="32">
        <f t="shared" si="11"/>
        <v>0.73027347978730828</v>
      </c>
      <c r="M72" s="5">
        <f t="shared" si="2"/>
        <v>128817.51279492657</v>
      </c>
      <c r="N72" s="5">
        <f t="shared" si="3"/>
        <v>161021.89099365822</v>
      </c>
      <c r="O72" s="5">
        <f t="shared" si="6"/>
        <v>270516.77686934581</v>
      </c>
      <c r="P72" s="49">
        <f t="shared" si="13"/>
        <v>0.83901635464783397</v>
      </c>
      <c r="Q72" s="49">
        <f t="shared" si="14"/>
        <v>0.67121308371826716</v>
      </c>
      <c r="R72" s="49">
        <f t="shared" si="15"/>
        <v>0.39953159745134947</v>
      </c>
      <c r="S72" s="52">
        <f t="shared" si="10"/>
        <v>42.901295336787562</v>
      </c>
      <c r="T72" s="2" t="s">
        <v>108</v>
      </c>
      <c r="U72" s="2" t="str">
        <f t="shared" si="12"/>
        <v>049 State Ave</v>
      </c>
      <c r="V72" s="53"/>
      <c r="X72" s="53"/>
    </row>
    <row r="73" spans="1:24">
      <c r="A73" s="1"/>
      <c r="B73" s="1">
        <v>13</v>
      </c>
      <c r="C73" s="29">
        <v>118990</v>
      </c>
      <c r="D73" s="30"/>
      <c r="E73" s="30"/>
      <c r="F73" s="30"/>
      <c r="G73" s="30"/>
      <c r="H73" s="30"/>
      <c r="I73" s="30"/>
      <c r="J73" s="5">
        <f t="shared" si="20"/>
        <v>0</v>
      </c>
      <c r="K73" s="5">
        <f t="shared" si="5"/>
        <v>118990</v>
      </c>
      <c r="L73" s="32">
        <f t="shared" si="11"/>
        <v>0.73027347978730828</v>
      </c>
      <c r="M73" s="5">
        <f t="shared" si="2"/>
        <v>128817.51279492657</v>
      </c>
      <c r="N73" s="5">
        <f t="shared" si="3"/>
        <v>161021.89099365822</v>
      </c>
      <c r="O73" s="5">
        <f t="shared" si="6"/>
        <v>270516.77686934581</v>
      </c>
      <c r="P73" s="49">
        <f t="shared" ref="P73" si="22">IF(K73=0,0%,K73/M73)</f>
        <v>0.92370980791585644</v>
      </c>
      <c r="Q73" s="49">
        <f t="shared" ref="Q73" si="23">IF(K73=0,0%,K73/N73)</f>
        <v>0.73896784633268509</v>
      </c>
      <c r="R73" s="49">
        <f t="shared" ref="R73" si="24">IF(K73=0,0%,K73/O73)</f>
        <v>0.43986181329326496</v>
      </c>
      <c r="S73" s="52" t="e">
        <f t="shared" si="10"/>
        <v>#N/A</v>
      </c>
      <c r="T73" s="2" t="s">
        <v>108</v>
      </c>
      <c r="U73" s="2" t="str">
        <f t="shared" si="12"/>
        <v>049 State Ave</v>
      </c>
      <c r="V73" s="53"/>
      <c r="X73" s="53"/>
    </row>
    <row r="74" spans="1:24">
      <c r="A74" s="1">
        <f>$A$36</f>
        <v>2026</v>
      </c>
      <c r="B74" s="1">
        <v>1</v>
      </c>
      <c r="C74" s="29">
        <v>111402</v>
      </c>
      <c r="D74" s="30"/>
      <c r="E74" s="30"/>
      <c r="F74" s="30"/>
      <c r="G74" s="30"/>
      <c r="H74" s="30"/>
      <c r="I74" s="30"/>
      <c r="J74" s="5"/>
      <c r="K74" s="5">
        <f t="shared" si="5"/>
        <v>111402</v>
      </c>
      <c r="L74" s="32">
        <f t="shared" si="11"/>
        <v>0.73027347978730828</v>
      </c>
      <c r="M74" s="5">
        <f t="shared" si="2"/>
        <v>128817.51279492657</v>
      </c>
      <c r="N74" s="5">
        <f t="shared" si="3"/>
        <v>161021.89099365822</v>
      </c>
      <c r="O74" s="5">
        <f t="shared" si="6"/>
        <v>270516.77686934581</v>
      </c>
      <c r="P74" s="49">
        <f t="shared" si="13"/>
        <v>0.86480477369058106</v>
      </c>
      <c r="Q74" s="49">
        <f t="shared" si="14"/>
        <v>0.69184381895246483</v>
      </c>
      <c r="R74" s="49">
        <f t="shared" si="15"/>
        <v>0.41181179699551479</v>
      </c>
      <c r="S74" s="52" t="e">
        <f t="shared" si="10"/>
        <v>#N/A</v>
      </c>
      <c r="T74" s="2" t="s">
        <v>108</v>
      </c>
      <c r="U74" s="2" t="str">
        <f t="shared" si="12"/>
        <v>049 State Ave</v>
      </c>
      <c r="V74" s="53"/>
    </row>
    <row r="75" spans="1:24">
      <c r="A75" s="1"/>
      <c r="B75" s="1">
        <v>2</v>
      </c>
      <c r="C75" s="29">
        <v>116244</v>
      </c>
      <c r="D75" s="30"/>
      <c r="E75" s="30"/>
      <c r="F75" s="30"/>
      <c r="G75" s="30"/>
      <c r="H75" s="30"/>
      <c r="I75" s="30"/>
      <c r="J75" s="5"/>
      <c r="K75" s="5">
        <f t="shared" si="5"/>
        <v>116244</v>
      </c>
      <c r="L75" s="32">
        <f t="shared" si="11"/>
        <v>0.73027347978730828</v>
      </c>
      <c r="M75" s="5">
        <f t="shared" si="2"/>
        <v>128817.51279492657</v>
      </c>
      <c r="N75" s="5">
        <f t="shared" si="3"/>
        <v>161021.89099365822</v>
      </c>
      <c r="O75" s="5">
        <f t="shared" si="6"/>
        <v>270516.77686934581</v>
      </c>
      <c r="P75" s="49">
        <f t="shared" si="13"/>
        <v>0.90239283058551822</v>
      </c>
      <c r="Q75" s="49">
        <f t="shared" si="14"/>
        <v>0.72191426446841456</v>
      </c>
      <c r="R75" s="49">
        <f t="shared" si="15"/>
        <v>0.42971087170738964</v>
      </c>
      <c r="S75" s="52" t="e">
        <f t="shared" si="10"/>
        <v>#N/A</v>
      </c>
      <c r="T75" s="2" t="s">
        <v>108</v>
      </c>
      <c r="U75" s="2" t="str">
        <f t="shared" si="12"/>
        <v>049 State Ave</v>
      </c>
    </row>
    <row r="76" spans="1:24">
      <c r="A76" s="1"/>
      <c r="B76" s="1">
        <v>3</v>
      </c>
      <c r="C76" s="29">
        <v>111753</v>
      </c>
      <c r="D76" s="30"/>
      <c r="E76" s="30"/>
      <c r="F76" s="30"/>
      <c r="G76" s="30"/>
      <c r="H76" s="30"/>
      <c r="I76" s="30"/>
      <c r="J76" s="5"/>
      <c r="K76" s="5">
        <f t="shared" si="5"/>
        <v>111753</v>
      </c>
      <c r="L76" s="32">
        <f t="shared" si="11"/>
        <v>0.73027347978730828</v>
      </c>
      <c r="M76" s="5">
        <f t="shared" si="2"/>
        <v>128817.51279492657</v>
      </c>
      <c r="N76" s="5">
        <f t="shared" si="3"/>
        <v>161021.89099365822</v>
      </c>
      <c r="O76" s="5">
        <f t="shared" si="6"/>
        <v>270516.77686934581</v>
      </c>
      <c r="P76" s="49">
        <f t="shared" si="13"/>
        <v>0.8675295584840802</v>
      </c>
      <c r="Q76" s="49">
        <f t="shared" si="14"/>
        <v>0.69402364678726414</v>
      </c>
      <c r="R76" s="49">
        <f t="shared" si="15"/>
        <v>0.41310931356384772</v>
      </c>
      <c r="S76" s="52" t="e">
        <f t="shared" si="10"/>
        <v>#N/A</v>
      </c>
      <c r="T76" s="2" t="s">
        <v>108</v>
      </c>
      <c r="U76" s="2" t="str">
        <f t="shared" si="12"/>
        <v>049 State Ave</v>
      </c>
    </row>
    <row r="77" spans="1:24">
      <c r="A77" s="1"/>
      <c r="B77" s="1">
        <v>4</v>
      </c>
      <c r="C77" s="29">
        <v>117197</v>
      </c>
      <c r="D77" s="30"/>
      <c r="E77" s="30"/>
      <c r="F77" s="30"/>
      <c r="G77" s="30"/>
      <c r="H77" s="30"/>
      <c r="I77" s="30"/>
      <c r="J77" s="5"/>
      <c r="K77" s="5">
        <f t="shared" si="5"/>
        <v>117197</v>
      </c>
      <c r="L77" s="32">
        <f t="shared" si="11"/>
        <v>0.73027347978730828</v>
      </c>
      <c r="M77" s="5">
        <f t="shared" si="2"/>
        <v>128817.51279492657</v>
      </c>
      <c r="N77" s="5">
        <f t="shared" si="3"/>
        <v>161021.89099365822</v>
      </c>
      <c r="O77" s="5">
        <f t="shared" si="6"/>
        <v>270516.77686934581</v>
      </c>
      <c r="P77" s="49">
        <f t="shared" si="13"/>
        <v>0.90979089300205584</v>
      </c>
      <c r="Q77" s="49">
        <f t="shared" si="14"/>
        <v>0.72783271440164465</v>
      </c>
      <c r="R77" s="49">
        <f t="shared" si="15"/>
        <v>0.43323375857240753</v>
      </c>
      <c r="S77" s="52" t="e">
        <f t="shared" si="10"/>
        <v>#N/A</v>
      </c>
      <c r="T77" s="2" t="s">
        <v>108</v>
      </c>
      <c r="U77" s="2" t="str">
        <f t="shared" si="12"/>
        <v>049 State Ave</v>
      </c>
    </row>
    <row r="78" spans="1:24">
      <c r="A78" s="1"/>
      <c r="B78" s="1">
        <v>5</v>
      </c>
      <c r="C78" s="30">
        <f t="shared" ref="C78:C86" si="25">IF(ISBLANK(G65),C65*(1+$H$37),G65*(1+$H$37))</f>
        <v>122388.20749999999</v>
      </c>
      <c r="D78" s="30"/>
      <c r="E78" s="30"/>
      <c r="F78" s="30"/>
      <c r="G78" s="30"/>
      <c r="H78" s="30"/>
      <c r="I78" s="30"/>
      <c r="J78" s="5"/>
      <c r="K78" s="5">
        <f t="shared" si="5"/>
        <v>122388.20749999999</v>
      </c>
      <c r="L78" s="32">
        <f t="shared" si="11"/>
        <v>0.73027347978730828</v>
      </c>
      <c r="M78" s="5">
        <f t="shared" si="2"/>
        <v>128817.51279492657</v>
      </c>
      <c r="N78" s="5">
        <f t="shared" si="3"/>
        <v>161021.89099365822</v>
      </c>
      <c r="O78" s="5">
        <f t="shared" si="6"/>
        <v>270516.77686934581</v>
      </c>
      <c r="P78" s="49">
        <f t="shared" si="13"/>
        <v>0.95008981965703809</v>
      </c>
      <c r="Q78" s="49">
        <f t="shared" si="14"/>
        <v>0.76007185572563052</v>
      </c>
      <c r="R78" s="49">
        <f t="shared" si="15"/>
        <v>0.45242372364620864</v>
      </c>
      <c r="S78" s="52" t="e">
        <f t="shared" si="10"/>
        <v>#N/A</v>
      </c>
      <c r="T78" s="2" t="s">
        <v>108</v>
      </c>
      <c r="U78" s="2" t="str">
        <f t="shared" si="12"/>
        <v>049 State Ave</v>
      </c>
    </row>
    <row r="79" spans="1:24">
      <c r="A79" s="1"/>
      <c r="B79" s="1">
        <v>6</v>
      </c>
      <c r="C79" s="30">
        <f t="shared" si="25"/>
        <v>125491.94749999999</v>
      </c>
      <c r="D79" s="30"/>
      <c r="E79" s="30"/>
      <c r="F79" s="30"/>
      <c r="G79" s="30"/>
      <c r="H79" s="30"/>
      <c r="I79" s="30"/>
      <c r="J79" s="5"/>
      <c r="K79" s="5">
        <f t="shared" si="5"/>
        <v>125491.94749999999</v>
      </c>
      <c r="L79" s="32">
        <f t="shared" si="11"/>
        <v>0.73027347978730828</v>
      </c>
      <c r="M79" s="5">
        <f t="shared" si="2"/>
        <v>128817.51279492657</v>
      </c>
      <c r="N79" s="5">
        <f t="shared" si="3"/>
        <v>161021.89099365822</v>
      </c>
      <c r="O79" s="5">
        <f t="shared" si="6"/>
        <v>270516.77686934581</v>
      </c>
      <c r="P79" s="49">
        <f t="shared" si="13"/>
        <v>0.97418390385924647</v>
      </c>
      <c r="Q79" s="49">
        <f t="shared" si="14"/>
        <v>0.77934712308739706</v>
      </c>
      <c r="R79" s="49">
        <f t="shared" si="15"/>
        <v>0.4638970970758316</v>
      </c>
      <c r="S79" s="52" t="e">
        <f t="shared" si="10"/>
        <v>#N/A</v>
      </c>
      <c r="T79" s="2" t="s">
        <v>108</v>
      </c>
      <c r="U79" s="2" t="str">
        <f t="shared" si="12"/>
        <v>049 State Ave</v>
      </c>
    </row>
    <row r="80" spans="1:24">
      <c r="A80" s="1"/>
      <c r="B80" s="1">
        <v>7</v>
      </c>
      <c r="C80" s="30">
        <f t="shared" si="25"/>
        <v>127190.1825</v>
      </c>
      <c r="D80" s="30"/>
      <c r="E80" s="30"/>
      <c r="F80" s="30"/>
      <c r="G80" s="30"/>
      <c r="H80" s="30"/>
      <c r="I80" s="30"/>
      <c r="J80" s="5"/>
      <c r="K80" s="5">
        <f t="shared" si="5"/>
        <v>127190.1825</v>
      </c>
      <c r="L80" s="32">
        <f t="shared" si="11"/>
        <v>0.73027347978730828</v>
      </c>
      <c r="M80" s="5">
        <f t="shared" ref="M80:M112" si="26">$C$41*$L80*60*$M$45</f>
        <v>128817.51279492657</v>
      </c>
      <c r="N80" s="5">
        <f t="shared" ref="N80:N112" si="27">$C$41*$L80*60*$Q$45</f>
        <v>161021.89099365822</v>
      </c>
      <c r="O80" s="5">
        <f t="shared" si="6"/>
        <v>270516.77686934581</v>
      </c>
      <c r="P80" s="49">
        <f t="shared" si="13"/>
        <v>0.98736716569340044</v>
      </c>
      <c r="Q80" s="49">
        <f t="shared" si="14"/>
        <v>0.78989373255472028</v>
      </c>
      <c r="R80" s="49">
        <f t="shared" si="15"/>
        <v>0.47017484080638117</v>
      </c>
      <c r="S80" s="52" t="e">
        <f t="shared" si="10"/>
        <v>#N/A</v>
      </c>
      <c r="T80" s="2" t="s">
        <v>108</v>
      </c>
      <c r="U80" s="2" t="str">
        <f t="shared" si="12"/>
        <v>049 State Ave</v>
      </c>
    </row>
    <row r="81" spans="1:21">
      <c r="A81" s="1"/>
      <c r="B81" s="1">
        <v>8</v>
      </c>
      <c r="C81" s="30">
        <f t="shared" si="25"/>
        <v>119843.86249999999</v>
      </c>
      <c r="D81" s="30"/>
      <c r="E81" s="30"/>
      <c r="F81" s="30"/>
      <c r="G81" s="30"/>
      <c r="H81" s="30"/>
      <c r="I81" s="30"/>
      <c r="J81" s="5"/>
      <c r="K81" s="5">
        <f t="shared" si="5"/>
        <v>119843.86249999999</v>
      </c>
      <c r="L81" s="32">
        <f t="shared" si="11"/>
        <v>0.73027347978730828</v>
      </c>
      <c r="M81" s="5">
        <f t="shared" si="26"/>
        <v>128817.51279492657</v>
      </c>
      <c r="N81" s="5">
        <f t="shared" si="27"/>
        <v>161021.89099365822</v>
      </c>
      <c r="O81" s="5">
        <f t="shared" si="6"/>
        <v>270516.77686934581</v>
      </c>
      <c r="P81" s="49">
        <f t="shared" si="13"/>
        <v>0.93033827388662316</v>
      </c>
      <c r="Q81" s="49">
        <f t="shared" si="14"/>
        <v>0.74427061910929859</v>
      </c>
      <c r="R81" s="49">
        <f t="shared" si="15"/>
        <v>0.44301822566029675</v>
      </c>
      <c r="S81" s="52" t="e">
        <f t="shared" si="10"/>
        <v>#N/A</v>
      </c>
      <c r="T81" s="2" t="s">
        <v>108</v>
      </c>
      <c r="U81" s="2" t="str">
        <f t="shared" si="12"/>
        <v>049 State Ave</v>
      </c>
    </row>
    <row r="82" spans="1:21">
      <c r="A82" s="1"/>
      <c r="B82" s="1">
        <v>9</v>
      </c>
      <c r="C82" s="30">
        <f t="shared" si="25"/>
        <v>126850.33499999999</v>
      </c>
      <c r="D82" s="30"/>
      <c r="E82" s="30"/>
      <c r="F82" s="30"/>
      <c r="G82" s="30"/>
      <c r="H82" s="30"/>
      <c r="I82" s="30"/>
      <c r="J82" s="5"/>
      <c r="K82" s="5">
        <f t="shared" si="5"/>
        <v>126850.33499999999</v>
      </c>
      <c r="L82" s="32">
        <f t="shared" si="11"/>
        <v>0.73027347978730828</v>
      </c>
      <c r="M82" s="5">
        <f t="shared" si="26"/>
        <v>128817.51279492657</v>
      </c>
      <c r="N82" s="5">
        <f t="shared" si="27"/>
        <v>161021.89099365822</v>
      </c>
      <c r="O82" s="5">
        <f t="shared" si="6"/>
        <v>270516.77686934581</v>
      </c>
      <c r="P82" s="49">
        <f t="shared" si="13"/>
        <v>0.98472895686118189</v>
      </c>
      <c r="Q82" s="49">
        <f t="shared" si="14"/>
        <v>0.78778316548894545</v>
      </c>
      <c r="R82" s="49">
        <f t="shared" si="15"/>
        <v>0.4689185508862771</v>
      </c>
      <c r="S82" s="52" t="e">
        <f t="shared" si="10"/>
        <v>#N/A</v>
      </c>
      <c r="T82" s="2" t="s">
        <v>108</v>
      </c>
      <c r="U82" s="2" t="str">
        <f t="shared" si="12"/>
        <v>049 State Ave</v>
      </c>
    </row>
    <row r="83" spans="1:21">
      <c r="A83" s="1"/>
      <c r="B83" s="1">
        <v>10</v>
      </c>
      <c r="C83" s="30">
        <f t="shared" si="25"/>
        <v>127085.92249999999</v>
      </c>
      <c r="D83" s="30"/>
      <c r="E83" s="30"/>
      <c r="F83" s="30"/>
      <c r="G83" s="30"/>
      <c r="H83" s="30"/>
      <c r="I83" s="30"/>
      <c r="J83" s="5"/>
      <c r="K83" s="5">
        <f t="shared" si="5"/>
        <v>127085.92249999999</v>
      </c>
      <c r="L83" s="32">
        <f t="shared" si="11"/>
        <v>0.73027347978730828</v>
      </c>
      <c r="M83" s="5">
        <f t="shared" si="26"/>
        <v>128817.51279492657</v>
      </c>
      <c r="N83" s="5">
        <f t="shared" si="27"/>
        <v>161021.89099365822</v>
      </c>
      <c r="O83" s="5">
        <f t="shared" si="6"/>
        <v>270516.77686934581</v>
      </c>
      <c r="P83" s="49">
        <f t="shared" si="13"/>
        <v>0.98655780369177581</v>
      </c>
      <c r="Q83" s="49">
        <f t="shared" si="14"/>
        <v>0.78924624295342061</v>
      </c>
      <c r="R83" s="49">
        <f t="shared" si="15"/>
        <v>0.46978943032941706</v>
      </c>
      <c r="S83" s="52" t="e">
        <f t="shared" si="10"/>
        <v>#N/A</v>
      </c>
      <c r="T83" s="2" t="s">
        <v>108</v>
      </c>
      <c r="U83" s="2" t="str">
        <f t="shared" si="12"/>
        <v>049 State Ave</v>
      </c>
    </row>
    <row r="84" spans="1:21">
      <c r="A84" s="1"/>
      <c r="B84" s="1">
        <v>11</v>
      </c>
      <c r="C84" s="30">
        <f t="shared" si="25"/>
        <v>115381.735</v>
      </c>
      <c r="D84" s="30"/>
      <c r="E84" s="30"/>
      <c r="F84" s="30"/>
      <c r="G84" s="30"/>
      <c r="H84" s="30"/>
      <c r="I84" s="30"/>
      <c r="J84" s="5"/>
      <c r="K84" s="5">
        <f t="shared" si="5"/>
        <v>115381.735</v>
      </c>
      <c r="L84" s="32">
        <f t="shared" si="11"/>
        <v>0.73027347978730828</v>
      </c>
      <c r="M84" s="5">
        <f t="shared" si="26"/>
        <v>128817.51279492657</v>
      </c>
      <c r="N84" s="5">
        <f t="shared" si="27"/>
        <v>161021.89099365822</v>
      </c>
      <c r="O84" s="5">
        <f t="shared" si="6"/>
        <v>270516.77686934581</v>
      </c>
      <c r="P84" s="49">
        <f t="shared" si="13"/>
        <v>0.89569913668247958</v>
      </c>
      <c r="Q84" s="49">
        <f t="shared" si="14"/>
        <v>0.71655930934598366</v>
      </c>
      <c r="R84" s="49">
        <f t="shared" si="15"/>
        <v>0.42652339842022835</v>
      </c>
      <c r="S84" s="52" t="e">
        <f t="shared" si="10"/>
        <v>#N/A</v>
      </c>
      <c r="T84" s="2" t="s">
        <v>108</v>
      </c>
      <c r="U84" s="2" t="str">
        <f t="shared" si="12"/>
        <v>049 State Ave</v>
      </c>
    </row>
    <row r="85" spans="1:21">
      <c r="A85" s="1"/>
      <c r="B85" s="1">
        <v>12</v>
      </c>
      <c r="C85" s="30">
        <f t="shared" si="25"/>
        <v>108350.2</v>
      </c>
      <c r="D85" s="30"/>
      <c r="E85" s="30"/>
      <c r="F85" s="30"/>
      <c r="G85" s="30"/>
      <c r="H85" s="30"/>
      <c r="I85" s="30"/>
      <c r="J85" s="5"/>
      <c r="K85" s="5">
        <f t="shared" si="5"/>
        <v>108350.2</v>
      </c>
      <c r="L85" s="32">
        <f t="shared" si="11"/>
        <v>0.73027347978730828</v>
      </c>
      <c r="M85" s="5">
        <f t="shared" si="26"/>
        <v>128817.51279492657</v>
      </c>
      <c r="N85" s="5">
        <f t="shared" si="27"/>
        <v>161021.89099365822</v>
      </c>
      <c r="O85" s="5">
        <f t="shared" si="6"/>
        <v>270516.77686934581</v>
      </c>
      <c r="P85" s="49">
        <f t="shared" si="13"/>
        <v>0.84111389553445348</v>
      </c>
      <c r="Q85" s="49">
        <f t="shared" si="14"/>
        <v>0.67289111642756283</v>
      </c>
      <c r="R85" s="49">
        <f t="shared" si="15"/>
        <v>0.40053042644497788</v>
      </c>
      <c r="S85" s="52" t="e">
        <f t="shared" si="10"/>
        <v>#N/A</v>
      </c>
      <c r="T85" s="2" t="s">
        <v>108</v>
      </c>
      <c r="U85" s="2" t="str">
        <f t="shared" si="12"/>
        <v>049 State Ave</v>
      </c>
    </row>
    <row r="86" spans="1:21">
      <c r="A86" s="1"/>
      <c r="B86" s="1">
        <v>13</v>
      </c>
      <c r="C86" s="30">
        <f t="shared" si="25"/>
        <v>119287.47499999999</v>
      </c>
      <c r="D86" s="30"/>
      <c r="E86" s="30"/>
      <c r="F86" s="30"/>
      <c r="G86" s="30"/>
      <c r="H86" s="30"/>
      <c r="I86" s="30"/>
      <c r="J86" s="5"/>
      <c r="K86" s="5">
        <f t="shared" si="5"/>
        <v>119287.47499999999</v>
      </c>
      <c r="L86" s="32">
        <f t="shared" si="11"/>
        <v>0.73027347978730828</v>
      </c>
      <c r="M86" s="5">
        <f t="shared" si="26"/>
        <v>128817.51279492657</v>
      </c>
      <c r="N86" s="5">
        <f t="shared" si="27"/>
        <v>161021.89099365822</v>
      </c>
      <c r="O86" s="5">
        <f t="shared" si="6"/>
        <v>270516.77686934581</v>
      </c>
      <c r="P86" s="49">
        <f t="shared" si="13"/>
        <v>0.92601908243564601</v>
      </c>
      <c r="Q86" s="49">
        <f t="shared" si="14"/>
        <v>0.74081526594851677</v>
      </c>
      <c r="R86" s="49">
        <f t="shared" si="15"/>
        <v>0.44096146782649809</v>
      </c>
      <c r="S86" s="52" t="e">
        <f t="shared" si="10"/>
        <v>#N/A</v>
      </c>
      <c r="T86" s="2" t="s">
        <v>108</v>
      </c>
      <c r="U86" s="2" t="str">
        <f t="shared" si="12"/>
        <v>049 State Ave</v>
      </c>
    </row>
    <row r="87" spans="1:21">
      <c r="A87" s="1">
        <f>$A$37</f>
        <v>2027</v>
      </c>
      <c r="B87" s="1">
        <v>1</v>
      </c>
      <c r="C87" s="30">
        <f t="shared" ref="C87:C99" si="28">IF(ISBLANK(G74),C74*(1+$H$38),G74*(1+$H$38))</f>
        <v>111680.50499999999</v>
      </c>
      <c r="D87" s="30"/>
      <c r="E87" s="30"/>
      <c r="F87" s="30"/>
      <c r="G87" s="30"/>
      <c r="H87" s="30"/>
      <c r="I87" s="30"/>
      <c r="J87" s="5"/>
      <c r="K87" s="5">
        <f t="shared" si="5"/>
        <v>111680.50499999999</v>
      </c>
      <c r="L87" s="32">
        <f t="shared" si="11"/>
        <v>0.73027347978730828</v>
      </c>
      <c r="M87" s="5">
        <f t="shared" si="26"/>
        <v>128817.51279492657</v>
      </c>
      <c r="N87" s="5">
        <f t="shared" si="27"/>
        <v>161021.89099365822</v>
      </c>
      <c r="O87" s="5">
        <f t="shared" si="6"/>
        <v>270516.77686934581</v>
      </c>
      <c r="P87" s="49">
        <f t="shared" si="13"/>
        <v>0.86696678562480745</v>
      </c>
      <c r="Q87" s="49">
        <f t="shared" si="14"/>
        <v>0.69357342849984593</v>
      </c>
      <c r="R87" s="49">
        <f t="shared" si="15"/>
        <v>0.41284132648800353</v>
      </c>
      <c r="S87" s="52" t="e">
        <f t="shared" si="10"/>
        <v>#N/A</v>
      </c>
      <c r="T87" s="2" t="s">
        <v>108</v>
      </c>
      <c r="U87" s="2" t="str">
        <f t="shared" si="12"/>
        <v>049 State Ave</v>
      </c>
    </row>
    <row r="88" spans="1:21">
      <c r="A88" s="1"/>
      <c r="B88" s="1">
        <v>2</v>
      </c>
      <c r="C88" s="30">
        <f t="shared" si="28"/>
        <v>116534.61</v>
      </c>
      <c r="D88" s="30"/>
      <c r="E88" s="30"/>
      <c r="F88" s="30"/>
      <c r="G88" s="30"/>
      <c r="H88" s="30"/>
      <c r="I88" s="30"/>
      <c r="J88" s="5"/>
      <c r="K88" s="5">
        <f t="shared" si="5"/>
        <v>116534.61</v>
      </c>
      <c r="L88" s="32">
        <f t="shared" si="11"/>
        <v>0.73027347978730828</v>
      </c>
      <c r="M88" s="5">
        <f t="shared" si="26"/>
        <v>128817.51279492657</v>
      </c>
      <c r="N88" s="5">
        <f t="shared" si="27"/>
        <v>161021.89099365822</v>
      </c>
      <c r="O88" s="5">
        <f t="shared" si="6"/>
        <v>270516.77686934581</v>
      </c>
      <c r="P88" s="49">
        <f t="shared" si="13"/>
        <v>0.90464881266198205</v>
      </c>
      <c r="Q88" s="49">
        <f t="shared" si="14"/>
        <v>0.72371905012958559</v>
      </c>
      <c r="R88" s="49">
        <f t="shared" si="15"/>
        <v>0.43078514888665809</v>
      </c>
      <c r="S88" s="52" t="e">
        <f t="shared" si="10"/>
        <v>#N/A</v>
      </c>
      <c r="T88" s="2" t="s">
        <v>108</v>
      </c>
      <c r="U88" s="2" t="str">
        <f t="shared" si="12"/>
        <v>049 State Ave</v>
      </c>
    </row>
    <row r="89" spans="1:21">
      <c r="A89" s="1"/>
      <c r="B89" s="1">
        <v>3</v>
      </c>
      <c r="C89" s="30">
        <f t="shared" si="28"/>
        <v>112032.38249999999</v>
      </c>
      <c r="D89" s="30"/>
      <c r="E89" s="30"/>
      <c r="F89" s="30"/>
      <c r="G89" s="30"/>
      <c r="H89" s="30"/>
      <c r="I89" s="30"/>
      <c r="J89" s="5"/>
      <c r="K89" s="5">
        <f t="shared" si="5"/>
        <v>112032.38249999999</v>
      </c>
      <c r="L89" s="32">
        <f t="shared" si="11"/>
        <v>0.73027347978730828</v>
      </c>
      <c r="M89" s="5">
        <f t="shared" si="26"/>
        <v>128817.51279492657</v>
      </c>
      <c r="N89" s="5">
        <f t="shared" si="27"/>
        <v>161021.89099365822</v>
      </c>
      <c r="O89" s="5">
        <f t="shared" si="6"/>
        <v>270516.77686934581</v>
      </c>
      <c r="P89" s="49">
        <f t="shared" si="13"/>
        <v>0.86969838238029029</v>
      </c>
      <c r="Q89" s="49">
        <f t="shared" si="14"/>
        <v>0.69575870590423228</v>
      </c>
      <c r="R89" s="49">
        <f t="shared" si="15"/>
        <v>0.41414208684775727</v>
      </c>
      <c r="S89" s="52" t="e">
        <f t="shared" si="10"/>
        <v>#N/A</v>
      </c>
      <c r="T89" s="2" t="s">
        <v>108</v>
      </c>
      <c r="U89" s="2" t="str">
        <f t="shared" si="12"/>
        <v>049 State Ave</v>
      </c>
    </row>
    <row r="90" spans="1:21">
      <c r="A90" s="1"/>
      <c r="B90" s="1">
        <v>4</v>
      </c>
      <c r="C90" s="30">
        <f t="shared" si="28"/>
        <v>117489.99249999999</v>
      </c>
      <c r="D90" s="30"/>
      <c r="E90" s="30"/>
      <c r="F90" s="30"/>
      <c r="G90" s="30"/>
      <c r="H90" s="30"/>
      <c r="I90" s="30"/>
      <c r="J90" s="5"/>
      <c r="K90" s="5">
        <f t="shared" si="5"/>
        <v>117489.99249999999</v>
      </c>
      <c r="L90" s="32">
        <f t="shared" si="11"/>
        <v>0.73027347978730828</v>
      </c>
      <c r="M90" s="5">
        <f t="shared" si="26"/>
        <v>128817.51279492657</v>
      </c>
      <c r="N90" s="5">
        <f t="shared" si="27"/>
        <v>161021.89099365822</v>
      </c>
      <c r="O90" s="5">
        <f t="shared" si="6"/>
        <v>270516.77686934581</v>
      </c>
      <c r="P90" s="49">
        <f t="shared" si="13"/>
        <v>0.91206537023456091</v>
      </c>
      <c r="Q90" s="49">
        <f t="shared" si="14"/>
        <v>0.72965229618764871</v>
      </c>
      <c r="R90" s="49">
        <f t="shared" si="15"/>
        <v>0.43431684296883855</v>
      </c>
      <c r="S90" s="52" t="e">
        <f t="shared" si="10"/>
        <v>#N/A</v>
      </c>
      <c r="T90" s="2" t="s">
        <v>108</v>
      </c>
      <c r="U90" s="2" t="str">
        <f t="shared" si="12"/>
        <v>049 State Ave</v>
      </c>
    </row>
    <row r="91" spans="1:21">
      <c r="A91" s="1"/>
      <c r="B91" s="1">
        <v>5</v>
      </c>
      <c r="C91" s="30">
        <f t="shared" si="28"/>
        <v>122694.17801874998</v>
      </c>
      <c r="D91" s="30"/>
      <c r="E91" s="30"/>
      <c r="F91" s="30"/>
      <c r="G91" s="30"/>
      <c r="H91" s="30"/>
      <c r="I91" s="30"/>
      <c r="J91" s="5"/>
      <c r="K91" s="5">
        <f t="shared" si="5"/>
        <v>122694.17801874998</v>
      </c>
      <c r="L91" s="32">
        <f t="shared" si="11"/>
        <v>0.73027347978730828</v>
      </c>
      <c r="M91" s="5">
        <f t="shared" si="26"/>
        <v>128817.51279492657</v>
      </c>
      <c r="N91" s="5">
        <f t="shared" si="27"/>
        <v>161021.89099365822</v>
      </c>
      <c r="O91" s="5">
        <f t="shared" si="6"/>
        <v>270516.77686934581</v>
      </c>
      <c r="P91" s="49">
        <f t="shared" si="13"/>
        <v>0.95246504420618072</v>
      </c>
      <c r="Q91" s="49">
        <f t="shared" si="14"/>
        <v>0.76197203536494451</v>
      </c>
      <c r="R91" s="49">
        <f t="shared" si="15"/>
        <v>0.45355478295532414</v>
      </c>
      <c r="S91" s="52" t="e">
        <f t="shared" si="10"/>
        <v>#N/A</v>
      </c>
      <c r="T91" s="2" t="s">
        <v>108</v>
      </c>
      <c r="U91" s="2" t="str">
        <f t="shared" si="12"/>
        <v>049 State Ave</v>
      </c>
    </row>
    <row r="92" spans="1:21">
      <c r="A92" s="1"/>
      <c r="B92" s="1">
        <v>6</v>
      </c>
      <c r="C92" s="30">
        <f t="shared" si="28"/>
        <v>125805.67736874998</v>
      </c>
      <c r="D92" s="30"/>
      <c r="E92" s="30"/>
      <c r="F92" s="30"/>
      <c r="G92" s="30"/>
      <c r="H92" s="30"/>
      <c r="I92" s="30"/>
      <c r="J92" s="5"/>
      <c r="K92" s="5">
        <f t="shared" si="5"/>
        <v>125805.67736874998</v>
      </c>
      <c r="L92" s="32">
        <f t="shared" si="11"/>
        <v>0.73027347978730828</v>
      </c>
      <c r="M92" s="5">
        <f t="shared" si="26"/>
        <v>128817.51279492657</v>
      </c>
      <c r="N92" s="5">
        <f t="shared" si="27"/>
        <v>161021.89099365822</v>
      </c>
      <c r="O92" s="5">
        <f t="shared" si="6"/>
        <v>270516.77686934581</v>
      </c>
      <c r="P92" s="49">
        <f t="shared" si="13"/>
        <v>0.97661936361889445</v>
      </c>
      <c r="Q92" s="49">
        <f t="shared" si="14"/>
        <v>0.78129549089511552</v>
      </c>
      <c r="R92" s="49">
        <f t="shared" si="15"/>
        <v>0.46505683981852114</v>
      </c>
      <c r="S92" s="52" t="e">
        <f t="shared" si="10"/>
        <v>#N/A</v>
      </c>
      <c r="T92" s="2" t="s">
        <v>108</v>
      </c>
      <c r="U92" s="2" t="str">
        <f t="shared" si="12"/>
        <v>049 State Ave</v>
      </c>
    </row>
    <row r="93" spans="1:21">
      <c r="A93" s="1"/>
      <c r="B93" s="1">
        <v>7</v>
      </c>
      <c r="C93" s="30">
        <f t="shared" si="28"/>
        <v>127508.15795624998</v>
      </c>
      <c r="D93" s="30"/>
      <c r="E93" s="30"/>
      <c r="F93" s="30"/>
      <c r="G93" s="30"/>
      <c r="H93" s="30"/>
      <c r="I93" s="30"/>
      <c r="J93" s="5"/>
      <c r="K93" s="5">
        <f t="shared" si="5"/>
        <v>127508.15795624998</v>
      </c>
      <c r="L93" s="32">
        <f t="shared" si="11"/>
        <v>0.73027347978730828</v>
      </c>
      <c r="M93" s="5">
        <f t="shared" si="26"/>
        <v>128817.51279492657</v>
      </c>
      <c r="N93" s="5">
        <f t="shared" si="27"/>
        <v>161021.89099365822</v>
      </c>
      <c r="O93" s="5">
        <f t="shared" si="6"/>
        <v>270516.77686934581</v>
      </c>
      <c r="P93" s="49">
        <f t="shared" si="13"/>
        <v>0.9898355836076338</v>
      </c>
      <c r="Q93" s="49">
        <f t="shared" si="14"/>
        <v>0.79186846688610701</v>
      </c>
      <c r="R93" s="49">
        <f t="shared" si="15"/>
        <v>0.47135027790839706</v>
      </c>
      <c r="S93" s="52" t="e">
        <f t="shared" si="10"/>
        <v>#N/A</v>
      </c>
      <c r="T93" s="2" t="s">
        <v>108</v>
      </c>
      <c r="U93" s="2" t="str">
        <f t="shared" si="12"/>
        <v>049 State Ave</v>
      </c>
    </row>
    <row r="94" spans="1:21">
      <c r="A94" s="1"/>
      <c r="B94" s="1">
        <v>8</v>
      </c>
      <c r="C94" s="30">
        <f t="shared" si="28"/>
        <v>120143.47215624998</v>
      </c>
      <c r="D94" s="30"/>
      <c r="E94" s="30"/>
      <c r="F94" s="30"/>
      <c r="G94" s="30"/>
      <c r="H94" s="30"/>
      <c r="I94" s="30"/>
      <c r="J94" s="5"/>
      <c r="K94" s="5">
        <f t="shared" si="5"/>
        <v>120143.47215624998</v>
      </c>
      <c r="L94" s="32">
        <f t="shared" si="11"/>
        <v>0.73027347978730828</v>
      </c>
      <c r="M94" s="5">
        <f t="shared" si="26"/>
        <v>128817.51279492657</v>
      </c>
      <c r="N94" s="5">
        <f t="shared" si="27"/>
        <v>161021.89099365822</v>
      </c>
      <c r="O94" s="5">
        <f t="shared" si="6"/>
        <v>270516.77686934581</v>
      </c>
      <c r="P94" s="49">
        <f t="shared" si="13"/>
        <v>0.93266411957133966</v>
      </c>
      <c r="Q94" s="49">
        <f t="shared" si="14"/>
        <v>0.7461312956570717</v>
      </c>
      <c r="R94" s="49">
        <f t="shared" si="15"/>
        <v>0.44412577122444746</v>
      </c>
      <c r="S94" s="52" t="e">
        <f t="shared" si="10"/>
        <v>#N/A</v>
      </c>
      <c r="T94" s="2" t="s">
        <v>108</v>
      </c>
      <c r="U94" s="2" t="str">
        <f t="shared" si="12"/>
        <v>049 State Ave</v>
      </c>
    </row>
    <row r="95" spans="1:21">
      <c r="A95" s="1"/>
      <c r="B95" s="1">
        <v>9</v>
      </c>
      <c r="C95" s="30">
        <f t="shared" si="28"/>
        <v>127167.46083749998</v>
      </c>
      <c r="D95" s="30"/>
      <c r="E95" s="30"/>
      <c r="F95" s="30"/>
      <c r="G95" s="30"/>
      <c r="H95" s="30"/>
      <c r="I95" s="30"/>
      <c r="J95" s="5"/>
      <c r="K95" s="5">
        <f t="shared" si="5"/>
        <v>127167.46083749998</v>
      </c>
      <c r="L95" s="32">
        <f t="shared" si="11"/>
        <v>0.73027347978730828</v>
      </c>
      <c r="M95" s="5">
        <f t="shared" si="26"/>
        <v>128817.51279492657</v>
      </c>
      <c r="N95" s="5">
        <f t="shared" si="27"/>
        <v>161021.89099365822</v>
      </c>
      <c r="O95" s="5">
        <f t="shared" si="6"/>
        <v>270516.77686934581</v>
      </c>
      <c r="P95" s="49">
        <f t="shared" si="13"/>
        <v>0.98719077925333476</v>
      </c>
      <c r="Q95" s="49">
        <f t="shared" si="14"/>
        <v>0.78975262340266772</v>
      </c>
      <c r="R95" s="49">
        <f t="shared" si="15"/>
        <v>0.47009084726349271</v>
      </c>
      <c r="S95" s="52" t="e">
        <f t="shared" si="10"/>
        <v>#N/A</v>
      </c>
      <c r="T95" s="2" t="s">
        <v>108</v>
      </c>
      <c r="U95" s="2" t="str">
        <f t="shared" si="12"/>
        <v>049 State Ave</v>
      </c>
    </row>
    <row r="96" spans="1:21">
      <c r="A96" s="1"/>
      <c r="B96" s="1">
        <v>10</v>
      </c>
      <c r="C96" s="30">
        <f t="shared" si="28"/>
        <v>127403.63730624998</v>
      </c>
      <c r="D96" s="30"/>
      <c r="E96" s="30"/>
      <c r="F96" s="30"/>
      <c r="G96" s="30"/>
      <c r="H96" s="30"/>
      <c r="I96" s="30"/>
      <c r="J96" s="5"/>
      <c r="K96" s="5">
        <f t="shared" si="5"/>
        <v>127403.63730624998</v>
      </c>
      <c r="L96" s="32">
        <f t="shared" si="11"/>
        <v>0.73027347978730828</v>
      </c>
      <c r="M96" s="5">
        <f t="shared" si="26"/>
        <v>128817.51279492657</v>
      </c>
      <c r="N96" s="5">
        <f t="shared" si="27"/>
        <v>161021.89099365822</v>
      </c>
      <c r="O96" s="5">
        <f t="shared" si="6"/>
        <v>270516.77686934581</v>
      </c>
      <c r="P96" s="49">
        <f t="shared" si="13"/>
        <v>0.98902419820100518</v>
      </c>
      <c r="Q96" s="49">
        <f t="shared" si="14"/>
        <v>0.79121935856080405</v>
      </c>
      <c r="R96" s="49">
        <f t="shared" si="15"/>
        <v>0.47096390390524057</v>
      </c>
      <c r="S96" s="52" t="e">
        <f t="shared" si="10"/>
        <v>#N/A</v>
      </c>
      <c r="T96" s="2" t="s">
        <v>108</v>
      </c>
      <c r="U96" s="2" t="str">
        <f t="shared" si="12"/>
        <v>049 State Ave</v>
      </c>
    </row>
    <row r="97" spans="1:21">
      <c r="A97" s="1"/>
      <c r="B97" s="1">
        <v>11</v>
      </c>
      <c r="C97" s="30">
        <f t="shared" si="28"/>
        <v>115670.18933749999</v>
      </c>
      <c r="D97" s="30"/>
      <c r="E97" s="30"/>
      <c r="F97" s="30"/>
      <c r="G97" s="30"/>
      <c r="H97" s="30"/>
      <c r="I97" s="30"/>
      <c r="J97" s="5"/>
      <c r="K97" s="5">
        <f t="shared" si="5"/>
        <v>115670.18933749999</v>
      </c>
      <c r="L97" s="32">
        <f t="shared" si="11"/>
        <v>0.73027347978730828</v>
      </c>
      <c r="M97" s="5">
        <f t="shared" si="26"/>
        <v>128817.51279492657</v>
      </c>
      <c r="N97" s="5">
        <f t="shared" si="27"/>
        <v>161021.89099365822</v>
      </c>
      <c r="O97" s="5">
        <f t="shared" si="6"/>
        <v>270516.77686934581</v>
      </c>
      <c r="P97" s="49">
        <f t="shared" si="13"/>
        <v>0.89793838452418573</v>
      </c>
      <c r="Q97" s="49">
        <f t="shared" si="14"/>
        <v>0.71835070761934861</v>
      </c>
      <c r="R97" s="49">
        <f t="shared" si="15"/>
        <v>0.4275897069162789</v>
      </c>
      <c r="S97" s="52" t="e">
        <f t="shared" si="10"/>
        <v>#N/A</v>
      </c>
      <c r="T97" s="2" t="s">
        <v>108</v>
      </c>
      <c r="U97" s="2" t="str">
        <f t="shared" si="12"/>
        <v>049 State Ave</v>
      </c>
    </row>
    <row r="98" spans="1:21">
      <c r="A98" s="1"/>
      <c r="B98" s="1">
        <v>12</v>
      </c>
      <c r="C98" s="30">
        <f t="shared" si="28"/>
        <v>108621.07549999999</v>
      </c>
      <c r="D98" s="30"/>
      <c r="E98" s="30"/>
      <c r="F98" s="30"/>
      <c r="G98" s="30"/>
      <c r="H98" s="30"/>
      <c r="I98" s="30"/>
      <c r="J98" s="5"/>
      <c r="K98" s="5">
        <f t="shared" si="5"/>
        <v>108621.07549999999</v>
      </c>
      <c r="L98" s="32">
        <f t="shared" si="11"/>
        <v>0.73027347978730828</v>
      </c>
      <c r="M98" s="5">
        <f t="shared" si="26"/>
        <v>128817.51279492657</v>
      </c>
      <c r="N98" s="5">
        <f t="shared" si="27"/>
        <v>161021.89099365822</v>
      </c>
      <c r="O98" s="5">
        <f t="shared" si="6"/>
        <v>270516.77686934581</v>
      </c>
      <c r="P98" s="49">
        <f t="shared" si="13"/>
        <v>0.84321668027328955</v>
      </c>
      <c r="Q98" s="49">
        <f t="shared" si="14"/>
        <v>0.67457334421863169</v>
      </c>
      <c r="R98" s="49">
        <f t="shared" si="15"/>
        <v>0.4015317525110903</v>
      </c>
      <c r="S98" s="52" t="e">
        <f t="shared" si="10"/>
        <v>#N/A</v>
      </c>
      <c r="T98" s="2" t="s">
        <v>108</v>
      </c>
      <c r="U98" s="2" t="str">
        <f t="shared" si="12"/>
        <v>049 State Ave</v>
      </c>
    </row>
    <row r="99" spans="1:21">
      <c r="A99" s="1"/>
      <c r="B99" s="1">
        <v>13</v>
      </c>
      <c r="C99" s="30">
        <f t="shared" si="28"/>
        <v>119585.69368749998</v>
      </c>
      <c r="D99" s="30"/>
      <c r="E99" s="30"/>
      <c r="F99" s="30"/>
      <c r="G99" s="30"/>
      <c r="H99" s="30"/>
      <c r="I99" s="30"/>
      <c r="J99" s="5"/>
      <c r="K99" s="5">
        <f t="shared" si="5"/>
        <v>119585.69368749998</v>
      </c>
      <c r="L99" s="32">
        <f t="shared" si="11"/>
        <v>0.73027347978730828</v>
      </c>
      <c r="M99" s="5">
        <f t="shared" si="26"/>
        <v>128817.51279492657</v>
      </c>
      <c r="N99" s="5">
        <f t="shared" si="27"/>
        <v>161021.89099365822</v>
      </c>
      <c r="O99" s="5">
        <f t="shared" si="6"/>
        <v>270516.77686934581</v>
      </c>
      <c r="P99" s="49">
        <f t="shared" si="13"/>
        <v>0.92833413014173505</v>
      </c>
      <c r="Q99" s="49">
        <f t="shared" si="14"/>
        <v>0.74266730411338799</v>
      </c>
      <c r="R99" s="49">
        <f t="shared" si="15"/>
        <v>0.4420638714960643</v>
      </c>
      <c r="S99" s="52" t="e">
        <f t="shared" si="10"/>
        <v>#N/A</v>
      </c>
      <c r="T99" s="2" t="s">
        <v>108</v>
      </c>
      <c r="U99" s="2" t="str">
        <f t="shared" si="12"/>
        <v>049 State Ave</v>
      </c>
    </row>
    <row r="100" spans="1:21" hidden="1">
      <c r="A100" s="1">
        <f>$A$38</f>
        <v>2028</v>
      </c>
      <c r="B100" s="1">
        <v>1</v>
      </c>
      <c r="C100" s="30">
        <f t="shared" ref="C100:C112" si="29">IF(ISBLANK(G87),C87*(1+$H$38),G87*(1+$H$38))</f>
        <v>111959.70626249998</v>
      </c>
      <c r="D100" s="30"/>
      <c r="E100" s="30"/>
      <c r="F100" s="30"/>
      <c r="G100" s="30"/>
      <c r="H100" s="30"/>
      <c r="I100" s="30"/>
      <c r="J100" s="5"/>
      <c r="K100" s="5">
        <f t="shared" si="5"/>
        <v>111959.70626249998</v>
      </c>
      <c r="L100" s="32">
        <f t="shared" si="11"/>
        <v>0.73027347978730828</v>
      </c>
      <c r="M100" s="5">
        <f t="shared" si="26"/>
        <v>128817.51279492657</v>
      </c>
      <c r="N100" s="5">
        <f t="shared" si="27"/>
        <v>161021.89099365822</v>
      </c>
      <c r="O100" s="5">
        <f t="shared" si="6"/>
        <v>270516.77686934581</v>
      </c>
      <c r="P100" s="49">
        <f t="shared" si="13"/>
        <v>0.86913420258886931</v>
      </c>
      <c r="Q100" s="49">
        <f t="shared" si="14"/>
        <v>0.69530736207109545</v>
      </c>
      <c r="R100" s="49">
        <f t="shared" si="15"/>
        <v>0.41387342980422348</v>
      </c>
      <c r="S100" s="52" t="e">
        <f t="shared" si="10"/>
        <v>#N/A</v>
      </c>
      <c r="T100" s="2" t="s">
        <v>108</v>
      </c>
      <c r="U100" s="2" t="str">
        <f t="shared" si="12"/>
        <v>049 State Ave</v>
      </c>
    </row>
    <row r="101" spans="1:21" hidden="1">
      <c r="A101" s="1"/>
      <c r="B101" s="1">
        <v>2</v>
      </c>
      <c r="C101" s="30">
        <f t="shared" si="29"/>
        <v>116825.94652499999</v>
      </c>
      <c r="D101" s="30"/>
      <c r="E101" s="30"/>
      <c r="F101" s="30"/>
      <c r="G101" s="30"/>
      <c r="H101" s="30"/>
      <c r="I101" s="30"/>
      <c r="J101" s="5"/>
      <c r="K101" s="5">
        <f t="shared" si="5"/>
        <v>116825.94652499999</v>
      </c>
      <c r="L101" s="32">
        <f t="shared" si="11"/>
        <v>0.73027347978730828</v>
      </c>
      <c r="M101" s="5">
        <f t="shared" si="26"/>
        <v>128817.51279492657</v>
      </c>
      <c r="N101" s="5">
        <f t="shared" si="27"/>
        <v>161021.89099365822</v>
      </c>
      <c r="O101" s="5">
        <f t="shared" si="6"/>
        <v>270516.77686934581</v>
      </c>
      <c r="P101" s="49">
        <f t="shared" si="13"/>
        <v>0.90691043469363686</v>
      </c>
      <c r="Q101" s="49">
        <f t="shared" si="14"/>
        <v>0.72552834775490949</v>
      </c>
      <c r="R101" s="49">
        <f t="shared" si="15"/>
        <v>0.43186211175887473</v>
      </c>
      <c r="S101" s="52" t="e">
        <f t="shared" si="10"/>
        <v>#N/A</v>
      </c>
      <c r="T101" s="2" t="s">
        <v>108</v>
      </c>
      <c r="U101" s="2" t="str">
        <f t="shared" si="12"/>
        <v>049 State Ave</v>
      </c>
    </row>
    <row r="102" spans="1:21" hidden="1">
      <c r="A102" s="1"/>
      <c r="B102" s="1">
        <v>3</v>
      </c>
      <c r="C102" s="30">
        <f t="shared" si="29"/>
        <v>112312.46345624999</v>
      </c>
      <c r="D102" s="30"/>
      <c r="E102" s="30"/>
      <c r="F102" s="30"/>
      <c r="G102" s="30"/>
      <c r="H102" s="30"/>
      <c r="I102" s="30"/>
      <c r="J102" s="5"/>
      <c r="K102" s="5">
        <f t="shared" si="5"/>
        <v>112312.46345624999</v>
      </c>
      <c r="L102" s="32">
        <f t="shared" si="11"/>
        <v>0.73027347978730828</v>
      </c>
      <c r="M102" s="5">
        <f t="shared" si="26"/>
        <v>128817.51279492657</v>
      </c>
      <c r="N102" s="5">
        <f t="shared" si="27"/>
        <v>161021.89099365822</v>
      </c>
      <c r="O102" s="5">
        <f t="shared" si="6"/>
        <v>270516.77686934581</v>
      </c>
      <c r="P102" s="49">
        <f t="shared" si="13"/>
        <v>0.87187262833624102</v>
      </c>
      <c r="Q102" s="49">
        <f t="shared" si="14"/>
        <v>0.69749810266899281</v>
      </c>
      <c r="R102" s="49">
        <f t="shared" si="15"/>
        <v>0.41517744206487667</v>
      </c>
      <c r="S102" s="52" t="e">
        <f t="shared" si="10"/>
        <v>#N/A</v>
      </c>
      <c r="T102" s="2" t="s">
        <v>108</v>
      </c>
      <c r="U102" s="2" t="str">
        <f t="shared" si="12"/>
        <v>049 State Ave</v>
      </c>
    </row>
    <row r="103" spans="1:21" hidden="1">
      <c r="A103" s="1"/>
      <c r="B103" s="1">
        <v>4</v>
      </c>
      <c r="C103" s="30">
        <f t="shared" si="29"/>
        <v>117783.71748124999</v>
      </c>
      <c r="D103" s="30"/>
      <c r="E103" s="30"/>
      <c r="F103" s="30"/>
      <c r="G103" s="30"/>
      <c r="H103" s="30"/>
      <c r="I103" s="30"/>
      <c r="J103" s="5"/>
      <c r="K103" s="5">
        <f t="shared" si="5"/>
        <v>117783.71748124999</v>
      </c>
      <c r="L103" s="32">
        <f t="shared" si="11"/>
        <v>0.73027347978730828</v>
      </c>
      <c r="M103" s="5">
        <f t="shared" si="26"/>
        <v>128817.51279492657</v>
      </c>
      <c r="N103" s="5">
        <f t="shared" si="27"/>
        <v>161021.89099365822</v>
      </c>
      <c r="O103" s="5">
        <f t="shared" si="6"/>
        <v>270516.77686934581</v>
      </c>
      <c r="P103" s="49">
        <f t="shared" si="13"/>
        <v>0.91434553366014726</v>
      </c>
      <c r="Q103" s="49">
        <f t="shared" si="14"/>
        <v>0.73147642692811776</v>
      </c>
      <c r="R103" s="49">
        <f t="shared" si="15"/>
        <v>0.43540263507626059</v>
      </c>
      <c r="S103" s="52" t="e">
        <f t="shared" si="10"/>
        <v>#N/A</v>
      </c>
      <c r="T103" s="2" t="s">
        <v>108</v>
      </c>
      <c r="U103" s="2" t="str">
        <f t="shared" si="12"/>
        <v>049 State Ave</v>
      </c>
    </row>
    <row r="104" spans="1:21" hidden="1">
      <c r="A104" s="1"/>
      <c r="B104" s="1">
        <v>5</v>
      </c>
      <c r="C104" s="30">
        <f t="shared" si="29"/>
        <v>123000.91346379685</v>
      </c>
      <c r="D104" s="30"/>
      <c r="E104" s="30"/>
      <c r="F104" s="30"/>
      <c r="G104" s="30"/>
      <c r="H104" s="30"/>
      <c r="I104" s="30"/>
      <c r="J104" s="5"/>
      <c r="K104" s="5">
        <f t="shared" si="5"/>
        <v>123000.91346379685</v>
      </c>
      <c r="L104" s="32">
        <f t="shared" si="11"/>
        <v>0.73027347978730828</v>
      </c>
      <c r="M104" s="5">
        <f t="shared" si="26"/>
        <v>128817.51279492657</v>
      </c>
      <c r="N104" s="5">
        <f t="shared" si="27"/>
        <v>161021.89099365822</v>
      </c>
      <c r="O104" s="5">
        <f t="shared" si="6"/>
        <v>270516.77686934581</v>
      </c>
      <c r="P104" s="49">
        <f t="shared" si="13"/>
        <v>0.95484620681669607</v>
      </c>
      <c r="Q104" s="49">
        <f t="shared" si="14"/>
        <v>0.76387696545335682</v>
      </c>
      <c r="R104" s="49">
        <f t="shared" si="15"/>
        <v>0.4546886699127124</v>
      </c>
      <c r="S104" s="52" t="e">
        <f t="shared" si="10"/>
        <v>#N/A</v>
      </c>
      <c r="T104" s="2" t="s">
        <v>108</v>
      </c>
      <c r="U104" s="2" t="str">
        <f t="shared" si="12"/>
        <v>049 State Ave</v>
      </c>
    </row>
    <row r="105" spans="1:21" hidden="1">
      <c r="A105" s="1"/>
      <c r="B105" s="1">
        <v>6</v>
      </c>
      <c r="C105" s="30">
        <f t="shared" si="29"/>
        <v>126120.19156217185</v>
      </c>
      <c r="D105" s="30"/>
      <c r="E105" s="30"/>
      <c r="F105" s="30"/>
      <c r="G105" s="30"/>
      <c r="H105" s="30"/>
      <c r="I105" s="30"/>
      <c r="J105" s="5"/>
      <c r="K105" s="5">
        <f t="shared" si="5"/>
        <v>126120.19156217185</v>
      </c>
      <c r="L105" s="32">
        <f t="shared" si="11"/>
        <v>0.73027347978730828</v>
      </c>
      <c r="M105" s="5">
        <f t="shared" si="26"/>
        <v>128817.51279492657</v>
      </c>
      <c r="N105" s="5">
        <f t="shared" si="27"/>
        <v>161021.89099365822</v>
      </c>
      <c r="O105" s="5">
        <f t="shared" si="6"/>
        <v>270516.77686934581</v>
      </c>
      <c r="P105" s="49">
        <f t="shared" si="13"/>
        <v>0.97906091202794165</v>
      </c>
      <c r="Q105" s="49">
        <f t="shared" si="14"/>
        <v>0.78324872962235326</v>
      </c>
      <c r="R105" s="49">
        <f t="shared" si="15"/>
        <v>0.46621948191806745</v>
      </c>
      <c r="S105" s="52" t="e">
        <f t="shared" si="10"/>
        <v>#N/A</v>
      </c>
      <c r="T105" s="2" t="s">
        <v>108</v>
      </c>
      <c r="U105" s="2" t="str">
        <f t="shared" si="12"/>
        <v>049 State Ave</v>
      </c>
    </row>
    <row r="106" spans="1:21" hidden="1">
      <c r="A106" s="1"/>
      <c r="B106" s="1">
        <v>7</v>
      </c>
      <c r="C106" s="30">
        <f t="shared" si="29"/>
        <v>127826.9283511406</v>
      </c>
      <c r="D106" s="30"/>
      <c r="E106" s="30"/>
      <c r="F106" s="30"/>
      <c r="G106" s="30"/>
      <c r="H106" s="30"/>
      <c r="I106" s="30"/>
      <c r="J106" s="5"/>
      <c r="K106" s="5">
        <f t="shared" si="5"/>
        <v>127826.9283511406</v>
      </c>
      <c r="L106" s="32">
        <f t="shared" si="11"/>
        <v>0.73027347978730828</v>
      </c>
      <c r="M106" s="5">
        <f t="shared" si="26"/>
        <v>128817.51279492657</v>
      </c>
      <c r="N106" s="5">
        <f t="shared" si="27"/>
        <v>161021.89099365822</v>
      </c>
      <c r="O106" s="5">
        <f t="shared" si="6"/>
        <v>270516.77686934581</v>
      </c>
      <c r="P106" s="49">
        <f t="shared" si="13"/>
        <v>0.99231017256665277</v>
      </c>
      <c r="Q106" s="49">
        <f t="shared" si="14"/>
        <v>0.79384813805332222</v>
      </c>
      <c r="R106" s="49">
        <f t="shared" si="15"/>
        <v>0.47252865360316798</v>
      </c>
      <c r="S106" s="52" t="e">
        <f t="shared" si="10"/>
        <v>#N/A</v>
      </c>
      <c r="T106" s="2" t="s">
        <v>108</v>
      </c>
      <c r="U106" s="2" t="str">
        <f t="shared" si="12"/>
        <v>049 State Ave</v>
      </c>
    </row>
    <row r="107" spans="1:21" hidden="1">
      <c r="A107" s="1"/>
      <c r="B107" s="1">
        <v>8</v>
      </c>
      <c r="C107" s="30">
        <f t="shared" si="29"/>
        <v>120443.8308366406</v>
      </c>
      <c r="D107" s="30"/>
      <c r="E107" s="30"/>
      <c r="F107" s="30"/>
      <c r="G107" s="30"/>
      <c r="H107" s="30"/>
      <c r="I107" s="30"/>
      <c r="J107" s="5"/>
      <c r="K107" s="5">
        <f t="shared" si="5"/>
        <v>120443.8308366406</v>
      </c>
      <c r="L107" s="32">
        <f t="shared" si="11"/>
        <v>0.73027347978730828</v>
      </c>
      <c r="M107" s="5">
        <f t="shared" si="26"/>
        <v>128817.51279492657</v>
      </c>
      <c r="N107" s="5">
        <f t="shared" si="27"/>
        <v>161021.89099365822</v>
      </c>
      <c r="O107" s="5">
        <f t="shared" si="6"/>
        <v>270516.77686934581</v>
      </c>
      <c r="P107" s="49">
        <f t="shared" si="13"/>
        <v>0.93499577987026805</v>
      </c>
      <c r="Q107" s="49">
        <f t="shared" si="14"/>
        <v>0.74799662389621435</v>
      </c>
      <c r="R107" s="49">
        <f t="shared" si="15"/>
        <v>0.44523608565250855</v>
      </c>
      <c r="S107" s="52" t="e">
        <f t="shared" si="10"/>
        <v>#N/A</v>
      </c>
      <c r="T107" s="2" t="s">
        <v>108</v>
      </c>
      <c r="U107" s="2" t="str">
        <f t="shared" si="12"/>
        <v>049 State Ave</v>
      </c>
    </row>
    <row r="108" spans="1:21" hidden="1">
      <c r="A108" s="1"/>
      <c r="B108" s="1">
        <v>9</v>
      </c>
      <c r="C108" s="30">
        <f t="shared" si="29"/>
        <v>127485.37948959372</v>
      </c>
      <c r="D108" s="30"/>
      <c r="E108" s="30"/>
      <c r="F108" s="30"/>
      <c r="G108" s="30"/>
      <c r="H108" s="30"/>
      <c r="I108" s="30"/>
      <c r="J108" s="5"/>
      <c r="K108" s="5">
        <f t="shared" si="5"/>
        <v>127485.37948959372</v>
      </c>
      <c r="L108" s="32">
        <f t="shared" si="11"/>
        <v>0.73027347978730828</v>
      </c>
      <c r="M108" s="5">
        <f t="shared" si="26"/>
        <v>128817.51279492657</v>
      </c>
      <c r="N108" s="5">
        <f t="shared" si="27"/>
        <v>161021.89099365822</v>
      </c>
      <c r="O108" s="5">
        <f t="shared" si="6"/>
        <v>270516.77686934581</v>
      </c>
      <c r="P108" s="49">
        <f t="shared" si="13"/>
        <v>0.98965875620146793</v>
      </c>
      <c r="Q108" s="49">
        <f t="shared" si="14"/>
        <v>0.79172700496117432</v>
      </c>
      <c r="R108" s="49">
        <f t="shared" si="15"/>
        <v>0.47126607438165141</v>
      </c>
      <c r="S108" s="52" t="e">
        <f t="shared" si="10"/>
        <v>#N/A</v>
      </c>
      <c r="T108" s="2" t="s">
        <v>108</v>
      </c>
      <c r="U108" s="2" t="str">
        <f t="shared" si="12"/>
        <v>049 State Ave</v>
      </c>
    </row>
    <row r="109" spans="1:21" hidden="1">
      <c r="A109" s="1"/>
      <c r="B109" s="1">
        <v>10</v>
      </c>
      <c r="C109" s="30">
        <f t="shared" si="29"/>
        <v>127722.14639951559</v>
      </c>
      <c r="D109" s="30"/>
      <c r="E109" s="30"/>
      <c r="F109" s="30"/>
      <c r="G109" s="30"/>
      <c r="H109" s="30"/>
      <c r="I109" s="30"/>
      <c r="J109" s="5"/>
      <c r="K109" s="5">
        <f t="shared" si="5"/>
        <v>127722.14639951559</v>
      </c>
      <c r="L109" s="32">
        <f t="shared" si="11"/>
        <v>0.73027347978730828</v>
      </c>
      <c r="M109" s="5">
        <f t="shared" si="26"/>
        <v>128817.51279492657</v>
      </c>
      <c r="N109" s="5">
        <f t="shared" si="27"/>
        <v>161021.89099365822</v>
      </c>
      <c r="O109" s="5">
        <f t="shared" si="6"/>
        <v>270516.77686934581</v>
      </c>
      <c r="P109" s="49">
        <f t="shared" si="13"/>
        <v>0.99149675869650755</v>
      </c>
      <c r="Q109" s="49">
        <f t="shared" si="14"/>
        <v>0.79319740695720609</v>
      </c>
      <c r="R109" s="49">
        <f t="shared" si="15"/>
        <v>0.47214131366500361</v>
      </c>
      <c r="S109" s="52" t="e">
        <f t="shared" si="10"/>
        <v>#N/A</v>
      </c>
      <c r="T109" s="2" t="s">
        <v>108</v>
      </c>
      <c r="U109" s="2" t="str">
        <f t="shared" si="12"/>
        <v>049 State Ave</v>
      </c>
    </row>
    <row r="110" spans="1:21" hidden="1">
      <c r="A110" s="1"/>
      <c r="B110" s="1">
        <v>11</v>
      </c>
      <c r="C110" s="30">
        <f t="shared" si="29"/>
        <v>115959.36481084373</v>
      </c>
      <c r="D110" s="30"/>
      <c r="E110" s="30"/>
      <c r="F110" s="30"/>
      <c r="G110" s="30"/>
      <c r="H110" s="30"/>
      <c r="I110" s="30"/>
      <c r="J110" s="5"/>
      <c r="K110" s="5">
        <f t="shared" si="5"/>
        <v>115959.36481084373</v>
      </c>
      <c r="L110" s="32">
        <f t="shared" si="11"/>
        <v>0.73027347978730828</v>
      </c>
      <c r="M110" s="5">
        <f t="shared" si="26"/>
        <v>128817.51279492657</v>
      </c>
      <c r="N110" s="5">
        <f t="shared" si="27"/>
        <v>161021.89099365822</v>
      </c>
      <c r="O110" s="5">
        <f t="shared" si="6"/>
        <v>270516.77686934581</v>
      </c>
      <c r="P110" s="49">
        <f t="shared" si="13"/>
        <v>0.90018323048549609</v>
      </c>
      <c r="Q110" s="49">
        <f t="shared" si="14"/>
        <v>0.72014658438839685</v>
      </c>
      <c r="R110" s="49">
        <f t="shared" si="15"/>
        <v>0.42865868118356959</v>
      </c>
      <c r="S110" s="52" t="e">
        <f t="shared" si="10"/>
        <v>#N/A</v>
      </c>
      <c r="T110" s="2" t="s">
        <v>108</v>
      </c>
      <c r="U110" s="2" t="str">
        <f t="shared" si="12"/>
        <v>049 State Ave</v>
      </c>
    </row>
    <row r="111" spans="1:21" hidden="1">
      <c r="A111" s="1"/>
      <c r="B111" s="1">
        <v>12</v>
      </c>
      <c r="C111" s="30">
        <f t="shared" si="29"/>
        <v>108892.62818874998</v>
      </c>
      <c r="D111" s="30"/>
      <c r="E111" s="30"/>
      <c r="F111" s="30"/>
      <c r="G111" s="30"/>
      <c r="H111" s="30"/>
      <c r="I111" s="30"/>
      <c r="J111" s="5"/>
      <c r="K111" s="5">
        <f t="shared" si="5"/>
        <v>108892.62818874998</v>
      </c>
      <c r="L111" s="32">
        <f t="shared" si="11"/>
        <v>0.73027347978730828</v>
      </c>
      <c r="M111" s="5">
        <f t="shared" si="26"/>
        <v>128817.51279492657</v>
      </c>
      <c r="N111" s="5">
        <f t="shared" si="27"/>
        <v>161021.89099365822</v>
      </c>
      <c r="O111" s="5">
        <f t="shared" si="6"/>
        <v>270516.77686934581</v>
      </c>
      <c r="P111" s="49">
        <f t="shared" si="13"/>
        <v>0.84532472197397268</v>
      </c>
      <c r="Q111" s="49">
        <f t="shared" si="14"/>
        <v>0.67625977757917821</v>
      </c>
      <c r="R111" s="49">
        <f t="shared" si="15"/>
        <v>0.40253558189236793</v>
      </c>
      <c r="S111" s="52" t="e">
        <f t="shared" si="10"/>
        <v>#N/A</v>
      </c>
      <c r="T111" s="2" t="s">
        <v>108</v>
      </c>
      <c r="U111" s="2" t="str">
        <f t="shared" si="12"/>
        <v>049 State Ave</v>
      </c>
    </row>
    <row r="112" spans="1:21" hidden="1">
      <c r="A112" s="1"/>
      <c r="B112" s="1">
        <v>13</v>
      </c>
      <c r="C112" s="30">
        <f t="shared" si="29"/>
        <v>119884.65792171872</v>
      </c>
      <c r="D112" s="30"/>
      <c r="E112" s="30"/>
      <c r="F112" s="30"/>
      <c r="G112" s="30"/>
      <c r="H112" s="30"/>
      <c r="I112" s="30"/>
      <c r="J112" s="5"/>
      <c r="K112" s="5">
        <f t="shared" si="5"/>
        <v>119884.65792171872</v>
      </c>
      <c r="L112" s="32">
        <f t="shared" si="11"/>
        <v>0.73027347978730828</v>
      </c>
      <c r="M112" s="5">
        <f t="shared" si="26"/>
        <v>128817.51279492657</v>
      </c>
      <c r="N112" s="5">
        <f t="shared" si="27"/>
        <v>161021.89099365822</v>
      </c>
      <c r="O112" s="5">
        <f t="shared" si="6"/>
        <v>270516.77686934581</v>
      </c>
      <c r="P112" s="49">
        <f t="shared" si="13"/>
        <v>0.93065496546708926</v>
      </c>
      <c r="Q112" s="49">
        <f t="shared" si="14"/>
        <v>0.74452397237367141</v>
      </c>
      <c r="R112" s="49">
        <f t="shared" si="15"/>
        <v>0.44316903117480444</v>
      </c>
      <c r="S112" s="52" t="e">
        <f t="shared" si="10"/>
        <v>#N/A</v>
      </c>
      <c r="T112" s="2" t="s">
        <v>108</v>
      </c>
      <c r="U112" s="2" t="str">
        <f t="shared" si="12"/>
        <v>049 State Ave</v>
      </c>
    </row>
  </sheetData>
  <sheetProtection algorithmName="SHA-512" hashValue="jMn/L41QmNISkUpSZ1wVJdahxGRhXQVA/A3/gjxqwh53qiTTKT4NFl2VAFxBIyWWZFF59U8fPlF41tN/jZCPAg==" saltValue="brCCFFPpT3LxOQNJP5N+kw==" spinCount="100000" sheet="1" formatCells="0" formatColumns="0" formatRows="0" insertColumns="0" insertRows="0"/>
  <pageMargins left="0.7" right="0.7" top="0.75" bottom="0.75" header="0.3" footer="0.3"/>
  <pageSetup scale="42" orientation="landscape"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877E-1108-4CA7-838E-3AEC3814B811}">
  <dimension ref="A33:U112"/>
  <sheetViews>
    <sheetView topLeftCell="A9" zoomScaleNormal="100" workbookViewId="0">
      <selection activeCell="D73" sqref="D73"/>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1" ht="15.75">
      <c r="A34" s="24">
        <v>2024</v>
      </c>
      <c r="B34" s="12">
        <f>SUM($K$48:$K$60)</f>
        <v>903208</v>
      </c>
      <c r="C34" s="13">
        <f>$B34/(SUM($M$48:$M$60))</f>
        <v>0.84432482591258806</v>
      </c>
      <c r="D34" s="13">
        <f>$B34/(SUM($N$48:$N$60))</f>
        <v>0.46906934772921544</v>
      </c>
      <c r="E34" s="13">
        <f>$B34/(SUM($O$48:$O$60))</f>
        <v>0.40205944091075629</v>
      </c>
      <c r="F34" s="9"/>
      <c r="G34" s="7">
        <f>A34</f>
        <v>2024</v>
      </c>
      <c r="H34" s="14"/>
      <c r="I34" s="15">
        <f>AVERAGE($L$48:$L$60)</f>
        <v>0.40171221505790461</v>
      </c>
      <c r="J34" s="9"/>
      <c r="K34" s="9"/>
      <c r="L34" s="8" t="s">
        <v>319</v>
      </c>
      <c r="M34" s="8" t="s">
        <v>320</v>
      </c>
      <c r="N34" s="9"/>
      <c r="O34" s="16"/>
      <c r="P34" s="8" t="s">
        <v>319</v>
      </c>
      <c r="Q34" s="8" t="s">
        <v>320</v>
      </c>
      <c r="S34" s="16"/>
      <c r="T34" s="8" t="s">
        <v>319</v>
      </c>
      <c r="U34" s="8" t="s">
        <v>320</v>
      </c>
    </row>
    <row r="35" spans="1:21" ht="15.75">
      <c r="A35" s="7">
        <f>A34+1</f>
        <v>2025</v>
      </c>
      <c r="B35" s="12">
        <f>SUM($K$61:$K$73)</f>
        <v>669573</v>
      </c>
      <c r="C35" s="13">
        <f>$B35/(SUM($M$61:$M$73))</f>
        <v>0.58735116813140498</v>
      </c>
      <c r="D35" s="13">
        <f>$B35/(SUM($N$61:$N$73))</f>
        <v>0.32630620451744718</v>
      </c>
      <c r="E35" s="13">
        <f>$B35/(SUM($O$61:$O$73))</f>
        <v>0.27969103244352617</v>
      </c>
      <c r="F35" s="9"/>
      <c r="G35" s="7">
        <f t="shared" ref="G35:G38" si="0">A35</f>
        <v>2025</v>
      </c>
      <c r="H35" s="27">
        <v>0.18615437559128756</v>
      </c>
      <c r="I35" s="15">
        <f>AVERAGE($L$61:$L$73)</f>
        <v>0.42809180797642193</v>
      </c>
      <c r="J35" s="9"/>
      <c r="K35" s="17" t="s">
        <v>321</v>
      </c>
      <c r="L35" s="28">
        <v>0</v>
      </c>
      <c r="M35" s="28">
        <v>0</v>
      </c>
      <c r="N35" s="9"/>
      <c r="O35" s="17" t="s">
        <v>321</v>
      </c>
      <c r="P35" s="28">
        <v>0</v>
      </c>
      <c r="Q35" s="28">
        <v>0</v>
      </c>
      <c r="S35" s="17" t="s">
        <v>321</v>
      </c>
      <c r="T35" s="48">
        <v>3</v>
      </c>
      <c r="U35" s="48">
        <v>8</v>
      </c>
    </row>
    <row r="36" spans="1:21" ht="15.75">
      <c r="A36" s="7">
        <f t="shared" ref="A36:A38" si="1">A35+1</f>
        <v>2026</v>
      </c>
      <c r="B36" s="12">
        <f>SUM($K$74:$K$86)</f>
        <v>636551</v>
      </c>
      <c r="C36" s="13">
        <f>$B36/(SUM($M$74:$M$86))</f>
        <v>0.55838418428642433</v>
      </c>
      <c r="D36" s="13">
        <f>$B36/(SUM($N$74:$N$86))</f>
        <v>0.31021343571468013</v>
      </c>
      <c r="E36" s="13">
        <f>$B36/(SUM($O$74:$O$86))</f>
        <v>0.26589723061258302</v>
      </c>
      <c r="F36" s="9"/>
      <c r="G36" s="7">
        <f t="shared" si="0"/>
        <v>2026</v>
      </c>
      <c r="H36" s="27">
        <v>5.0000000000000001E-3</v>
      </c>
      <c r="I36" s="15">
        <f>AVERAGE($L$74:$L$86)</f>
        <v>0.42809180797642193</v>
      </c>
      <c r="J36" s="9"/>
      <c r="K36" s="17" t="s">
        <v>322</v>
      </c>
      <c r="L36" s="28">
        <v>2</v>
      </c>
      <c r="M36" s="28">
        <v>10</v>
      </c>
      <c r="N36" s="9"/>
      <c r="O36" s="17" t="s">
        <v>322</v>
      </c>
      <c r="P36" s="28">
        <v>2</v>
      </c>
      <c r="Q36" s="28">
        <v>12</v>
      </c>
      <c r="S36" s="17" t="s">
        <v>322</v>
      </c>
      <c r="T36" s="48">
        <v>3</v>
      </c>
      <c r="U36" s="48">
        <v>8</v>
      </c>
    </row>
    <row r="37" spans="1:21" ht="15.75">
      <c r="A37" s="7">
        <f t="shared" si="1"/>
        <v>2027</v>
      </c>
      <c r="B37" s="12">
        <f>SUM($K$87:$K$99)</f>
        <v>636551</v>
      </c>
      <c r="C37" s="13">
        <f>$B37/(SUM($M$87:$M$99))</f>
        <v>0.55838418428642433</v>
      </c>
      <c r="D37" s="13">
        <f>$B37/(SUM($N$87:$N$99))</f>
        <v>0.31021343571468013</v>
      </c>
      <c r="E37" s="13">
        <f>$B37/(SUM($O$87:$O$99))</f>
        <v>0.26589723061258302</v>
      </c>
      <c r="F37" s="9"/>
      <c r="G37" s="7">
        <f t="shared" si="0"/>
        <v>2027</v>
      </c>
      <c r="H37" s="27">
        <v>0</v>
      </c>
      <c r="I37" s="15">
        <f>AVERAGE($L$87:$L$99)</f>
        <v>0.42809180797642193</v>
      </c>
      <c r="J37" s="9"/>
      <c r="K37" s="17" t="s">
        <v>323</v>
      </c>
      <c r="L37" s="28">
        <v>2</v>
      </c>
      <c r="M37" s="28">
        <v>10</v>
      </c>
      <c r="N37" s="9"/>
      <c r="O37" s="17" t="s">
        <v>323</v>
      </c>
      <c r="P37" s="28">
        <v>2</v>
      </c>
      <c r="Q37" s="28">
        <v>12</v>
      </c>
      <c r="S37" s="17" t="s">
        <v>323</v>
      </c>
      <c r="T37" s="48">
        <v>3</v>
      </c>
      <c r="U37" s="48">
        <v>8</v>
      </c>
    </row>
    <row r="38" spans="1:21" ht="15.75">
      <c r="A38" s="7">
        <f t="shared" si="1"/>
        <v>2028</v>
      </c>
      <c r="B38" s="12">
        <f>SUM($K$100:$K$112)</f>
        <v>636551</v>
      </c>
      <c r="C38" s="13">
        <f>$B38/(SUM($M$100:$M$112))</f>
        <v>0.55838418428642433</v>
      </c>
      <c r="D38" s="13">
        <f>$B38/(SUM($N$100:$N$112))</f>
        <v>0.31021343571468013</v>
      </c>
      <c r="E38" s="13">
        <f>$B38/(SUM($O$100:$O$112))</f>
        <v>0.26589723061258302</v>
      </c>
      <c r="F38" s="9"/>
      <c r="G38" s="7">
        <f t="shared" si="0"/>
        <v>2028</v>
      </c>
      <c r="H38" s="27">
        <v>0</v>
      </c>
      <c r="I38" s="15">
        <f>AVERAGE($L$100:$L$112)</f>
        <v>0.42809180797642193</v>
      </c>
      <c r="J38" s="9"/>
      <c r="K38" s="17" t="s">
        <v>324</v>
      </c>
      <c r="L38" s="28">
        <v>2</v>
      </c>
      <c r="M38" s="28">
        <v>10</v>
      </c>
      <c r="N38" s="9"/>
      <c r="O38" s="17" t="s">
        <v>324</v>
      </c>
      <c r="P38" s="28">
        <v>2</v>
      </c>
      <c r="Q38" s="28">
        <v>12</v>
      </c>
      <c r="S38" s="17" t="s">
        <v>324</v>
      </c>
      <c r="T38" s="48">
        <v>3</v>
      </c>
      <c r="U38" s="48">
        <v>8</v>
      </c>
    </row>
    <row r="39" spans="1:21" ht="15.75">
      <c r="A39" s="9"/>
      <c r="B39" s="9"/>
      <c r="C39" s="9"/>
      <c r="D39" s="9"/>
      <c r="E39" s="9"/>
      <c r="F39" s="9"/>
      <c r="G39" s="9"/>
      <c r="H39" s="9"/>
      <c r="I39" s="9"/>
      <c r="J39" s="9"/>
      <c r="K39" s="17" t="s">
        <v>325</v>
      </c>
      <c r="L39" s="28">
        <v>2</v>
      </c>
      <c r="M39" s="28">
        <v>10</v>
      </c>
      <c r="N39" s="9"/>
      <c r="O39" s="17" t="s">
        <v>325</v>
      </c>
      <c r="P39" s="28">
        <v>2</v>
      </c>
      <c r="Q39" s="28">
        <v>12</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28">
        <v>0</v>
      </c>
      <c r="M40" s="28">
        <v>0</v>
      </c>
      <c r="N40" s="9"/>
      <c r="O40" s="17" t="s">
        <v>326</v>
      </c>
      <c r="P40" s="28">
        <v>2</v>
      </c>
      <c r="Q40" s="28">
        <v>12</v>
      </c>
      <c r="S40" s="17" t="s">
        <v>326</v>
      </c>
      <c r="T40" s="48">
        <v>3</v>
      </c>
      <c r="U40" s="48">
        <v>8</v>
      </c>
    </row>
    <row r="41" spans="1:21" ht="15.75">
      <c r="A41" s="9"/>
      <c r="B41" s="17" t="s">
        <v>327</v>
      </c>
      <c r="C41" s="33">
        <f>'KDT Q1 25'!L290</f>
        <v>10.668874285353821</v>
      </c>
      <c r="D41" s="19" t="str">
        <f>CONCATENATE(C43," per Minute")</f>
        <v>Cases per Minute</v>
      </c>
      <c r="E41" s="9"/>
      <c r="F41" s="9"/>
      <c r="G41" s="23">
        <f>IFERROR(SUM($J$61:$J$73)/SUM($J$48:$J$60)-1,"")</f>
        <v>-0.27599846960877006</v>
      </c>
      <c r="H41" s="9"/>
      <c r="I41" s="9"/>
      <c r="J41" s="9"/>
      <c r="K41" s="17" t="s">
        <v>328</v>
      </c>
      <c r="L41" s="28">
        <v>0</v>
      </c>
      <c r="M41" s="28">
        <v>0</v>
      </c>
      <c r="N41" s="9"/>
      <c r="O41" s="17" t="s">
        <v>328</v>
      </c>
      <c r="P41" s="28">
        <v>2</v>
      </c>
      <c r="Q41" s="28">
        <v>12</v>
      </c>
      <c r="S41" s="17" t="s">
        <v>328</v>
      </c>
      <c r="T41" s="48">
        <v>3</v>
      </c>
      <c r="U41" s="48">
        <v>8</v>
      </c>
    </row>
    <row r="42" spans="1:21" ht="15.75">
      <c r="A42" s="9"/>
      <c r="B42" s="17"/>
      <c r="C42" s="50"/>
      <c r="D42" s="9"/>
      <c r="E42" s="9"/>
      <c r="F42" s="9"/>
      <c r="H42" s="9"/>
      <c r="I42" s="9"/>
      <c r="J42" s="9"/>
      <c r="K42" s="9"/>
      <c r="L42" s="17" t="s">
        <v>329</v>
      </c>
      <c r="M42" s="20">
        <f>(L35*M35)+(L36*M36)+(L37*M37)+(L38*M38)+(L39*M39)+(L40*M40)+(L41*M41)</f>
        <v>80</v>
      </c>
      <c r="N42" s="9"/>
      <c r="O42" s="18"/>
      <c r="P42" s="17" t="s">
        <v>329</v>
      </c>
      <c r="Q42" s="20">
        <f>(P35*Q35)+(P36*Q36)+(P37*Q37)+(P38*Q38)+(P39*Q39)+(P40*Q40)+(P41*Q41)</f>
        <v>144</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4160</v>
      </c>
      <c r="N44" s="9"/>
      <c r="O44" s="18"/>
      <c r="P44" s="17" t="s">
        <v>333</v>
      </c>
      <c r="Q44" s="21">
        <f>Q42*Q43</f>
        <v>7488</v>
      </c>
      <c r="S44" s="18"/>
      <c r="T44" s="17" t="s">
        <v>333</v>
      </c>
      <c r="U44" s="21">
        <f>U42*U43</f>
        <v>8736</v>
      </c>
    </row>
    <row r="45" spans="1:21" ht="15.75">
      <c r="A45" s="22"/>
      <c r="B45" s="9"/>
      <c r="C45" s="9"/>
      <c r="D45" s="9"/>
      <c r="E45" s="9"/>
      <c r="F45" s="9"/>
      <c r="G45" s="9"/>
      <c r="H45" s="9"/>
      <c r="I45" s="9"/>
      <c r="J45" s="9"/>
      <c r="K45" s="9"/>
      <c r="L45" s="17" t="s">
        <v>334</v>
      </c>
      <c r="M45" s="9">
        <f>M44/13</f>
        <v>320</v>
      </c>
      <c r="N45" s="9"/>
      <c r="O45" s="18"/>
      <c r="P45" s="17" t="s">
        <v>334</v>
      </c>
      <c r="Q45" s="9">
        <f>Q44/13</f>
        <v>576</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row>
    <row r="48" spans="1:21">
      <c r="A48" s="1">
        <f>$A$34</f>
        <v>2024</v>
      </c>
      <c r="B48" s="1">
        <v>1</v>
      </c>
      <c r="C48" s="29">
        <v>75057</v>
      </c>
      <c r="D48" s="29">
        <v>105500</v>
      </c>
      <c r="E48" s="29">
        <v>184372</v>
      </c>
      <c r="F48" s="29">
        <v>99846</v>
      </c>
      <c r="G48" s="29">
        <v>80335</v>
      </c>
      <c r="H48" s="29">
        <v>178121</v>
      </c>
      <c r="I48" s="29"/>
      <c r="J48" s="5">
        <f>IF(G61&gt;0,G48,0)</f>
        <v>80335</v>
      </c>
      <c r="K48" s="5">
        <f>IF(G48&gt;0,G48,C48)</f>
        <v>80335</v>
      </c>
      <c r="L48" s="31">
        <f>'KDT Q4 24 '!J289</f>
        <v>0.4017122150579045</v>
      </c>
      <c r="M48" s="5">
        <f t="shared" ref="M48:M111" si="2">$C$41*$L48*60*$M$45</f>
        <v>82287.688729800997</v>
      </c>
      <c r="N48" s="5">
        <f t="shared" ref="N48:N111" si="3">$C$41*$L48*60*$Q$45</f>
        <v>148117.83971364179</v>
      </c>
      <c r="O48" s="5">
        <f>$C$41*$L48*60*$U$45</f>
        <v>172804.14633258208</v>
      </c>
      <c r="P48" s="49">
        <f>IF(K48=0,0%,K48/M48)</f>
        <v>0.97626997719898512</v>
      </c>
      <c r="Q48" s="49">
        <f>IF(K48=0,0%,K48/N48)</f>
        <v>0.54237220955499177</v>
      </c>
      <c r="R48" s="49">
        <f>IF(K48=0,0%,K48/O48)</f>
        <v>0.46489046533285006</v>
      </c>
      <c r="S48" s="52">
        <f>IF(ISBLANK(E48),#N/A,E48/(C48/28))</f>
        <v>68.779940578493679</v>
      </c>
      <c r="T48" s="2" t="s">
        <v>120</v>
      </c>
      <c r="U48" s="2" t="s">
        <v>351</v>
      </c>
    </row>
    <row r="49" spans="1:21">
      <c r="A49" s="1"/>
      <c r="B49" s="1">
        <v>2</v>
      </c>
      <c r="C49" s="29">
        <v>80516</v>
      </c>
      <c r="D49" s="29">
        <v>118500</v>
      </c>
      <c r="E49" s="29">
        <v>178121</v>
      </c>
      <c r="F49" s="29">
        <v>75126</v>
      </c>
      <c r="G49" s="29">
        <v>82459</v>
      </c>
      <c r="H49" s="29">
        <v>183425</v>
      </c>
      <c r="I49" s="29"/>
      <c r="J49" s="5">
        <f t="shared" ref="J49:J60" si="4">IF(G62&gt;0,G49,0)</f>
        <v>82459</v>
      </c>
      <c r="K49" s="5">
        <f t="shared" ref="K49:K112" si="5">IF(G49&gt;0,G49,C49)</f>
        <v>82459</v>
      </c>
      <c r="L49" s="32">
        <f>L48</f>
        <v>0.4017122150579045</v>
      </c>
      <c r="M49" s="5">
        <f t="shared" si="2"/>
        <v>82287.688729800997</v>
      </c>
      <c r="N49" s="5">
        <f t="shared" si="3"/>
        <v>148117.83971364179</v>
      </c>
      <c r="O49" s="5">
        <f t="shared" ref="O49:O112" si="6">$C$41*$L49*60*$U$45</f>
        <v>172804.14633258208</v>
      </c>
      <c r="P49" s="49">
        <f t="shared" ref="P49:P50" si="7">IF(K49=0,0%,K49/M49)</f>
        <v>1.0020818578434196</v>
      </c>
      <c r="Q49" s="49">
        <f t="shared" ref="Q49:Q50" si="8">IF(K49=0,0%,K49/N49)</f>
        <v>0.55671214324634422</v>
      </c>
      <c r="R49" s="49">
        <f t="shared" ref="R49:R50" si="9">IF(K49=0,0%,K49/O49)</f>
        <v>0.47718183706829509</v>
      </c>
      <c r="S49" s="52">
        <f t="shared" ref="S49:S112" si="10">IF(ISBLANK(E49),#N/A,E49/(C49/28))</f>
        <v>61.942818818619905</v>
      </c>
      <c r="T49" s="2" t="s">
        <v>120</v>
      </c>
      <c r="U49" s="2" t="str">
        <f t="shared" ref="U49:U80" si="11">U48</f>
        <v>049 State Ave</v>
      </c>
    </row>
    <row r="50" spans="1:21">
      <c r="A50" s="1"/>
      <c r="B50" s="1">
        <v>3</v>
      </c>
      <c r="C50" s="29">
        <v>80601</v>
      </c>
      <c r="D50" s="29">
        <v>109276</v>
      </c>
      <c r="E50" s="29">
        <v>183425</v>
      </c>
      <c r="F50" s="29">
        <v>64584</v>
      </c>
      <c r="G50" s="29">
        <v>66909</v>
      </c>
      <c r="H50" s="29">
        <v>170026</v>
      </c>
      <c r="I50" s="29"/>
      <c r="J50" s="5">
        <f t="shared" si="4"/>
        <v>66909</v>
      </c>
      <c r="K50" s="5">
        <f t="shared" si="5"/>
        <v>66909</v>
      </c>
      <c r="L50" s="32">
        <f t="shared" ref="L50:L112" si="12">L49</f>
        <v>0.4017122150579045</v>
      </c>
      <c r="M50" s="5">
        <f t="shared" si="2"/>
        <v>82287.688729800997</v>
      </c>
      <c r="N50" s="5">
        <f t="shared" si="3"/>
        <v>148117.83971364179</v>
      </c>
      <c r="O50" s="5">
        <f t="shared" si="6"/>
        <v>172804.14633258208</v>
      </c>
      <c r="P50" s="49">
        <f t="shared" si="7"/>
        <v>0.81311069775822364</v>
      </c>
      <c r="Q50" s="49">
        <f t="shared" si="8"/>
        <v>0.45172816542123534</v>
      </c>
      <c r="R50" s="49">
        <f t="shared" si="9"/>
        <v>0.38719557036105889</v>
      </c>
      <c r="S50" s="52">
        <f t="shared" si="10"/>
        <v>63.720053101078157</v>
      </c>
      <c r="T50" s="2" t="s">
        <v>120</v>
      </c>
      <c r="U50" s="2" t="str">
        <f t="shared" si="11"/>
        <v>049 State Ave</v>
      </c>
    </row>
    <row r="51" spans="1:21">
      <c r="A51" s="1"/>
      <c r="B51" s="1">
        <v>4</v>
      </c>
      <c r="C51" s="29">
        <v>75943</v>
      </c>
      <c r="D51" s="29">
        <v>68000</v>
      </c>
      <c r="E51" s="29">
        <v>170026</v>
      </c>
      <c r="F51" s="29">
        <v>91557</v>
      </c>
      <c r="G51" s="29">
        <v>86556</v>
      </c>
      <c r="H51" s="29">
        <v>191059</v>
      </c>
      <c r="I51" s="29"/>
      <c r="J51" s="5">
        <f t="shared" si="4"/>
        <v>86556</v>
      </c>
      <c r="K51" s="5">
        <f t="shared" si="5"/>
        <v>86556</v>
      </c>
      <c r="L51" s="32">
        <f t="shared" si="12"/>
        <v>0.4017122150579045</v>
      </c>
      <c r="M51" s="5">
        <f t="shared" si="2"/>
        <v>82287.688729800997</v>
      </c>
      <c r="N51" s="5">
        <f t="shared" si="3"/>
        <v>148117.83971364179</v>
      </c>
      <c r="O51" s="5">
        <f t="shared" si="6"/>
        <v>172804.14633258208</v>
      </c>
      <c r="P51" s="49">
        <f t="shared" ref="P51:P112" si="13">IF(K51=0,0%,K51/M51)</f>
        <v>1.0518705937192425</v>
      </c>
      <c r="Q51" s="49">
        <f t="shared" ref="Q51:Q112" si="14">IF(K51=0,0%,K51/N51)</f>
        <v>0.58437255206624583</v>
      </c>
      <c r="R51" s="49">
        <f t="shared" ref="R51:R112" si="15">IF(K51=0,0%,K51/O51)</f>
        <v>0.50089075891392509</v>
      </c>
      <c r="S51" s="52">
        <f t="shared" si="10"/>
        <v>62.688174025255783</v>
      </c>
      <c r="T51" s="2" t="s">
        <v>120</v>
      </c>
      <c r="U51" s="2" t="str">
        <f t="shared" si="11"/>
        <v>049 State Ave</v>
      </c>
    </row>
    <row r="52" spans="1:21">
      <c r="A52" s="1"/>
      <c r="B52" s="1">
        <v>5</v>
      </c>
      <c r="C52" s="29">
        <v>80158</v>
      </c>
      <c r="D52" s="29">
        <v>102404</v>
      </c>
      <c r="E52" s="29">
        <v>191059</v>
      </c>
      <c r="F52" s="29">
        <v>77220</v>
      </c>
      <c r="G52" s="29">
        <v>87577</v>
      </c>
      <c r="H52" s="29">
        <v>190546</v>
      </c>
      <c r="I52" s="29"/>
      <c r="J52" s="5">
        <f t="shared" si="4"/>
        <v>0</v>
      </c>
      <c r="K52" s="5">
        <f t="shared" si="5"/>
        <v>87577</v>
      </c>
      <c r="L52" s="32">
        <f t="shared" si="12"/>
        <v>0.4017122150579045</v>
      </c>
      <c r="M52" s="5">
        <f t="shared" si="2"/>
        <v>82287.688729800997</v>
      </c>
      <c r="N52" s="5">
        <f t="shared" si="3"/>
        <v>148117.83971364179</v>
      </c>
      <c r="O52" s="5">
        <f t="shared" si="6"/>
        <v>172804.14633258208</v>
      </c>
      <c r="P52" s="49">
        <f>IF(K52=0,0%,K52/M52)</f>
        <v>1.0642782821081163</v>
      </c>
      <c r="Q52" s="49">
        <f t="shared" si="14"/>
        <v>0.59126571228228675</v>
      </c>
      <c r="R52" s="49">
        <f t="shared" si="15"/>
        <v>0.50679918195624585</v>
      </c>
      <c r="S52" s="52">
        <f t="shared" si="10"/>
        <v>66.738840789440857</v>
      </c>
      <c r="T52" s="2" t="s">
        <v>120</v>
      </c>
      <c r="U52" s="2" t="str">
        <f t="shared" si="11"/>
        <v>049 State Ave</v>
      </c>
    </row>
    <row r="53" spans="1:21">
      <c r="A53" s="1"/>
      <c r="B53" s="1">
        <v>6</v>
      </c>
      <c r="C53" s="29">
        <v>94655</v>
      </c>
      <c r="D53" s="29">
        <v>91809</v>
      </c>
      <c r="E53" s="29">
        <v>190546</v>
      </c>
      <c r="F53" s="29">
        <v>98233</v>
      </c>
      <c r="G53" s="29">
        <v>88233</v>
      </c>
      <c r="H53" s="29">
        <v>196593</v>
      </c>
      <c r="I53" s="29"/>
      <c r="J53" s="5">
        <f t="shared" si="4"/>
        <v>0</v>
      </c>
      <c r="K53" s="5">
        <f t="shared" si="5"/>
        <v>88233</v>
      </c>
      <c r="L53" s="32">
        <f t="shared" si="12"/>
        <v>0.4017122150579045</v>
      </c>
      <c r="M53" s="5">
        <f t="shared" si="2"/>
        <v>82287.688729800997</v>
      </c>
      <c r="N53" s="5">
        <f t="shared" si="3"/>
        <v>148117.83971364179</v>
      </c>
      <c r="O53" s="5">
        <f t="shared" si="6"/>
        <v>172804.14633258208</v>
      </c>
      <c r="P53" s="49">
        <f t="shared" si="13"/>
        <v>1.0722503130416139</v>
      </c>
      <c r="Q53" s="49">
        <f t="shared" si="14"/>
        <v>0.59569461835645221</v>
      </c>
      <c r="R53" s="49">
        <f t="shared" si="15"/>
        <v>0.51059538716267328</v>
      </c>
      <c r="S53" s="52">
        <f t="shared" si="10"/>
        <v>56.365622523902594</v>
      </c>
      <c r="T53" s="2" t="s">
        <v>120</v>
      </c>
      <c r="U53" s="2" t="str">
        <f t="shared" si="11"/>
        <v>049 State Ave</v>
      </c>
    </row>
    <row r="54" spans="1:21">
      <c r="A54" s="1"/>
      <c r="B54" s="1">
        <v>7</v>
      </c>
      <c r="C54" s="29">
        <v>98248</v>
      </c>
      <c r="D54" s="29">
        <v>83200</v>
      </c>
      <c r="E54" s="29">
        <v>196593</v>
      </c>
      <c r="F54" s="29">
        <v>84447</v>
      </c>
      <c r="G54" s="29">
        <v>66976</v>
      </c>
      <c r="H54" s="29">
        <v>196364</v>
      </c>
      <c r="I54" s="29"/>
      <c r="J54" s="5">
        <f t="shared" si="4"/>
        <v>0</v>
      </c>
      <c r="K54" s="5">
        <f t="shared" si="5"/>
        <v>66976</v>
      </c>
      <c r="L54" s="32">
        <f t="shared" si="12"/>
        <v>0.4017122150579045</v>
      </c>
      <c r="M54" s="5">
        <f t="shared" si="2"/>
        <v>82287.688729800997</v>
      </c>
      <c r="N54" s="5">
        <f t="shared" si="3"/>
        <v>148117.83971364179</v>
      </c>
      <c r="O54" s="5">
        <f t="shared" si="6"/>
        <v>172804.14633258208</v>
      </c>
      <c r="P54" s="49">
        <f t="shared" si="13"/>
        <v>0.81392491433222414</v>
      </c>
      <c r="Q54" s="49">
        <f t="shared" si="14"/>
        <v>0.45218050796234671</v>
      </c>
      <c r="R54" s="49">
        <f t="shared" si="15"/>
        <v>0.38758329253915436</v>
      </c>
      <c r="S54" s="52">
        <f t="shared" si="10"/>
        <v>56.027644328637734</v>
      </c>
      <c r="T54" s="2" t="s">
        <v>120</v>
      </c>
      <c r="U54" s="2" t="str">
        <f t="shared" si="11"/>
        <v>049 State Ave</v>
      </c>
    </row>
    <row r="55" spans="1:21">
      <c r="A55" s="1"/>
      <c r="B55" s="1">
        <v>8</v>
      </c>
      <c r="C55" s="29">
        <v>76691</v>
      </c>
      <c r="D55" s="29">
        <v>83246</v>
      </c>
      <c r="E55" s="29">
        <v>196364</v>
      </c>
      <c r="F55" s="29">
        <v>82786</v>
      </c>
      <c r="G55" s="29">
        <v>86404</v>
      </c>
      <c r="H55" s="29">
        <v>222834</v>
      </c>
      <c r="I55" s="29"/>
      <c r="J55" s="5">
        <f t="shared" si="4"/>
        <v>0</v>
      </c>
      <c r="K55" s="5">
        <f t="shared" si="5"/>
        <v>86404</v>
      </c>
      <c r="L55" s="32">
        <f t="shared" si="12"/>
        <v>0.4017122150579045</v>
      </c>
      <c r="M55" s="5">
        <f t="shared" si="2"/>
        <v>82287.688729800997</v>
      </c>
      <c r="N55" s="5">
        <f t="shared" si="3"/>
        <v>148117.83971364179</v>
      </c>
      <c r="O55" s="5">
        <f t="shared" si="6"/>
        <v>172804.14633258208</v>
      </c>
      <c r="P55" s="49">
        <f t="shared" si="13"/>
        <v>1.0500234158200175</v>
      </c>
      <c r="Q55" s="49">
        <f t="shared" si="14"/>
        <v>0.58334634212223191</v>
      </c>
      <c r="R55" s="49">
        <f t="shared" si="15"/>
        <v>0.5000111503904846</v>
      </c>
      <c r="S55" s="52">
        <f t="shared" si="10"/>
        <v>71.692793156954536</v>
      </c>
      <c r="T55" s="2" t="s">
        <v>120</v>
      </c>
      <c r="U55" s="2" t="str">
        <f t="shared" si="11"/>
        <v>049 State Ave</v>
      </c>
    </row>
    <row r="56" spans="1:21">
      <c r="A56" s="1"/>
      <c r="B56" s="1">
        <v>9</v>
      </c>
      <c r="C56" s="29">
        <v>75476.34</v>
      </c>
      <c r="D56" s="29">
        <v>69400</v>
      </c>
      <c r="E56" s="29">
        <v>222834</v>
      </c>
      <c r="F56" s="29">
        <v>93089</v>
      </c>
      <c r="G56" s="29">
        <v>84007</v>
      </c>
      <c r="H56" s="29">
        <v>220258</v>
      </c>
      <c r="I56" s="29"/>
      <c r="J56" s="5">
        <f t="shared" si="4"/>
        <v>0</v>
      </c>
      <c r="K56" s="5">
        <f t="shared" si="5"/>
        <v>84007</v>
      </c>
      <c r="L56" s="32">
        <f t="shared" si="12"/>
        <v>0.4017122150579045</v>
      </c>
      <c r="M56" s="5">
        <f>$C$41*$L56*60*$M$45</f>
        <v>82287.688729800997</v>
      </c>
      <c r="N56" s="5">
        <f t="shared" si="3"/>
        <v>148117.83971364179</v>
      </c>
      <c r="O56" s="5">
        <f t="shared" si="6"/>
        <v>172804.14633258208</v>
      </c>
      <c r="P56" s="49">
        <f t="shared" si="13"/>
        <v>1.0208939064486853</v>
      </c>
      <c r="Q56" s="49">
        <f t="shared" si="14"/>
        <v>0.56716328136038074</v>
      </c>
      <c r="R56" s="49">
        <f t="shared" si="15"/>
        <v>0.48613995545175498</v>
      </c>
      <c r="S56" s="52">
        <f t="shared" si="10"/>
        <v>82.6663296073975</v>
      </c>
      <c r="T56" s="2" t="s">
        <v>120</v>
      </c>
      <c r="U56" s="2" t="str">
        <f t="shared" si="11"/>
        <v>049 State Ave</v>
      </c>
    </row>
    <row r="57" spans="1:21">
      <c r="A57" s="1"/>
      <c r="B57" s="1">
        <v>10</v>
      </c>
      <c r="C57" s="29">
        <v>73050.69</v>
      </c>
      <c r="D57" s="29">
        <v>75000</v>
      </c>
      <c r="E57" s="29">
        <v>220258</v>
      </c>
      <c r="F57" s="29">
        <v>63904</v>
      </c>
      <c r="G57" s="29">
        <v>82656</v>
      </c>
      <c r="H57" s="29">
        <v>219282</v>
      </c>
      <c r="I57" s="29"/>
      <c r="J57" s="5">
        <f t="shared" si="4"/>
        <v>0</v>
      </c>
      <c r="K57" s="5">
        <f t="shared" si="5"/>
        <v>82656</v>
      </c>
      <c r="L57" s="32">
        <f t="shared" si="12"/>
        <v>0.4017122150579045</v>
      </c>
      <c r="M57" s="5">
        <f t="shared" si="2"/>
        <v>82287.688729800997</v>
      </c>
      <c r="N57" s="5">
        <f t="shared" si="3"/>
        <v>148117.83971364179</v>
      </c>
      <c r="O57" s="5">
        <f t="shared" si="6"/>
        <v>172804.14633258208</v>
      </c>
      <c r="P57" s="49">
        <f t="shared" si="13"/>
        <v>1.0044758976207047</v>
      </c>
      <c r="Q57" s="49">
        <f t="shared" si="14"/>
        <v>0.55804216534483597</v>
      </c>
      <c r="R57" s="49">
        <f t="shared" si="15"/>
        <v>0.47832185600985938</v>
      </c>
      <c r="S57" s="52">
        <f t="shared" si="10"/>
        <v>84.423897980977316</v>
      </c>
      <c r="T57" s="2" t="s">
        <v>120</v>
      </c>
      <c r="U57" s="2" t="str">
        <f t="shared" si="11"/>
        <v>049 State Ave</v>
      </c>
    </row>
    <row r="58" spans="1:21">
      <c r="A58" s="1"/>
      <c r="B58" s="1">
        <v>11</v>
      </c>
      <c r="C58" s="29">
        <v>81020.83</v>
      </c>
      <c r="D58" s="29">
        <v>80000</v>
      </c>
      <c r="E58" s="29">
        <v>219282</v>
      </c>
      <c r="F58" s="29">
        <v>30286</v>
      </c>
      <c r="G58" s="29">
        <v>39822</v>
      </c>
      <c r="H58" s="29">
        <v>204663</v>
      </c>
      <c r="I58" s="29"/>
      <c r="J58" s="5">
        <f t="shared" si="4"/>
        <v>0</v>
      </c>
      <c r="K58" s="5">
        <f t="shared" si="5"/>
        <v>39822</v>
      </c>
      <c r="L58" s="32">
        <f t="shared" si="12"/>
        <v>0.4017122150579045</v>
      </c>
      <c r="M58" s="5">
        <f t="shared" si="2"/>
        <v>82287.688729800997</v>
      </c>
      <c r="N58" s="5">
        <f t="shared" si="3"/>
        <v>148117.83971364179</v>
      </c>
      <c r="O58" s="5">
        <f t="shared" si="6"/>
        <v>172804.14633258208</v>
      </c>
      <c r="P58" s="49">
        <f t="shared" si="13"/>
        <v>0.48393630462460924</v>
      </c>
      <c r="Q58" s="49">
        <f t="shared" si="14"/>
        <v>0.26885350256922735</v>
      </c>
      <c r="R58" s="49">
        <f t="shared" si="15"/>
        <v>0.23044585934505205</v>
      </c>
      <c r="S58" s="52">
        <f t="shared" si="10"/>
        <v>75.781697126529053</v>
      </c>
      <c r="T58" s="2" t="s">
        <v>120</v>
      </c>
      <c r="U58" s="2" t="str">
        <f t="shared" si="11"/>
        <v>049 State Ave</v>
      </c>
    </row>
    <row r="59" spans="1:21">
      <c r="A59" s="1"/>
      <c r="B59" s="1">
        <v>12</v>
      </c>
      <c r="C59" s="29">
        <v>88548.724999999991</v>
      </c>
      <c r="D59" s="29">
        <v>90000</v>
      </c>
      <c r="E59" s="29">
        <v>204663</v>
      </c>
      <c r="F59" s="29">
        <v>22768</v>
      </c>
      <c r="G59" s="29">
        <v>31338</v>
      </c>
      <c r="H59" s="29">
        <v>174123</v>
      </c>
      <c r="I59" s="29"/>
      <c r="J59" s="5">
        <f t="shared" si="4"/>
        <v>0</v>
      </c>
      <c r="K59" s="5">
        <f t="shared" si="5"/>
        <v>31338</v>
      </c>
      <c r="L59" s="32">
        <f t="shared" si="12"/>
        <v>0.4017122150579045</v>
      </c>
      <c r="M59" s="5">
        <f t="shared" si="2"/>
        <v>82287.688729800997</v>
      </c>
      <c r="N59" s="5">
        <f t="shared" si="3"/>
        <v>148117.83971364179</v>
      </c>
      <c r="O59" s="5">
        <f t="shared" si="6"/>
        <v>172804.14633258208</v>
      </c>
      <c r="P59" s="49">
        <f t="shared" si="13"/>
        <v>0.38083461188102063</v>
      </c>
      <c r="Q59" s="49">
        <f t="shared" si="14"/>
        <v>0.21157478437834482</v>
      </c>
      <c r="R59" s="49">
        <f t="shared" si="15"/>
        <v>0.18134981518143842</v>
      </c>
      <c r="S59" s="52">
        <f t="shared" si="10"/>
        <v>64.716504952499321</v>
      </c>
      <c r="T59" s="2" t="s">
        <v>120</v>
      </c>
      <c r="U59" s="2" t="str">
        <f t="shared" si="11"/>
        <v>049 State Ave</v>
      </c>
    </row>
    <row r="60" spans="1:21">
      <c r="A60" s="1"/>
      <c r="B60" s="1">
        <v>13</v>
      </c>
      <c r="C60" s="29">
        <v>54948</v>
      </c>
      <c r="D60" s="29">
        <v>42560</v>
      </c>
      <c r="E60" s="29">
        <v>174123</v>
      </c>
      <c r="F60" s="29">
        <v>11345</v>
      </c>
      <c r="G60" s="29">
        <v>19936</v>
      </c>
      <c r="H60" s="29">
        <v>124477</v>
      </c>
      <c r="I60" s="29"/>
      <c r="J60" s="5">
        <f t="shared" si="4"/>
        <v>0</v>
      </c>
      <c r="K60" s="5">
        <f t="shared" si="5"/>
        <v>19936</v>
      </c>
      <c r="L60" s="32">
        <f t="shared" si="12"/>
        <v>0.4017122150579045</v>
      </c>
      <c r="M60" s="5">
        <f>($C$41*$L60*60*$M$45)</f>
        <v>82287.688729800997</v>
      </c>
      <c r="N60" s="5">
        <f>($C$41*$L60*60*$Q$45)</f>
        <v>148117.83971364179</v>
      </c>
      <c r="O60" s="5">
        <f>$C$41*$L60*60*$U$45</f>
        <v>172804.14633258208</v>
      </c>
      <c r="P60" s="49">
        <f t="shared" ref="P60" si="16">IF(K60=0,0%,K60/M60)</f>
        <v>0.24227196446678242</v>
      </c>
      <c r="Q60" s="49">
        <f t="shared" ref="Q60" si="17">IF(K60=0,0%,K60/N60)</f>
        <v>0.13459553581487912</v>
      </c>
      <c r="R60" s="49">
        <f t="shared" ref="R60" si="18">IF(K60=0,0%,K60/O60)</f>
        <v>0.11536760212703925</v>
      </c>
      <c r="S60" s="52">
        <f>IF(ISBLANK(E60),#N/A,E60/(C60/35))</f>
        <v>110.91040620222756</v>
      </c>
      <c r="T60" s="2" t="s">
        <v>120</v>
      </c>
      <c r="U60" s="2" t="str">
        <f t="shared" si="11"/>
        <v>049 State Ave</v>
      </c>
    </row>
    <row r="61" spans="1:21">
      <c r="A61" s="1">
        <f>$A$35</f>
        <v>2025</v>
      </c>
      <c r="B61" s="1">
        <v>1</v>
      </c>
      <c r="C61" s="29">
        <v>58034</v>
      </c>
      <c r="D61" s="29">
        <v>85560</v>
      </c>
      <c r="E61" s="29">
        <f t="shared" ref="E61:E70" si="19">H60</f>
        <v>124477</v>
      </c>
      <c r="F61" s="29">
        <v>75615</v>
      </c>
      <c r="G61" s="29">
        <v>63899</v>
      </c>
      <c r="H61" s="29">
        <v>119067</v>
      </c>
      <c r="I61" s="30"/>
      <c r="J61" s="5">
        <f>IF(G61&gt;0,G61,0)</f>
        <v>63899</v>
      </c>
      <c r="K61" s="5">
        <f t="shared" si="5"/>
        <v>63899</v>
      </c>
      <c r="L61" s="31">
        <f>'KDT Q1 25'!J290</f>
        <v>0.42809180797642182</v>
      </c>
      <c r="M61" s="5">
        <f t="shared" si="2"/>
        <v>87691.347492293251</v>
      </c>
      <c r="N61" s="5">
        <f t="shared" si="3"/>
        <v>157844.42548612785</v>
      </c>
      <c r="O61" s="5">
        <f t="shared" si="6"/>
        <v>184151.8297338158</v>
      </c>
      <c r="P61" s="49">
        <f t="shared" si="13"/>
        <v>0.72868078581659113</v>
      </c>
      <c r="Q61" s="49">
        <f t="shared" si="14"/>
        <v>0.40482265878699508</v>
      </c>
      <c r="R61" s="49">
        <f t="shared" si="15"/>
        <v>0.34699085038885297</v>
      </c>
      <c r="S61" s="52">
        <f t="shared" si="10"/>
        <v>60.057138918564974</v>
      </c>
      <c r="T61" s="2" t="s">
        <v>120</v>
      </c>
      <c r="U61" s="2" t="str">
        <f t="shared" si="11"/>
        <v>049 State Ave</v>
      </c>
    </row>
    <row r="62" spans="1:21">
      <c r="A62" s="1"/>
      <c r="B62" s="1">
        <v>2</v>
      </c>
      <c r="C62" s="29">
        <v>56228</v>
      </c>
      <c r="D62" s="29">
        <v>55583</v>
      </c>
      <c r="E62" s="29">
        <f t="shared" si="19"/>
        <v>119067</v>
      </c>
      <c r="F62" s="29">
        <v>57403</v>
      </c>
      <c r="G62" s="29">
        <v>68597</v>
      </c>
      <c r="H62" s="29">
        <v>115952</v>
      </c>
      <c r="I62" s="30"/>
      <c r="J62" s="5">
        <f t="shared" ref="J62:J73" si="20">IF(G62&gt;0,G62,0)</f>
        <v>68597</v>
      </c>
      <c r="K62" s="5">
        <f t="shared" si="5"/>
        <v>68597</v>
      </c>
      <c r="L62" s="32">
        <f>L61</f>
        <v>0.42809180797642182</v>
      </c>
      <c r="M62" s="5">
        <f t="shared" si="2"/>
        <v>87691.347492293251</v>
      </c>
      <c r="N62" s="5">
        <f t="shared" si="3"/>
        <v>157844.42548612785</v>
      </c>
      <c r="O62" s="5">
        <f t="shared" si="6"/>
        <v>184151.8297338158</v>
      </c>
      <c r="P62" s="49">
        <f t="shared" si="13"/>
        <v>0.78225505664659378</v>
      </c>
      <c r="Q62" s="49">
        <f t="shared" si="14"/>
        <v>0.43458614258144102</v>
      </c>
      <c r="R62" s="49">
        <f t="shared" si="15"/>
        <v>0.3725024079269495</v>
      </c>
      <c r="S62" s="52">
        <f t="shared" si="10"/>
        <v>59.292096464394966</v>
      </c>
      <c r="T62" s="2" t="s">
        <v>120</v>
      </c>
      <c r="U62" s="2" t="str">
        <f t="shared" si="11"/>
        <v>049 State Ave</v>
      </c>
    </row>
    <row r="63" spans="1:21">
      <c r="A63" s="1"/>
      <c r="B63" s="1">
        <v>3</v>
      </c>
      <c r="C63" s="29">
        <v>61564</v>
      </c>
      <c r="D63" s="29">
        <v>77100</v>
      </c>
      <c r="E63" s="29">
        <f t="shared" si="19"/>
        <v>115952</v>
      </c>
      <c r="F63" s="29">
        <v>63217</v>
      </c>
      <c r="G63" s="29">
        <v>10727</v>
      </c>
      <c r="H63" s="29">
        <v>92665</v>
      </c>
      <c r="I63" s="30"/>
      <c r="J63" s="5">
        <f t="shared" si="20"/>
        <v>10727</v>
      </c>
      <c r="K63" s="5">
        <f t="shared" si="5"/>
        <v>10727</v>
      </c>
      <c r="L63" s="32">
        <f t="shared" si="12"/>
        <v>0.42809180797642182</v>
      </c>
      <c r="M63" s="5">
        <f t="shared" si="2"/>
        <v>87691.347492293251</v>
      </c>
      <c r="N63" s="5">
        <f t="shared" si="3"/>
        <v>157844.42548612785</v>
      </c>
      <c r="O63" s="5">
        <f t="shared" si="6"/>
        <v>184151.8297338158</v>
      </c>
      <c r="P63" s="49">
        <f t="shared" si="13"/>
        <v>0.12232677803180915</v>
      </c>
      <c r="Q63" s="49">
        <f t="shared" si="14"/>
        <v>6.7959321128782862E-2</v>
      </c>
      <c r="R63" s="49">
        <f t="shared" si="15"/>
        <v>5.8250846681813885E-2</v>
      </c>
      <c r="S63" s="52">
        <f t="shared" si="10"/>
        <v>52.736274446104865</v>
      </c>
      <c r="T63" s="2" t="s">
        <v>120</v>
      </c>
      <c r="U63" s="2" t="str">
        <f t="shared" si="11"/>
        <v>049 State Ave</v>
      </c>
    </row>
    <row r="64" spans="1:21">
      <c r="A64" s="1"/>
      <c r="B64" s="1">
        <v>4</v>
      </c>
      <c r="C64" s="29">
        <v>60465</v>
      </c>
      <c r="D64" s="29">
        <v>38968</v>
      </c>
      <c r="E64" s="29">
        <f t="shared" si="19"/>
        <v>92665</v>
      </c>
      <c r="F64" s="29">
        <v>61331</v>
      </c>
      <c r="G64" s="29">
        <v>85749</v>
      </c>
      <c r="H64" s="29">
        <v>62105</v>
      </c>
      <c r="I64" s="30"/>
      <c r="J64" s="5">
        <f t="shared" si="20"/>
        <v>85749</v>
      </c>
      <c r="K64" s="5">
        <f t="shared" si="5"/>
        <v>85749</v>
      </c>
      <c r="L64" s="32">
        <f t="shared" si="12"/>
        <v>0.42809180797642182</v>
      </c>
      <c r="M64" s="5">
        <f t="shared" si="2"/>
        <v>87691.347492293251</v>
      </c>
      <c r="N64" s="5">
        <f t="shared" si="3"/>
        <v>157844.42548612785</v>
      </c>
      <c r="O64" s="5">
        <f t="shared" si="6"/>
        <v>184151.8297338158</v>
      </c>
      <c r="P64" s="49">
        <f t="shared" si="13"/>
        <v>0.97785018080074604</v>
      </c>
      <c r="Q64" s="49">
        <f t="shared" si="14"/>
        <v>0.54325010044485889</v>
      </c>
      <c r="R64" s="49">
        <f t="shared" si="15"/>
        <v>0.46564294323845057</v>
      </c>
      <c r="S64" s="52">
        <f t="shared" si="10"/>
        <v>42.911105598279995</v>
      </c>
      <c r="T64" s="2" t="s">
        <v>120</v>
      </c>
      <c r="U64" s="2" t="str">
        <f t="shared" si="11"/>
        <v>049 State Ave</v>
      </c>
    </row>
    <row r="65" spans="1:21">
      <c r="A65" s="1"/>
      <c r="B65" s="1">
        <v>5</v>
      </c>
      <c r="C65" s="29">
        <v>58740</v>
      </c>
      <c r="D65" s="29">
        <v>60000</v>
      </c>
      <c r="E65" s="30">
        <f t="shared" si="19"/>
        <v>62105</v>
      </c>
      <c r="F65" s="30"/>
      <c r="G65" s="30"/>
      <c r="H65" s="30">
        <f>IF(F65&gt;0,E65+F65+I65-G65,E65+D65+I65-C65)</f>
        <v>63365</v>
      </c>
      <c r="I65" s="30"/>
      <c r="J65" s="5">
        <f t="shared" si="20"/>
        <v>0</v>
      </c>
      <c r="K65" s="5">
        <f t="shared" si="5"/>
        <v>58740</v>
      </c>
      <c r="L65" s="32">
        <f t="shared" si="12"/>
        <v>0.42809180797642182</v>
      </c>
      <c r="M65" s="5">
        <f t="shared" si="2"/>
        <v>87691.347492293251</v>
      </c>
      <c r="N65" s="5">
        <f t="shared" si="3"/>
        <v>157844.42548612785</v>
      </c>
      <c r="O65" s="5">
        <f t="shared" si="6"/>
        <v>184151.8297338158</v>
      </c>
      <c r="P65" s="49">
        <f t="shared" si="13"/>
        <v>0.66984943987959999</v>
      </c>
      <c r="Q65" s="49">
        <f t="shared" si="14"/>
        <v>0.37213857771088887</v>
      </c>
      <c r="R65" s="49">
        <f t="shared" si="15"/>
        <v>0.31897592375219053</v>
      </c>
      <c r="S65" s="52">
        <f t="shared" si="10"/>
        <v>29.604017705141302</v>
      </c>
      <c r="T65" s="2" t="s">
        <v>120</v>
      </c>
      <c r="U65" s="2" t="str">
        <f t="shared" si="11"/>
        <v>049 State Ave</v>
      </c>
    </row>
    <row r="66" spans="1:21">
      <c r="A66" s="1"/>
      <c r="B66" s="1">
        <v>6</v>
      </c>
      <c r="C66" s="29">
        <v>53700</v>
      </c>
      <c r="D66" s="29">
        <v>60000</v>
      </c>
      <c r="E66" s="30">
        <f t="shared" si="19"/>
        <v>63365</v>
      </c>
      <c r="F66" s="30"/>
      <c r="G66" s="30"/>
      <c r="H66" s="30">
        <f>IF(F66&gt;0,E66+F66+I66-G66,E66+D66+I66-C66)</f>
        <v>69665</v>
      </c>
      <c r="I66" s="30"/>
      <c r="J66" s="5">
        <f t="shared" si="20"/>
        <v>0</v>
      </c>
      <c r="K66" s="5">
        <f t="shared" si="5"/>
        <v>53700</v>
      </c>
      <c r="L66" s="32">
        <f t="shared" si="12"/>
        <v>0.42809180797642182</v>
      </c>
      <c r="M66" s="5">
        <f t="shared" si="2"/>
        <v>87691.347492293251</v>
      </c>
      <c r="N66" s="5">
        <f t="shared" si="3"/>
        <v>157844.42548612785</v>
      </c>
      <c r="O66" s="5">
        <f t="shared" si="6"/>
        <v>184151.8297338158</v>
      </c>
      <c r="P66" s="49">
        <f t="shared" si="13"/>
        <v>0.6123751263454974</v>
      </c>
      <c r="Q66" s="49">
        <f t="shared" si="14"/>
        <v>0.34020840352527637</v>
      </c>
      <c r="R66" s="49">
        <f t="shared" si="15"/>
        <v>0.29160720302166548</v>
      </c>
      <c r="S66" s="52">
        <f t="shared" si="10"/>
        <v>33.039478584729984</v>
      </c>
      <c r="T66" s="2" t="s">
        <v>120</v>
      </c>
      <c r="U66" s="2" t="str">
        <f t="shared" si="11"/>
        <v>049 State Ave</v>
      </c>
    </row>
    <row r="67" spans="1:21">
      <c r="A67" s="1"/>
      <c r="B67" s="1">
        <v>7</v>
      </c>
      <c r="C67" s="29">
        <v>55948</v>
      </c>
      <c r="D67" s="29">
        <v>60917.523015872939</v>
      </c>
      <c r="E67" s="30">
        <f t="shared" si="19"/>
        <v>69665</v>
      </c>
      <c r="F67" s="30"/>
      <c r="G67" s="30"/>
      <c r="H67" s="30">
        <f>IF(F67&gt;0,E67+F67+I67-G67,E67+D67+I67-C67)</f>
        <v>74634.523015872939</v>
      </c>
      <c r="I67" s="30"/>
      <c r="J67" s="5">
        <f t="shared" si="20"/>
        <v>0</v>
      </c>
      <c r="K67" s="5">
        <f t="shared" si="5"/>
        <v>55948</v>
      </c>
      <c r="L67" s="32">
        <f t="shared" si="12"/>
        <v>0.42809180797642182</v>
      </c>
      <c r="M67" s="5">
        <f t="shared" si="2"/>
        <v>87691.347492293251</v>
      </c>
      <c r="N67" s="5">
        <f t="shared" si="3"/>
        <v>157844.42548612785</v>
      </c>
      <c r="O67" s="5">
        <f t="shared" si="6"/>
        <v>184151.8297338158</v>
      </c>
      <c r="P67" s="49">
        <f t="shared" si="13"/>
        <v>0.63801049476308924</v>
      </c>
      <c r="Q67" s="49">
        <f t="shared" si="14"/>
        <v>0.35445027486838293</v>
      </c>
      <c r="R67" s="49">
        <f t="shared" si="15"/>
        <v>0.30381452131575681</v>
      </c>
      <c r="S67" s="52">
        <f t="shared" si="10"/>
        <v>34.864874526345893</v>
      </c>
      <c r="T67" s="2" t="s">
        <v>120</v>
      </c>
      <c r="U67" s="2" t="str">
        <f t="shared" si="11"/>
        <v>049 State Ave</v>
      </c>
    </row>
    <row r="68" spans="1:21">
      <c r="A68" s="1"/>
      <c r="B68" s="1">
        <v>8</v>
      </c>
      <c r="C68" s="29">
        <v>57689</v>
      </c>
      <c r="D68" s="29">
        <v>60000</v>
      </c>
      <c r="E68" s="30">
        <f t="shared" si="19"/>
        <v>74634.523015872939</v>
      </c>
      <c r="F68" s="30"/>
      <c r="G68" s="30"/>
      <c r="H68" s="30">
        <f>IF(F68&gt;0,E68+F68+I68-G68,E68+D68+I68-C68)</f>
        <v>76945.523015872925</v>
      </c>
      <c r="I68" s="30"/>
      <c r="J68" s="5">
        <f t="shared" si="20"/>
        <v>0</v>
      </c>
      <c r="K68" s="5">
        <f t="shared" si="5"/>
        <v>57689</v>
      </c>
      <c r="L68" s="32">
        <f t="shared" si="12"/>
        <v>0.42809180797642182</v>
      </c>
      <c r="M68" s="5">
        <f t="shared" si="2"/>
        <v>87691.347492293251</v>
      </c>
      <c r="N68" s="5">
        <f t="shared" si="3"/>
        <v>157844.42548612785</v>
      </c>
      <c r="O68" s="5">
        <f t="shared" si="6"/>
        <v>184151.8297338158</v>
      </c>
      <c r="P68" s="49">
        <f t="shared" si="13"/>
        <v>0.65786422092635755</v>
      </c>
      <c r="Q68" s="49">
        <f t="shared" si="14"/>
        <v>0.36548012273686531</v>
      </c>
      <c r="R68" s="49">
        <f t="shared" si="15"/>
        <v>0.31326867663159891</v>
      </c>
      <c r="S68" s="52">
        <f t="shared" si="10"/>
        <v>36.224698719763602</v>
      </c>
      <c r="T68" s="2" t="s">
        <v>120</v>
      </c>
      <c r="U68" s="2" t="str">
        <f t="shared" si="11"/>
        <v>049 State Ave</v>
      </c>
    </row>
    <row r="69" spans="1:21">
      <c r="A69" s="1"/>
      <c r="B69" s="1">
        <v>9</v>
      </c>
      <c r="C69" s="29">
        <v>57244</v>
      </c>
      <c r="D69" s="29">
        <v>60000</v>
      </c>
      <c r="E69" s="30">
        <f t="shared" si="19"/>
        <v>76945.523015872925</v>
      </c>
      <c r="F69" s="30"/>
      <c r="G69" s="30"/>
      <c r="H69" s="30">
        <f>IF(F69&gt;0,E69+F69+I69-G69,E69+D69+I69-C69)</f>
        <v>79701.523015872925</v>
      </c>
      <c r="I69" s="30"/>
      <c r="J69" s="5">
        <f t="shared" si="20"/>
        <v>0</v>
      </c>
      <c r="K69" s="5">
        <f t="shared" si="5"/>
        <v>57244</v>
      </c>
      <c r="L69" s="32">
        <f t="shared" si="12"/>
        <v>0.42809180797642182</v>
      </c>
      <c r="M69" s="5">
        <f t="shared" si="2"/>
        <v>87691.347492293251</v>
      </c>
      <c r="N69" s="5">
        <f t="shared" si="3"/>
        <v>157844.42548612785</v>
      </c>
      <c r="O69" s="5">
        <f t="shared" si="6"/>
        <v>184151.8297338158</v>
      </c>
      <c r="P69" s="49">
        <f t="shared" si="13"/>
        <v>0.65278960395757268</v>
      </c>
      <c r="Q69" s="49">
        <f t="shared" si="14"/>
        <v>0.3626608910875404</v>
      </c>
      <c r="R69" s="49">
        <f t="shared" si="15"/>
        <v>0.31085219236074896</v>
      </c>
      <c r="S69" s="52">
        <f t="shared" si="10"/>
        <v>37.636689337650097</v>
      </c>
      <c r="T69" s="2" t="s">
        <v>120</v>
      </c>
      <c r="U69" s="2" t="str">
        <f t="shared" si="11"/>
        <v>049 State Ave</v>
      </c>
    </row>
    <row r="70" spans="1:21">
      <c r="A70" s="1"/>
      <c r="B70" s="1">
        <v>10</v>
      </c>
      <c r="C70" s="29">
        <v>47585</v>
      </c>
      <c r="D70" s="30">
        <v>50000</v>
      </c>
      <c r="E70" s="30">
        <f t="shared" si="19"/>
        <v>79701.523015872925</v>
      </c>
      <c r="F70" s="30"/>
      <c r="G70" s="30"/>
      <c r="H70" s="30">
        <f t="shared" ref="H70" si="21">IF(F70&gt;0,E70+F70+I70-G70,E70+D70+I70-C70)</f>
        <v>82116.523015872925</v>
      </c>
      <c r="I70" s="30"/>
      <c r="J70" s="5">
        <f t="shared" si="20"/>
        <v>0</v>
      </c>
      <c r="K70" s="5">
        <f t="shared" si="5"/>
        <v>47585</v>
      </c>
      <c r="L70" s="32">
        <f t="shared" si="12"/>
        <v>0.42809180797642182</v>
      </c>
      <c r="M70" s="5">
        <f t="shared" si="2"/>
        <v>87691.347492293251</v>
      </c>
      <c r="N70" s="5">
        <f t="shared" si="3"/>
        <v>157844.42548612785</v>
      </c>
      <c r="O70" s="5">
        <f t="shared" si="6"/>
        <v>184151.8297338158</v>
      </c>
      <c r="P70" s="49">
        <f t="shared" si="13"/>
        <v>0.54264190665084722</v>
      </c>
      <c r="Q70" s="49">
        <f t="shared" si="14"/>
        <v>0.30146772591713733</v>
      </c>
      <c r="R70" s="49">
        <f t="shared" si="15"/>
        <v>0.25840090792897491</v>
      </c>
      <c r="S70" s="52">
        <f t="shared" si="10"/>
        <v>46.898027623083784</v>
      </c>
      <c r="T70" s="2" t="s">
        <v>120</v>
      </c>
      <c r="U70" s="2" t="str">
        <f t="shared" si="11"/>
        <v>049 State Ave</v>
      </c>
    </row>
    <row r="71" spans="1:21">
      <c r="A71" s="1"/>
      <c r="B71" s="1">
        <v>11</v>
      </c>
      <c r="C71" s="29">
        <v>39580</v>
      </c>
      <c r="D71" s="30">
        <v>45000</v>
      </c>
      <c r="E71" s="30">
        <f>H70</f>
        <v>82116.523015872925</v>
      </c>
      <c r="F71" s="30"/>
      <c r="G71" s="30"/>
      <c r="H71" s="30">
        <f>IF(F71&gt;0,E71+F71+I71-G71,E71+D71+I71-C71)</f>
        <v>87536.523015872925</v>
      </c>
      <c r="I71" s="30"/>
      <c r="J71" s="5">
        <f t="shared" si="20"/>
        <v>0</v>
      </c>
      <c r="K71" s="5">
        <f t="shared" si="5"/>
        <v>39580</v>
      </c>
      <c r="L71" s="32">
        <f t="shared" si="12"/>
        <v>0.42809180797642182</v>
      </c>
      <c r="M71" s="5">
        <f t="shared" si="2"/>
        <v>87691.347492293251</v>
      </c>
      <c r="N71" s="5">
        <f t="shared" si="3"/>
        <v>157844.42548612785</v>
      </c>
      <c r="O71" s="5">
        <f t="shared" si="6"/>
        <v>184151.8297338158</v>
      </c>
      <c r="P71" s="49">
        <f t="shared" si="13"/>
        <v>0.45135581938090852</v>
      </c>
      <c r="Q71" s="49">
        <f t="shared" si="14"/>
        <v>0.25075323298939367</v>
      </c>
      <c r="R71" s="49">
        <f t="shared" si="15"/>
        <v>0.21493134256233742</v>
      </c>
      <c r="S71" s="52">
        <f t="shared" si="10"/>
        <v>58.091527146145573</v>
      </c>
      <c r="T71" s="2" t="s">
        <v>120</v>
      </c>
      <c r="U71" s="2" t="str">
        <f t="shared" si="11"/>
        <v>049 State Ave</v>
      </c>
    </row>
    <row r="72" spans="1:21">
      <c r="A72" s="1"/>
      <c r="B72" s="1">
        <v>12</v>
      </c>
      <c r="C72" s="29">
        <v>38736</v>
      </c>
      <c r="D72" s="30">
        <v>45000</v>
      </c>
      <c r="E72" s="30">
        <f>H71</f>
        <v>87536.523015872925</v>
      </c>
      <c r="F72" s="30"/>
      <c r="G72" s="30"/>
      <c r="H72" s="30">
        <f>IF(F72&gt;0,E72+F72+I72-G72,E72+D72+I72-C72)</f>
        <v>93800.523015872925</v>
      </c>
      <c r="I72" s="30"/>
      <c r="J72" s="5">
        <f t="shared" si="20"/>
        <v>0</v>
      </c>
      <c r="K72" s="5">
        <f t="shared" si="5"/>
        <v>38736</v>
      </c>
      <c r="L72" s="32">
        <f t="shared" si="12"/>
        <v>0.42809180797642182</v>
      </c>
      <c r="M72" s="5">
        <f t="shared" si="2"/>
        <v>87691.347492293251</v>
      </c>
      <c r="N72" s="5">
        <f t="shared" si="3"/>
        <v>157844.42548612785</v>
      </c>
      <c r="O72" s="5">
        <f t="shared" si="6"/>
        <v>184151.8297338158</v>
      </c>
      <c r="P72" s="49">
        <f t="shared" si="13"/>
        <v>0.44173115259067391</v>
      </c>
      <c r="Q72" s="49">
        <f t="shared" si="14"/>
        <v>0.24540619588370774</v>
      </c>
      <c r="R72" s="49">
        <f t="shared" si="15"/>
        <v>0.21034816790032093</v>
      </c>
      <c r="S72" s="52">
        <f t="shared" si="10"/>
        <v>63.275057942080807</v>
      </c>
      <c r="T72" s="2" t="s">
        <v>120</v>
      </c>
      <c r="U72" s="2" t="str">
        <f t="shared" si="11"/>
        <v>049 State Ave</v>
      </c>
    </row>
    <row r="73" spans="1:21">
      <c r="A73" s="1"/>
      <c r="B73" s="1">
        <v>13</v>
      </c>
      <c r="C73" s="29">
        <v>31379</v>
      </c>
      <c r="D73" s="30"/>
      <c r="E73" s="30"/>
      <c r="F73" s="30"/>
      <c r="G73" s="30"/>
      <c r="H73" s="30"/>
      <c r="I73" s="30"/>
      <c r="J73" s="5">
        <f t="shared" si="20"/>
        <v>0</v>
      </c>
      <c r="K73" s="5">
        <f t="shared" si="5"/>
        <v>31379</v>
      </c>
      <c r="L73" s="32">
        <f t="shared" si="12"/>
        <v>0.42809180797642182</v>
      </c>
      <c r="M73" s="5">
        <f t="shared" si="2"/>
        <v>87691.347492293251</v>
      </c>
      <c r="N73" s="5">
        <f t="shared" si="3"/>
        <v>157844.42548612785</v>
      </c>
      <c r="O73" s="5">
        <f t="shared" si="6"/>
        <v>184151.8297338158</v>
      </c>
      <c r="P73" s="49">
        <f t="shared" ref="P73" si="22">IF(K73=0,0%,K73/M73)</f>
        <v>0.35783461991797699</v>
      </c>
      <c r="Q73" s="49">
        <f t="shared" ref="Q73" si="23">IF(K73=0,0%,K73/N73)</f>
        <v>0.19879701106554279</v>
      </c>
      <c r="R73" s="49">
        <f t="shared" ref="R73" si="24">IF(K73=0,0%,K73/O73)</f>
        <v>0.17039743805617955</v>
      </c>
      <c r="S73" s="52" t="e">
        <f t="shared" si="10"/>
        <v>#N/A</v>
      </c>
      <c r="T73" s="2" t="s">
        <v>120</v>
      </c>
      <c r="U73" s="2" t="str">
        <f t="shared" si="11"/>
        <v>049 State Ave</v>
      </c>
    </row>
    <row r="74" spans="1:21">
      <c r="A74" s="1">
        <f>$A$36</f>
        <v>2026</v>
      </c>
      <c r="B74" s="1">
        <v>1</v>
      </c>
      <c r="C74" s="29">
        <v>53952</v>
      </c>
      <c r="D74" s="30"/>
      <c r="E74" s="30"/>
      <c r="F74" s="30"/>
      <c r="G74" s="30"/>
      <c r="H74" s="30"/>
      <c r="I74" s="30"/>
      <c r="J74" s="5"/>
      <c r="K74" s="5">
        <f t="shared" si="5"/>
        <v>53952</v>
      </c>
      <c r="L74" s="32">
        <f t="shared" si="12"/>
        <v>0.42809180797642182</v>
      </c>
      <c r="M74" s="5">
        <f t="shared" si="2"/>
        <v>87691.347492293251</v>
      </c>
      <c r="N74" s="5">
        <f t="shared" si="3"/>
        <v>157844.42548612785</v>
      </c>
      <c r="O74" s="5">
        <f t="shared" si="6"/>
        <v>184151.8297338158</v>
      </c>
      <c r="P74" s="49">
        <f t="shared" si="13"/>
        <v>0.61524884202220254</v>
      </c>
      <c r="Q74" s="49">
        <f t="shared" si="14"/>
        <v>0.341804912234557</v>
      </c>
      <c r="R74" s="49">
        <f t="shared" si="15"/>
        <v>0.29297563905819174</v>
      </c>
      <c r="S74" s="52" t="e">
        <f t="shared" si="10"/>
        <v>#N/A</v>
      </c>
      <c r="T74" s="2" t="s">
        <v>120</v>
      </c>
      <c r="U74" s="2" t="str">
        <f t="shared" si="11"/>
        <v>049 State Ave</v>
      </c>
    </row>
    <row r="75" spans="1:21">
      <c r="A75" s="1"/>
      <c r="B75" s="1">
        <v>2</v>
      </c>
      <c r="C75" s="29">
        <v>50430</v>
      </c>
      <c r="D75" s="30"/>
      <c r="E75" s="30"/>
      <c r="F75" s="30"/>
      <c r="G75" s="30"/>
      <c r="H75" s="30"/>
      <c r="I75" s="30"/>
      <c r="J75" s="5"/>
      <c r="K75" s="5">
        <f t="shared" si="5"/>
        <v>50430</v>
      </c>
      <c r="L75" s="32">
        <f t="shared" si="12"/>
        <v>0.42809180797642182</v>
      </c>
      <c r="M75" s="5">
        <f t="shared" si="2"/>
        <v>87691.347492293251</v>
      </c>
      <c r="N75" s="5">
        <f t="shared" si="3"/>
        <v>157844.42548612785</v>
      </c>
      <c r="O75" s="5">
        <f t="shared" si="6"/>
        <v>184151.8297338158</v>
      </c>
      <c r="P75" s="49">
        <f t="shared" si="13"/>
        <v>0.57508524435015707</v>
      </c>
      <c r="Q75" s="49">
        <f t="shared" si="14"/>
        <v>0.31949180241675396</v>
      </c>
      <c r="R75" s="49">
        <f t="shared" si="15"/>
        <v>0.27385011635721768</v>
      </c>
      <c r="S75" s="52" t="e">
        <f t="shared" si="10"/>
        <v>#N/A</v>
      </c>
      <c r="T75" s="2" t="s">
        <v>120</v>
      </c>
      <c r="U75" s="2" t="str">
        <f t="shared" si="11"/>
        <v>049 State Ave</v>
      </c>
    </row>
    <row r="76" spans="1:21">
      <c r="A76" s="1"/>
      <c r="B76" s="1">
        <v>3</v>
      </c>
      <c r="C76" s="29">
        <v>41817</v>
      </c>
      <c r="D76" s="30"/>
      <c r="E76" s="30"/>
      <c r="F76" s="30"/>
      <c r="G76" s="30"/>
      <c r="H76" s="30"/>
      <c r="I76" s="30"/>
      <c r="J76" s="5"/>
      <c r="K76" s="5">
        <f t="shared" si="5"/>
        <v>41817</v>
      </c>
      <c r="L76" s="32">
        <f t="shared" si="12"/>
        <v>0.42809180797642182</v>
      </c>
      <c r="M76" s="5">
        <f t="shared" si="2"/>
        <v>87691.347492293251</v>
      </c>
      <c r="N76" s="5">
        <f t="shared" si="3"/>
        <v>157844.42548612785</v>
      </c>
      <c r="O76" s="5">
        <f t="shared" si="6"/>
        <v>184151.8297338158</v>
      </c>
      <c r="P76" s="49">
        <f t="shared" si="13"/>
        <v>0.4768657478284854</v>
      </c>
      <c r="Q76" s="49">
        <f t="shared" si="14"/>
        <v>0.26492541546026971</v>
      </c>
      <c r="R76" s="49">
        <f t="shared" si="15"/>
        <v>0.22707892753737405</v>
      </c>
      <c r="S76" s="52" t="e">
        <f t="shared" si="10"/>
        <v>#N/A</v>
      </c>
      <c r="T76" s="2" t="s">
        <v>120</v>
      </c>
      <c r="U76" s="2" t="str">
        <f t="shared" si="11"/>
        <v>049 State Ave</v>
      </c>
    </row>
    <row r="77" spans="1:21">
      <c r="A77" s="1"/>
      <c r="B77" s="1">
        <v>4</v>
      </c>
      <c r="C77" s="29">
        <v>49751</v>
      </c>
      <c r="D77" s="30"/>
      <c r="E77" s="30"/>
      <c r="F77" s="30"/>
      <c r="G77" s="30"/>
      <c r="H77" s="30"/>
      <c r="I77" s="30"/>
      <c r="J77" s="5"/>
      <c r="K77" s="5">
        <f t="shared" si="5"/>
        <v>49751</v>
      </c>
      <c r="L77" s="32">
        <f t="shared" si="12"/>
        <v>0.42809180797642182</v>
      </c>
      <c r="M77" s="5">
        <f t="shared" si="2"/>
        <v>87691.347492293251</v>
      </c>
      <c r="N77" s="5">
        <f t="shared" si="3"/>
        <v>157844.42548612785</v>
      </c>
      <c r="O77" s="5">
        <f t="shared" si="6"/>
        <v>184151.8297338158</v>
      </c>
      <c r="P77" s="49">
        <f t="shared" si="13"/>
        <v>0.56734217711014601</v>
      </c>
      <c r="Q77" s="49">
        <f t="shared" si="14"/>
        <v>0.31519009839452561</v>
      </c>
      <c r="R77" s="49">
        <f t="shared" si="15"/>
        <v>0.27016294148102199</v>
      </c>
      <c r="S77" s="52" t="e">
        <f t="shared" si="10"/>
        <v>#N/A</v>
      </c>
      <c r="T77" s="2" t="s">
        <v>120</v>
      </c>
      <c r="U77" s="2" t="str">
        <f t="shared" si="11"/>
        <v>049 State Ave</v>
      </c>
    </row>
    <row r="78" spans="1:21">
      <c r="A78" s="1"/>
      <c r="B78" s="1">
        <v>5</v>
      </c>
      <c r="C78" s="30">
        <f t="shared" ref="C78:C86" si="25">IF(ISBLANK(G65),C65*(1+$H$37),G65*(1+$H$37))</f>
        <v>58740</v>
      </c>
      <c r="D78" s="30"/>
      <c r="E78" s="30"/>
      <c r="F78" s="30"/>
      <c r="G78" s="30"/>
      <c r="H78" s="30"/>
      <c r="I78" s="30"/>
      <c r="J78" s="5"/>
      <c r="K78" s="5">
        <f t="shared" si="5"/>
        <v>58740</v>
      </c>
      <c r="L78" s="32">
        <f t="shared" si="12"/>
        <v>0.42809180797642182</v>
      </c>
      <c r="M78" s="5">
        <f t="shared" si="2"/>
        <v>87691.347492293251</v>
      </c>
      <c r="N78" s="5">
        <f t="shared" si="3"/>
        <v>157844.42548612785</v>
      </c>
      <c r="O78" s="5">
        <f t="shared" si="6"/>
        <v>184151.8297338158</v>
      </c>
      <c r="P78" s="49">
        <f t="shared" si="13"/>
        <v>0.66984943987959999</v>
      </c>
      <c r="Q78" s="49">
        <f t="shared" si="14"/>
        <v>0.37213857771088887</v>
      </c>
      <c r="R78" s="49">
        <f t="shared" si="15"/>
        <v>0.31897592375219053</v>
      </c>
      <c r="S78" s="52" t="e">
        <f t="shared" si="10"/>
        <v>#N/A</v>
      </c>
      <c r="T78" s="2" t="s">
        <v>120</v>
      </c>
      <c r="U78" s="2" t="str">
        <f t="shared" si="11"/>
        <v>049 State Ave</v>
      </c>
    </row>
    <row r="79" spans="1:21">
      <c r="A79" s="1"/>
      <c r="B79" s="1">
        <v>6</v>
      </c>
      <c r="C79" s="30">
        <f t="shared" si="25"/>
        <v>53700</v>
      </c>
      <c r="D79" s="30"/>
      <c r="E79" s="30"/>
      <c r="F79" s="30"/>
      <c r="G79" s="30"/>
      <c r="H79" s="30"/>
      <c r="I79" s="30"/>
      <c r="J79" s="5"/>
      <c r="K79" s="5">
        <f t="shared" si="5"/>
        <v>53700</v>
      </c>
      <c r="L79" s="32">
        <f t="shared" si="12"/>
        <v>0.42809180797642182</v>
      </c>
      <c r="M79" s="5">
        <f t="shared" si="2"/>
        <v>87691.347492293251</v>
      </c>
      <c r="N79" s="5">
        <f t="shared" si="3"/>
        <v>157844.42548612785</v>
      </c>
      <c r="O79" s="5">
        <f t="shared" si="6"/>
        <v>184151.8297338158</v>
      </c>
      <c r="P79" s="49">
        <f t="shared" si="13"/>
        <v>0.6123751263454974</v>
      </c>
      <c r="Q79" s="49">
        <f t="shared" si="14"/>
        <v>0.34020840352527637</v>
      </c>
      <c r="R79" s="49">
        <f t="shared" si="15"/>
        <v>0.29160720302166548</v>
      </c>
      <c r="S79" s="52" t="e">
        <f t="shared" si="10"/>
        <v>#N/A</v>
      </c>
      <c r="T79" s="2" t="s">
        <v>120</v>
      </c>
      <c r="U79" s="2" t="str">
        <f t="shared" si="11"/>
        <v>049 State Ave</v>
      </c>
    </row>
    <row r="80" spans="1:21">
      <c r="A80" s="1"/>
      <c r="B80" s="1">
        <v>7</v>
      </c>
      <c r="C80" s="30">
        <f t="shared" si="25"/>
        <v>55948</v>
      </c>
      <c r="D80" s="30"/>
      <c r="E80" s="30"/>
      <c r="F80" s="30"/>
      <c r="G80" s="30"/>
      <c r="H80" s="30"/>
      <c r="I80" s="30"/>
      <c r="J80" s="5"/>
      <c r="K80" s="5">
        <f t="shared" si="5"/>
        <v>55948</v>
      </c>
      <c r="L80" s="32">
        <f t="shared" si="12"/>
        <v>0.42809180797642182</v>
      </c>
      <c r="M80" s="5">
        <f t="shared" si="2"/>
        <v>87691.347492293251</v>
      </c>
      <c r="N80" s="5">
        <f t="shared" si="3"/>
        <v>157844.42548612785</v>
      </c>
      <c r="O80" s="5">
        <f t="shared" si="6"/>
        <v>184151.8297338158</v>
      </c>
      <c r="P80" s="49">
        <f t="shared" si="13"/>
        <v>0.63801049476308924</v>
      </c>
      <c r="Q80" s="49">
        <f t="shared" si="14"/>
        <v>0.35445027486838293</v>
      </c>
      <c r="R80" s="49">
        <f t="shared" si="15"/>
        <v>0.30381452131575681</v>
      </c>
      <c r="S80" s="52" t="e">
        <f t="shared" si="10"/>
        <v>#N/A</v>
      </c>
      <c r="T80" s="2" t="s">
        <v>120</v>
      </c>
      <c r="U80" s="2" t="str">
        <f t="shared" si="11"/>
        <v>049 State Ave</v>
      </c>
    </row>
    <row r="81" spans="1:21">
      <c r="A81" s="1"/>
      <c r="B81" s="1">
        <v>8</v>
      </c>
      <c r="C81" s="30">
        <f t="shared" si="25"/>
        <v>57689</v>
      </c>
      <c r="D81" s="30"/>
      <c r="E81" s="30"/>
      <c r="F81" s="30"/>
      <c r="G81" s="30"/>
      <c r="H81" s="30"/>
      <c r="I81" s="30"/>
      <c r="J81" s="5"/>
      <c r="K81" s="5">
        <f t="shared" si="5"/>
        <v>57689</v>
      </c>
      <c r="L81" s="32">
        <f t="shared" si="12"/>
        <v>0.42809180797642182</v>
      </c>
      <c r="M81" s="5">
        <f t="shared" si="2"/>
        <v>87691.347492293251</v>
      </c>
      <c r="N81" s="5">
        <f t="shared" si="3"/>
        <v>157844.42548612785</v>
      </c>
      <c r="O81" s="5">
        <f t="shared" si="6"/>
        <v>184151.8297338158</v>
      </c>
      <c r="P81" s="49">
        <f t="shared" si="13"/>
        <v>0.65786422092635755</v>
      </c>
      <c r="Q81" s="49">
        <f t="shared" si="14"/>
        <v>0.36548012273686531</v>
      </c>
      <c r="R81" s="49">
        <f t="shared" si="15"/>
        <v>0.31326867663159891</v>
      </c>
      <c r="S81" s="52" t="e">
        <f t="shared" si="10"/>
        <v>#N/A</v>
      </c>
      <c r="T81" s="2" t="s">
        <v>120</v>
      </c>
      <c r="U81" s="2" t="str">
        <f t="shared" ref="U81:U112" si="26">U80</f>
        <v>049 State Ave</v>
      </c>
    </row>
    <row r="82" spans="1:21">
      <c r="A82" s="1"/>
      <c r="B82" s="1">
        <v>9</v>
      </c>
      <c r="C82" s="30">
        <f t="shared" si="25"/>
        <v>57244</v>
      </c>
      <c r="D82" s="30"/>
      <c r="E82" s="30"/>
      <c r="F82" s="30"/>
      <c r="G82" s="30"/>
      <c r="H82" s="30"/>
      <c r="I82" s="30"/>
      <c r="J82" s="5"/>
      <c r="K82" s="5">
        <f t="shared" si="5"/>
        <v>57244</v>
      </c>
      <c r="L82" s="32">
        <f t="shared" si="12"/>
        <v>0.42809180797642182</v>
      </c>
      <c r="M82" s="5">
        <f t="shared" si="2"/>
        <v>87691.347492293251</v>
      </c>
      <c r="N82" s="5">
        <f t="shared" si="3"/>
        <v>157844.42548612785</v>
      </c>
      <c r="O82" s="5">
        <f t="shared" si="6"/>
        <v>184151.8297338158</v>
      </c>
      <c r="P82" s="49">
        <f t="shared" si="13"/>
        <v>0.65278960395757268</v>
      </c>
      <c r="Q82" s="49">
        <f t="shared" si="14"/>
        <v>0.3626608910875404</v>
      </c>
      <c r="R82" s="49">
        <f t="shared" si="15"/>
        <v>0.31085219236074896</v>
      </c>
      <c r="S82" s="52" t="e">
        <f t="shared" si="10"/>
        <v>#N/A</v>
      </c>
      <c r="T82" s="2" t="s">
        <v>120</v>
      </c>
      <c r="U82" s="2" t="str">
        <f t="shared" si="26"/>
        <v>049 State Ave</v>
      </c>
    </row>
    <row r="83" spans="1:21">
      <c r="A83" s="1"/>
      <c r="B83" s="1">
        <v>10</v>
      </c>
      <c r="C83" s="30">
        <f t="shared" si="25"/>
        <v>47585</v>
      </c>
      <c r="D83" s="30"/>
      <c r="E83" s="30"/>
      <c r="F83" s="30"/>
      <c r="G83" s="30"/>
      <c r="H83" s="30"/>
      <c r="I83" s="30"/>
      <c r="J83" s="5"/>
      <c r="K83" s="5">
        <f t="shared" si="5"/>
        <v>47585</v>
      </c>
      <c r="L83" s="32">
        <f t="shared" si="12"/>
        <v>0.42809180797642182</v>
      </c>
      <c r="M83" s="5">
        <f t="shared" si="2"/>
        <v>87691.347492293251</v>
      </c>
      <c r="N83" s="5">
        <f t="shared" si="3"/>
        <v>157844.42548612785</v>
      </c>
      <c r="O83" s="5">
        <f t="shared" si="6"/>
        <v>184151.8297338158</v>
      </c>
      <c r="P83" s="49">
        <f t="shared" si="13"/>
        <v>0.54264190665084722</v>
      </c>
      <c r="Q83" s="49">
        <f t="shared" si="14"/>
        <v>0.30146772591713733</v>
      </c>
      <c r="R83" s="49">
        <f t="shared" si="15"/>
        <v>0.25840090792897491</v>
      </c>
      <c r="S83" s="52" t="e">
        <f t="shared" si="10"/>
        <v>#N/A</v>
      </c>
      <c r="T83" s="2" t="s">
        <v>120</v>
      </c>
      <c r="U83" s="2" t="str">
        <f t="shared" si="26"/>
        <v>049 State Ave</v>
      </c>
    </row>
    <row r="84" spans="1:21">
      <c r="A84" s="1"/>
      <c r="B84" s="1">
        <v>11</v>
      </c>
      <c r="C84" s="30">
        <f t="shared" si="25"/>
        <v>39580</v>
      </c>
      <c r="D84" s="30"/>
      <c r="E84" s="30"/>
      <c r="F84" s="30"/>
      <c r="G84" s="30"/>
      <c r="H84" s="30"/>
      <c r="I84" s="30"/>
      <c r="J84" s="5"/>
      <c r="K84" s="5">
        <f t="shared" si="5"/>
        <v>39580</v>
      </c>
      <c r="L84" s="32">
        <f t="shared" si="12"/>
        <v>0.42809180797642182</v>
      </c>
      <c r="M84" s="5">
        <f t="shared" si="2"/>
        <v>87691.347492293251</v>
      </c>
      <c r="N84" s="5">
        <f t="shared" si="3"/>
        <v>157844.42548612785</v>
      </c>
      <c r="O84" s="5">
        <f t="shared" si="6"/>
        <v>184151.8297338158</v>
      </c>
      <c r="P84" s="49">
        <f t="shared" si="13"/>
        <v>0.45135581938090852</v>
      </c>
      <c r="Q84" s="49">
        <f t="shared" si="14"/>
        <v>0.25075323298939367</v>
      </c>
      <c r="R84" s="49">
        <f t="shared" si="15"/>
        <v>0.21493134256233742</v>
      </c>
      <c r="S84" s="52" t="e">
        <f t="shared" si="10"/>
        <v>#N/A</v>
      </c>
      <c r="T84" s="2" t="s">
        <v>120</v>
      </c>
      <c r="U84" s="2" t="str">
        <f t="shared" si="26"/>
        <v>049 State Ave</v>
      </c>
    </row>
    <row r="85" spans="1:21">
      <c r="A85" s="1"/>
      <c r="B85" s="1">
        <v>12</v>
      </c>
      <c r="C85" s="30">
        <f t="shared" si="25"/>
        <v>38736</v>
      </c>
      <c r="D85" s="30"/>
      <c r="E85" s="30"/>
      <c r="F85" s="30"/>
      <c r="G85" s="30"/>
      <c r="H85" s="30"/>
      <c r="I85" s="30"/>
      <c r="J85" s="5"/>
      <c r="K85" s="5">
        <f t="shared" si="5"/>
        <v>38736</v>
      </c>
      <c r="L85" s="32">
        <f t="shared" si="12"/>
        <v>0.42809180797642182</v>
      </c>
      <c r="M85" s="5">
        <f t="shared" si="2"/>
        <v>87691.347492293251</v>
      </c>
      <c r="N85" s="5">
        <f t="shared" si="3"/>
        <v>157844.42548612785</v>
      </c>
      <c r="O85" s="5">
        <f t="shared" si="6"/>
        <v>184151.8297338158</v>
      </c>
      <c r="P85" s="49">
        <f t="shared" si="13"/>
        <v>0.44173115259067391</v>
      </c>
      <c r="Q85" s="49">
        <f t="shared" si="14"/>
        <v>0.24540619588370774</v>
      </c>
      <c r="R85" s="49">
        <f t="shared" si="15"/>
        <v>0.21034816790032093</v>
      </c>
      <c r="S85" s="52" t="e">
        <f t="shared" si="10"/>
        <v>#N/A</v>
      </c>
      <c r="T85" s="2" t="s">
        <v>120</v>
      </c>
      <c r="U85" s="2" t="str">
        <f t="shared" si="26"/>
        <v>049 State Ave</v>
      </c>
    </row>
    <row r="86" spans="1:21">
      <c r="A86" s="1"/>
      <c r="B86" s="1">
        <v>13</v>
      </c>
      <c r="C86" s="30">
        <f t="shared" si="25"/>
        <v>31379</v>
      </c>
      <c r="D86" s="30"/>
      <c r="E86" s="30"/>
      <c r="F86" s="30"/>
      <c r="G86" s="30"/>
      <c r="H86" s="30"/>
      <c r="I86" s="30"/>
      <c r="J86" s="5"/>
      <c r="K86" s="5">
        <f t="shared" si="5"/>
        <v>31379</v>
      </c>
      <c r="L86" s="32">
        <f t="shared" si="12"/>
        <v>0.42809180797642182</v>
      </c>
      <c r="M86" s="5">
        <f t="shared" si="2"/>
        <v>87691.347492293251</v>
      </c>
      <c r="N86" s="5">
        <f t="shared" si="3"/>
        <v>157844.42548612785</v>
      </c>
      <c r="O86" s="5">
        <f t="shared" si="6"/>
        <v>184151.8297338158</v>
      </c>
      <c r="P86" s="49">
        <f t="shared" si="13"/>
        <v>0.35783461991797699</v>
      </c>
      <c r="Q86" s="49">
        <f t="shared" si="14"/>
        <v>0.19879701106554279</v>
      </c>
      <c r="R86" s="49">
        <f t="shared" si="15"/>
        <v>0.17039743805617955</v>
      </c>
      <c r="S86" s="52" t="e">
        <f t="shared" si="10"/>
        <v>#N/A</v>
      </c>
      <c r="T86" s="2" t="s">
        <v>120</v>
      </c>
      <c r="U86" s="2" t="str">
        <f t="shared" si="26"/>
        <v>049 State Ave</v>
      </c>
    </row>
    <row r="87" spans="1:21">
      <c r="A87" s="1">
        <f>$A$37</f>
        <v>2027</v>
      </c>
      <c r="B87" s="1">
        <v>1</v>
      </c>
      <c r="C87" s="30">
        <f t="shared" ref="C87:C99" si="27">IF(ISBLANK(G74),C74*(1+$H$38),G74*(1+$H$38))</f>
        <v>53952</v>
      </c>
      <c r="D87" s="30"/>
      <c r="E87" s="30"/>
      <c r="F87" s="30"/>
      <c r="G87" s="30"/>
      <c r="H87" s="30"/>
      <c r="I87" s="30"/>
      <c r="J87" s="5"/>
      <c r="K87" s="5">
        <f t="shared" si="5"/>
        <v>53952</v>
      </c>
      <c r="L87" s="32">
        <f t="shared" si="12"/>
        <v>0.42809180797642182</v>
      </c>
      <c r="M87" s="5">
        <f t="shared" si="2"/>
        <v>87691.347492293251</v>
      </c>
      <c r="N87" s="5">
        <f t="shared" si="3"/>
        <v>157844.42548612785</v>
      </c>
      <c r="O87" s="5">
        <f t="shared" si="6"/>
        <v>184151.8297338158</v>
      </c>
      <c r="P87" s="49">
        <f t="shared" si="13"/>
        <v>0.61524884202220254</v>
      </c>
      <c r="Q87" s="49">
        <f t="shared" si="14"/>
        <v>0.341804912234557</v>
      </c>
      <c r="R87" s="49">
        <f t="shared" si="15"/>
        <v>0.29297563905819174</v>
      </c>
      <c r="S87" s="52" t="e">
        <f t="shared" si="10"/>
        <v>#N/A</v>
      </c>
      <c r="T87" s="2" t="s">
        <v>120</v>
      </c>
      <c r="U87" s="2" t="str">
        <f t="shared" si="26"/>
        <v>049 State Ave</v>
      </c>
    </row>
    <row r="88" spans="1:21">
      <c r="A88" s="1"/>
      <c r="B88" s="1">
        <v>2</v>
      </c>
      <c r="C88" s="30">
        <f t="shared" si="27"/>
        <v>50430</v>
      </c>
      <c r="D88" s="30"/>
      <c r="E88" s="30"/>
      <c r="F88" s="30"/>
      <c r="G88" s="30"/>
      <c r="H88" s="30"/>
      <c r="I88" s="30"/>
      <c r="J88" s="5"/>
      <c r="K88" s="5">
        <f t="shared" si="5"/>
        <v>50430</v>
      </c>
      <c r="L88" s="32">
        <f t="shared" si="12"/>
        <v>0.42809180797642182</v>
      </c>
      <c r="M88" s="5">
        <f t="shared" si="2"/>
        <v>87691.347492293251</v>
      </c>
      <c r="N88" s="5">
        <f t="shared" si="3"/>
        <v>157844.42548612785</v>
      </c>
      <c r="O88" s="5">
        <f t="shared" si="6"/>
        <v>184151.8297338158</v>
      </c>
      <c r="P88" s="49">
        <f t="shared" si="13"/>
        <v>0.57508524435015707</v>
      </c>
      <c r="Q88" s="49">
        <f t="shared" si="14"/>
        <v>0.31949180241675396</v>
      </c>
      <c r="R88" s="49">
        <f t="shared" si="15"/>
        <v>0.27385011635721768</v>
      </c>
      <c r="S88" s="52" t="e">
        <f t="shared" si="10"/>
        <v>#N/A</v>
      </c>
      <c r="T88" s="2" t="s">
        <v>120</v>
      </c>
      <c r="U88" s="2" t="str">
        <f t="shared" si="26"/>
        <v>049 State Ave</v>
      </c>
    </row>
    <row r="89" spans="1:21">
      <c r="A89" s="1"/>
      <c r="B89" s="1">
        <v>3</v>
      </c>
      <c r="C89" s="30">
        <f t="shared" si="27"/>
        <v>41817</v>
      </c>
      <c r="D89" s="30"/>
      <c r="E89" s="30"/>
      <c r="F89" s="30"/>
      <c r="G89" s="30"/>
      <c r="H89" s="30"/>
      <c r="I89" s="30"/>
      <c r="J89" s="5"/>
      <c r="K89" s="5">
        <f t="shared" si="5"/>
        <v>41817</v>
      </c>
      <c r="L89" s="32">
        <f t="shared" si="12"/>
        <v>0.42809180797642182</v>
      </c>
      <c r="M89" s="5">
        <f t="shared" si="2"/>
        <v>87691.347492293251</v>
      </c>
      <c r="N89" s="5">
        <f t="shared" si="3"/>
        <v>157844.42548612785</v>
      </c>
      <c r="O89" s="5">
        <f t="shared" si="6"/>
        <v>184151.8297338158</v>
      </c>
      <c r="P89" s="49">
        <f t="shared" si="13"/>
        <v>0.4768657478284854</v>
      </c>
      <c r="Q89" s="49">
        <f t="shared" si="14"/>
        <v>0.26492541546026971</v>
      </c>
      <c r="R89" s="49">
        <f t="shared" si="15"/>
        <v>0.22707892753737405</v>
      </c>
      <c r="S89" s="52" t="e">
        <f t="shared" si="10"/>
        <v>#N/A</v>
      </c>
      <c r="T89" s="2" t="s">
        <v>120</v>
      </c>
      <c r="U89" s="2" t="str">
        <f t="shared" si="26"/>
        <v>049 State Ave</v>
      </c>
    </row>
    <row r="90" spans="1:21">
      <c r="A90" s="1"/>
      <c r="B90" s="1">
        <v>4</v>
      </c>
      <c r="C90" s="30">
        <f t="shared" si="27"/>
        <v>49751</v>
      </c>
      <c r="D90" s="30"/>
      <c r="E90" s="30"/>
      <c r="F90" s="30"/>
      <c r="G90" s="30"/>
      <c r="H90" s="30"/>
      <c r="I90" s="30"/>
      <c r="J90" s="5"/>
      <c r="K90" s="5">
        <f t="shared" si="5"/>
        <v>49751</v>
      </c>
      <c r="L90" s="32">
        <f t="shared" si="12"/>
        <v>0.42809180797642182</v>
      </c>
      <c r="M90" s="5">
        <f t="shared" si="2"/>
        <v>87691.347492293251</v>
      </c>
      <c r="N90" s="5">
        <f t="shared" si="3"/>
        <v>157844.42548612785</v>
      </c>
      <c r="O90" s="5">
        <f t="shared" si="6"/>
        <v>184151.8297338158</v>
      </c>
      <c r="P90" s="49">
        <f t="shared" si="13"/>
        <v>0.56734217711014601</v>
      </c>
      <c r="Q90" s="49">
        <f t="shared" si="14"/>
        <v>0.31519009839452561</v>
      </c>
      <c r="R90" s="49">
        <f t="shared" si="15"/>
        <v>0.27016294148102199</v>
      </c>
      <c r="S90" s="52" t="e">
        <f t="shared" si="10"/>
        <v>#N/A</v>
      </c>
      <c r="T90" s="2" t="s">
        <v>120</v>
      </c>
      <c r="U90" s="2" t="str">
        <f t="shared" si="26"/>
        <v>049 State Ave</v>
      </c>
    </row>
    <row r="91" spans="1:21">
      <c r="A91" s="1"/>
      <c r="B91" s="1">
        <v>5</v>
      </c>
      <c r="C91" s="30">
        <f t="shared" si="27"/>
        <v>58740</v>
      </c>
      <c r="D91" s="30"/>
      <c r="E91" s="30"/>
      <c r="F91" s="30"/>
      <c r="G91" s="30"/>
      <c r="H91" s="30"/>
      <c r="I91" s="30"/>
      <c r="J91" s="5"/>
      <c r="K91" s="5">
        <f t="shared" si="5"/>
        <v>58740</v>
      </c>
      <c r="L91" s="32">
        <f t="shared" si="12"/>
        <v>0.42809180797642182</v>
      </c>
      <c r="M91" s="5">
        <f t="shared" si="2"/>
        <v>87691.347492293251</v>
      </c>
      <c r="N91" s="5">
        <f t="shared" si="3"/>
        <v>157844.42548612785</v>
      </c>
      <c r="O91" s="5">
        <f t="shared" si="6"/>
        <v>184151.8297338158</v>
      </c>
      <c r="P91" s="49">
        <f t="shared" si="13"/>
        <v>0.66984943987959999</v>
      </c>
      <c r="Q91" s="49">
        <f t="shared" si="14"/>
        <v>0.37213857771088887</v>
      </c>
      <c r="R91" s="49">
        <f t="shared" si="15"/>
        <v>0.31897592375219053</v>
      </c>
      <c r="S91" s="52" t="e">
        <f t="shared" si="10"/>
        <v>#N/A</v>
      </c>
      <c r="T91" s="2" t="s">
        <v>120</v>
      </c>
      <c r="U91" s="2" t="str">
        <f t="shared" si="26"/>
        <v>049 State Ave</v>
      </c>
    </row>
    <row r="92" spans="1:21">
      <c r="A92" s="1"/>
      <c r="B92" s="1">
        <v>6</v>
      </c>
      <c r="C92" s="30">
        <f t="shared" si="27"/>
        <v>53700</v>
      </c>
      <c r="D92" s="30"/>
      <c r="E92" s="30"/>
      <c r="F92" s="30"/>
      <c r="G92" s="30"/>
      <c r="H92" s="30"/>
      <c r="I92" s="30"/>
      <c r="J92" s="5"/>
      <c r="K92" s="5">
        <f t="shared" si="5"/>
        <v>53700</v>
      </c>
      <c r="L92" s="32">
        <f t="shared" si="12"/>
        <v>0.42809180797642182</v>
      </c>
      <c r="M92" s="5">
        <f t="shared" si="2"/>
        <v>87691.347492293251</v>
      </c>
      <c r="N92" s="5">
        <f t="shared" si="3"/>
        <v>157844.42548612785</v>
      </c>
      <c r="O92" s="5">
        <f t="shared" si="6"/>
        <v>184151.8297338158</v>
      </c>
      <c r="P92" s="49">
        <f t="shared" si="13"/>
        <v>0.6123751263454974</v>
      </c>
      <c r="Q92" s="49">
        <f t="shared" si="14"/>
        <v>0.34020840352527637</v>
      </c>
      <c r="R92" s="49">
        <f t="shared" si="15"/>
        <v>0.29160720302166548</v>
      </c>
      <c r="S92" s="52" t="e">
        <f t="shared" si="10"/>
        <v>#N/A</v>
      </c>
      <c r="T92" s="2" t="s">
        <v>120</v>
      </c>
      <c r="U92" s="2" t="str">
        <f t="shared" si="26"/>
        <v>049 State Ave</v>
      </c>
    </row>
    <row r="93" spans="1:21">
      <c r="A93" s="1"/>
      <c r="B93" s="1">
        <v>7</v>
      </c>
      <c r="C93" s="30">
        <f t="shared" si="27"/>
        <v>55948</v>
      </c>
      <c r="D93" s="30"/>
      <c r="E93" s="30"/>
      <c r="F93" s="30"/>
      <c r="G93" s="30"/>
      <c r="H93" s="30"/>
      <c r="I93" s="30"/>
      <c r="J93" s="5"/>
      <c r="K93" s="5">
        <f t="shared" si="5"/>
        <v>55948</v>
      </c>
      <c r="L93" s="32">
        <f t="shared" si="12"/>
        <v>0.42809180797642182</v>
      </c>
      <c r="M93" s="5">
        <f t="shared" si="2"/>
        <v>87691.347492293251</v>
      </c>
      <c r="N93" s="5">
        <f t="shared" si="3"/>
        <v>157844.42548612785</v>
      </c>
      <c r="O93" s="5">
        <f t="shared" si="6"/>
        <v>184151.8297338158</v>
      </c>
      <c r="P93" s="49">
        <f t="shared" si="13"/>
        <v>0.63801049476308924</v>
      </c>
      <c r="Q93" s="49">
        <f t="shared" si="14"/>
        <v>0.35445027486838293</v>
      </c>
      <c r="R93" s="49">
        <f t="shared" si="15"/>
        <v>0.30381452131575681</v>
      </c>
      <c r="S93" s="52" t="e">
        <f t="shared" si="10"/>
        <v>#N/A</v>
      </c>
      <c r="T93" s="2" t="s">
        <v>120</v>
      </c>
      <c r="U93" s="2" t="str">
        <f t="shared" si="26"/>
        <v>049 State Ave</v>
      </c>
    </row>
    <row r="94" spans="1:21">
      <c r="A94" s="1"/>
      <c r="B94" s="1">
        <v>8</v>
      </c>
      <c r="C94" s="30">
        <f t="shared" si="27"/>
        <v>57689</v>
      </c>
      <c r="D94" s="30"/>
      <c r="E94" s="30"/>
      <c r="F94" s="30"/>
      <c r="G94" s="30"/>
      <c r="H94" s="30"/>
      <c r="I94" s="30"/>
      <c r="J94" s="5"/>
      <c r="K94" s="5">
        <f t="shared" si="5"/>
        <v>57689</v>
      </c>
      <c r="L94" s="32">
        <f t="shared" si="12"/>
        <v>0.42809180797642182</v>
      </c>
      <c r="M94" s="5">
        <f t="shared" si="2"/>
        <v>87691.347492293251</v>
      </c>
      <c r="N94" s="5">
        <f t="shared" si="3"/>
        <v>157844.42548612785</v>
      </c>
      <c r="O94" s="5">
        <f t="shared" si="6"/>
        <v>184151.8297338158</v>
      </c>
      <c r="P94" s="49">
        <f t="shared" si="13"/>
        <v>0.65786422092635755</v>
      </c>
      <c r="Q94" s="49">
        <f t="shared" si="14"/>
        <v>0.36548012273686531</v>
      </c>
      <c r="R94" s="49">
        <f t="shared" si="15"/>
        <v>0.31326867663159891</v>
      </c>
      <c r="S94" s="52" t="e">
        <f t="shared" si="10"/>
        <v>#N/A</v>
      </c>
      <c r="T94" s="2" t="s">
        <v>120</v>
      </c>
      <c r="U94" s="2" t="str">
        <f t="shared" si="26"/>
        <v>049 State Ave</v>
      </c>
    </row>
    <row r="95" spans="1:21">
      <c r="A95" s="1"/>
      <c r="B95" s="1">
        <v>9</v>
      </c>
      <c r="C95" s="30">
        <f t="shared" si="27"/>
        <v>57244</v>
      </c>
      <c r="D95" s="30"/>
      <c r="E95" s="30"/>
      <c r="F95" s="30"/>
      <c r="G95" s="30"/>
      <c r="H95" s="30"/>
      <c r="I95" s="30"/>
      <c r="J95" s="5"/>
      <c r="K95" s="5">
        <f t="shared" si="5"/>
        <v>57244</v>
      </c>
      <c r="L95" s="32">
        <f t="shared" si="12"/>
        <v>0.42809180797642182</v>
      </c>
      <c r="M95" s="5">
        <f t="shared" si="2"/>
        <v>87691.347492293251</v>
      </c>
      <c r="N95" s="5">
        <f t="shared" si="3"/>
        <v>157844.42548612785</v>
      </c>
      <c r="O95" s="5">
        <f t="shared" si="6"/>
        <v>184151.8297338158</v>
      </c>
      <c r="P95" s="49">
        <f t="shared" si="13"/>
        <v>0.65278960395757268</v>
      </c>
      <c r="Q95" s="49">
        <f t="shared" si="14"/>
        <v>0.3626608910875404</v>
      </c>
      <c r="R95" s="49">
        <f t="shared" si="15"/>
        <v>0.31085219236074896</v>
      </c>
      <c r="S95" s="52" t="e">
        <f t="shared" si="10"/>
        <v>#N/A</v>
      </c>
      <c r="T95" s="2" t="s">
        <v>120</v>
      </c>
      <c r="U95" s="2" t="str">
        <f t="shared" si="26"/>
        <v>049 State Ave</v>
      </c>
    </row>
    <row r="96" spans="1:21">
      <c r="A96" s="1"/>
      <c r="B96" s="1">
        <v>10</v>
      </c>
      <c r="C96" s="30">
        <f t="shared" si="27"/>
        <v>47585</v>
      </c>
      <c r="D96" s="30"/>
      <c r="E96" s="30"/>
      <c r="F96" s="30"/>
      <c r="G96" s="30"/>
      <c r="H96" s="30"/>
      <c r="I96" s="30"/>
      <c r="J96" s="5"/>
      <c r="K96" s="5">
        <f t="shared" si="5"/>
        <v>47585</v>
      </c>
      <c r="L96" s="32">
        <f t="shared" si="12"/>
        <v>0.42809180797642182</v>
      </c>
      <c r="M96" s="5">
        <f t="shared" si="2"/>
        <v>87691.347492293251</v>
      </c>
      <c r="N96" s="5">
        <f t="shared" si="3"/>
        <v>157844.42548612785</v>
      </c>
      <c r="O96" s="5">
        <f t="shared" si="6"/>
        <v>184151.8297338158</v>
      </c>
      <c r="P96" s="49">
        <f t="shared" si="13"/>
        <v>0.54264190665084722</v>
      </c>
      <c r="Q96" s="49">
        <f t="shared" si="14"/>
        <v>0.30146772591713733</v>
      </c>
      <c r="R96" s="49">
        <f t="shared" si="15"/>
        <v>0.25840090792897491</v>
      </c>
      <c r="S96" s="52" t="e">
        <f t="shared" si="10"/>
        <v>#N/A</v>
      </c>
      <c r="T96" s="2" t="s">
        <v>120</v>
      </c>
      <c r="U96" s="2" t="str">
        <f t="shared" si="26"/>
        <v>049 State Ave</v>
      </c>
    </row>
    <row r="97" spans="1:21">
      <c r="A97" s="1"/>
      <c r="B97" s="1">
        <v>11</v>
      </c>
      <c r="C97" s="30">
        <f t="shared" si="27"/>
        <v>39580</v>
      </c>
      <c r="D97" s="30"/>
      <c r="E97" s="30"/>
      <c r="F97" s="30"/>
      <c r="G97" s="30"/>
      <c r="H97" s="30"/>
      <c r="I97" s="30"/>
      <c r="J97" s="5"/>
      <c r="K97" s="5">
        <f t="shared" si="5"/>
        <v>39580</v>
      </c>
      <c r="L97" s="32">
        <f t="shared" si="12"/>
        <v>0.42809180797642182</v>
      </c>
      <c r="M97" s="5">
        <f t="shared" si="2"/>
        <v>87691.347492293251</v>
      </c>
      <c r="N97" s="5">
        <f t="shared" si="3"/>
        <v>157844.42548612785</v>
      </c>
      <c r="O97" s="5">
        <f t="shared" si="6"/>
        <v>184151.8297338158</v>
      </c>
      <c r="P97" s="49">
        <f t="shared" si="13"/>
        <v>0.45135581938090852</v>
      </c>
      <c r="Q97" s="49">
        <f t="shared" si="14"/>
        <v>0.25075323298939367</v>
      </c>
      <c r="R97" s="49">
        <f t="shared" si="15"/>
        <v>0.21493134256233742</v>
      </c>
      <c r="S97" s="52" t="e">
        <f t="shared" si="10"/>
        <v>#N/A</v>
      </c>
      <c r="T97" s="2" t="s">
        <v>120</v>
      </c>
      <c r="U97" s="2" t="str">
        <f t="shared" si="26"/>
        <v>049 State Ave</v>
      </c>
    </row>
    <row r="98" spans="1:21">
      <c r="A98" s="1"/>
      <c r="B98" s="1">
        <v>12</v>
      </c>
      <c r="C98" s="30">
        <f t="shared" si="27"/>
        <v>38736</v>
      </c>
      <c r="D98" s="30"/>
      <c r="E98" s="30"/>
      <c r="F98" s="30"/>
      <c r="G98" s="30"/>
      <c r="H98" s="30"/>
      <c r="I98" s="30"/>
      <c r="J98" s="5"/>
      <c r="K98" s="5">
        <f t="shared" si="5"/>
        <v>38736</v>
      </c>
      <c r="L98" s="32">
        <f t="shared" si="12"/>
        <v>0.42809180797642182</v>
      </c>
      <c r="M98" s="5">
        <f t="shared" si="2"/>
        <v>87691.347492293251</v>
      </c>
      <c r="N98" s="5">
        <f t="shared" si="3"/>
        <v>157844.42548612785</v>
      </c>
      <c r="O98" s="5">
        <f t="shared" si="6"/>
        <v>184151.8297338158</v>
      </c>
      <c r="P98" s="49">
        <f t="shared" si="13"/>
        <v>0.44173115259067391</v>
      </c>
      <c r="Q98" s="49">
        <f t="shared" si="14"/>
        <v>0.24540619588370774</v>
      </c>
      <c r="R98" s="49">
        <f t="shared" si="15"/>
        <v>0.21034816790032093</v>
      </c>
      <c r="S98" s="52" t="e">
        <f t="shared" si="10"/>
        <v>#N/A</v>
      </c>
      <c r="T98" s="2" t="s">
        <v>120</v>
      </c>
      <c r="U98" s="2" t="str">
        <f t="shared" si="26"/>
        <v>049 State Ave</v>
      </c>
    </row>
    <row r="99" spans="1:21">
      <c r="A99" s="1"/>
      <c r="B99" s="1">
        <v>13</v>
      </c>
      <c r="C99" s="30">
        <f t="shared" si="27"/>
        <v>31379</v>
      </c>
      <c r="D99" s="30"/>
      <c r="E99" s="30"/>
      <c r="F99" s="30"/>
      <c r="G99" s="30"/>
      <c r="H99" s="30"/>
      <c r="I99" s="30"/>
      <c r="J99" s="5"/>
      <c r="K99" s="5">
        <f t="shared" si="5"/>
        <v>31379</v>
      </c>
      <c r="L99" s="32">
        <f t="shared" si="12"/>
        <v>0.42809180797642182</v>
      </c>
      <c r="M99" s="5">
        <f t="shared" si="2"/>
        <v>87691.347492293251</v>
      </c>
      <c r="N99" s="5">
        <f t="shared" si="3"/>
        <v>157844.42548612785</v>
      </c>
      <c r="O99" s="5">
        <f t="shared" si="6"/>
        <v>184151.8297338158</v>
      </c>
      <c r="P99" s="49">
        <f t="shared" si="13"/>
        <v>0.35783461991797699</v>
      </c>
      <c r="Q99" s="49">
        <f t="shared" si="14"/>
        <v>0.19879701106554279</v>
      </c>
      <c r="R99" s="49">
        <f t="shared" si="15"/>
        <v>0.17039743805617955</v>
      </c>
      <c r="S99" s="52" t="e">
        <f t="shared" si="10"/>
        <v>#N/A</v>
      </c>
      <c r="T99" s="2" t="s">
        <v>120</v>
      </c>
      <c r="U99" s="2" t="str">
        <f t="shared" si="26"/>
        <v>049 State Ave</v>
      </c>
    </row>
    <row r="100" spans="1:21">
      <c r="A100" s="1">
        <f>$A$38</f>
        <v>2028</v>
      </c>
      <c r="B100" s="1">
        <v>1</v>
      </c>
      <c r="C100" s="30">
        <f t="shared" ref="C100:C112" si="28">IF(ISBLANK(G87),C87*(1+$H$38),G87*(1+$H$38))</f>
        <v>53952</v>
      </c>
      <c r="D100" s="30"/>
      <c r="E100" s="30"/>
      <c r="F100" s="30"/>
      <c r="G100" s="30"/>
      <c r="H100" s="30"/>
      <c r="I100" s="30"/>
      <c r="J100" s="5"/>
      <c r="K100" s="5">
        <f t="shared" si="5"/>
        <v>53952</v>
      </c>
      <c r="L100" s="32">
        <f t="shared" si="12"/>
        <v>0.42809180797642182</v>
      </c>
      <c r="M100" s="5">
        <f t="shared" si="2"/>
        <v>87691.347492293251</v>
      </c>
      <c r="N100" s="5">
        <f t="shared" si="3"/>
        <v>157844.42548612785</v>
      </c>
      <c r="O100" s="5">
        <f t="shared" si="6"/>
        <v>184151.8297338158</v>
      </c>
      <c r="P100" s="49">
        <f t="shared" si="13"/>
        <v>0.61524884202220254</v>
      </c>
      <c r="Q100" s="49">
        <f t="shared" si="14"/>
        <v>0.341804912234557</v>
      </c>
      <c r="R100" s="49">
        <f t="shared" si="15"/>
        <v>0.29297563905819174</v>
      </c>
      <c r="S100" s="52" t="e">
        <f t="shared" si="10"/>
        <v>#N/A</v>
      </c>
      <c r="T100" s="2" t="s">
        <v>120</v>
      </c>
      <c r="U100" s="2" t="str">
        <f t="shared" si="26"/>
        <v>049 State Ave</v>
      </c>
    </row>
    <row r="101" spans="1:21">
      <c r="A101" s="1"/>
      <c r="B101" s="1">
        <v>2</v>
      </c>
      <c r="C101" s="30">
        <f t="shared" si="28"/>
        <v>50430</v>
      </c>
      <c r="D101" s="30"/>
      <c r="E101" s="30"/>
      <c r="F101" s="30"/>
      <c r="G101" s="30"/>
      <c r="H101" s="30"/>
      <c r="I101" s="30"/>
      <c r="J101" s="5"/>
      <c r="K101" s="5">
        <f t="shared" si="5"/>
        <v>50430</v>
      </c>
      <c r="L101" s="32">
        <f t="shared" si="12"/>
        <v>0.42809180797642182</v>
      </c>
      <c r="M101" s="5">
        <f t="shared" si="2"/>
        <v>87691.347492293251</v>
      </c>
      <c r="N101" s="5">
        <f t="shared" si="3"/>
        <v>157844.42548612785</v>
      </c>
      <c r="O101" s="5">
        <f t="shared" si="6"/>
        <v>184151.8297338158</v>
      </c>
      <c r="P101" s="49">
        <f t="shared" si="13"/>
        <v>0.57508524435015707</v>
      </c>
      <c r="Q101" s="49">
        <f t="shared" si="14"/>
        <v>0.31949180241675396</v>
      </c>
      <c r="R101" s="49">
        <f t="shared" si="15"/>
        <v>0.27385011635721768</v>
      </c>
      <c r="S101" s="52" t="e">
        <f t="shared" si="10"/>
        <v>#N/A</v>
      </c>
      <c r="T101" s="2" t="s">
        <v>120</v>
      </c>
      <c r="U101" s="2" t="str">
        <f t="shared" si="26"/>
        <v>049 State Ave</v>
      </c>
    </row>
    <row r="102" spans="1:21">
      <c r="A102" s="1"/>
      <c r="B102" s="1">
        <v>3</v>
      </c>
      <c r="C102" s="30">
        <f t="shared" si="28"/>
        <v>41817</v>
      </c>
      <c r="D102" s="30"/>
      <c r="E102" s="30"/>
      <c r="F102" s="30"/>
      <c r="G102" s="30"/>
      <c r="H102" s="30"/>
      <c r="I102" s="30"/>
      <c r="J102" s="5"/>
      <c r="K102" s="5">
        <f t="shared" si="5"/>
        <v>41817</v>
      </c>
      <c r="L102" s="32">
        <f t="shared" si="12"/>
        <v>0.42809180797642182</v>
      </c>
      <c r="M102" s="5">
        <f t="shared" si="2"/>
        <v>87691.347492293251</v>
      </c>
      <c r="N102" s="5">
        <f t="shared" si="3"/>
        <v>157844.42548612785</v>
      </c>
      <c r="O102" s="5">
        <f t="shared" si="6"/>
        <v>184151.8297338158</v>
      </c>
      <c r="P102" s="49">
        <f t="shared" si="13"/>
        <v>0.4768657478284854</v>
      </c>
      <c r="Q102" s="49">
        <f t="shared" si="14"/>
        <v>0.26492541546026971</v>
      </c>
      <c r="R102" s="49">
        <f t="shared" si="15"/>
        <v>0.22707892753737405</v>
      </c>
      <c r="S102" s="52" t="e">
        <f t="shared" si="10"/>
        <v>#N/A</v>
      </c>
      <c r="T102" s="2" t="s">
        <v>120</v>
      </c>
      <c r="U102" s="2" t="str">
        <f t="shared" si="26"/>
        <v>049 State Ave</v>
      </c>
    </row>
    <row r="103" spans="1:21">
      <c r="A103" s="1"/>
      <c r="B103" s="1">
        <v>4</v>
      </c>
      <c r="C103" s="30">
        <f t="shared" si="28"/>
        <v>49751</v>
      </c>
      <c r="D103" s="30"/>
      <c r="E103" s="30"/>
      <c r="F103" s="30"/>
      <c r="G103" s="30"/>
      <c r="H103" s="30"/>
      <c r="I103" s="30"/>
      <c r="J103" s="5"/>
      <c r="K103" s="5">
        <f t="shared" si="5"/>
        <v>49751</v>
      </c>
      <c r="L103" s="32">
        <f t="shared" si="12"/>
        <v>0.42809180797642182</v>
      </c>
      <c r="M103" s="5">
        <f t="shared" si="2"/>
        <v>87691.347492293251</v>
      </c>
      <c r="N103" s="5">
        <f t="shared" si="3"/>
        <v>157844.42548612785</v>
      </c>
      <c r="O103" s="5">
        <f t="shared" si="6"/>
        <v>184151.8297338158</v>
      </c>
      <c r="P103" s="49">
        <f t="shared" si="13"/>
        <v>0.56734217711014601</v>
      </c>
      <c r="Q103" s="49">
        <f t="shared" si="14"/>
        <v>0.31519009839452561</v>
      </c>
      <c r="R103" s="49">
        <f t="shared" si="15"/>
        <v>0.27016294148102199</v>
      </c>
      <c r="S103" s="52" t="e">
        <f t="shared" si="10"/>
        <v>#N/A</v>
      </c>
      <c r="T103" s="2" t="s">
        <v>120</v>
      </c>
      <c r="U103" s="2" t="str">
        <f t="shared" si="26"/>
        <v>049 State Ave</v>
      </c>
    </row>
    <row r="104" spans="1:21">
      <c r="A104" s="1"/>
      <c r="B104" s="1">
        <v>5</v>
      </c>
      <c r="C104" s="30">
        <f t="shared" si="28"/>
        <v>58740</v>
      </c>
      <c r="D104" s="30"/>
      <c r="E104" s="30"/>
      <c r="F104" s="30"/>
      <c r="G104" s="30"/>
      <c r="H104" s="30"/>
      <c r="I104" s="30"/>
      <c r="J104" s="5"/>
      <c r="K104" s="5">
        <f t="shared" si="5"/>
        <v>58740</v>
      </c>
      <c r="L104" s="32">
        <f t="shared" si="12"/>
        <v>0.42809180797642182</v>
      </c>
      <c r="M104" s="5">
        <f t="shared" si="2"/>
        <v>87691.347492293251</v>
      </c>
      <c r="N104" s="5">
        <f t="shared" si="3"/>
        <v>157844.42548612785</v>
      </c>
      <c r="O104" s="5">
        <f t="shared" si="6"/>
        <v>184151.8297338158</v>
      </c>
      <c r="P104" s="49">
        <f t="shared" si="13"/>
        <v>0.66984943987959999</v>
      </c>
      <c r="Q104" s="49">
        <f t="shared" si="14"/>
        <v>0.37213857771088887</v>
      </c>
      <c r="R104" s="49">
        <f t="shared" si="15"/>
        <v>0.31897592375219053</v>
      </c>
      <c r="S104" s="52" t="e">
        <f t="shared" si="10"/>
        <v>#N/A</v>
      </c>
      <c r="T104" s="2" t="s">
        <v>120</v>
      </c>
      <c r="U104" s="2" t="str">
        <f t="shared" si="26"/>
        <v>049 State Ave</v>
      </c>
    </row>
    <row r="105" spans="1:21">
      <c r="A105" s="1"/>
      <c r="B105" s="1">
        <v>6</v>
      </c>
      <c r="C105" s="30">
        <f t="shared" si="28"/>
        <v>53700</v>
      </c>
      <c r="D105" s="30"/>
      <c r="E105" s="30"/>
      <c r="F105" s="30"/>
      <c r="G105" s="30"/>
      <c r="H105" s="30"/>
      <c r="I105" s="30"/>
      <c r="J105" s="5"/>
      <c r="K105" s="5">
        <f t="shared" si="5"/>
        <v>53700</v>
      </c>
      <c r="L105" s="32">
        <f t="shared" si="12"/>
        <v>0.42809180797642182</v>
      </c>
      <c r="M105" s="5">
        <f t="shared" si="2"/>
        <v>87691.347492293251</v>
      </c>
      <c r="N105" s="5">
        <f t="shared" si="3"/>
        <v>157844.42548612785</v>
      </c>
      <c r="O105" s="5">
        <f t="shared" si="6"/>
        <v>184151.8297338158</v>
      </c>
      <c r="P105" s="49">
        <f t="shared" si="13"/>
        <v>0.6123751263454974</v>
      </c>
      <c r="Q105" s="49">
        <f t="shared" si="14"/>
        <v>0.34020840352527637</v>
      </c>
      <c r="R105" s="49">
        <f t="shared" si="15"/>
        <v>0.29160720302166548</v>
      </c>
      <c r="S105" s="52" t="e">
        <f t="shared" si="10"/>
        <v>#N/A</v>
      </c>
      <c r="T105" s="2" t="s">
        <v>120</v>
      </c>
      <c r="U105" s="2" t="str">
        <f t="shared" si="26"/>
        <v>049 State Ave</v>
      </c>
    </row>
    <row r="106" spans="1:21">
      <c r="A106" s="1"/>
      <c r="B106" s="1">
        <v>7</v>
      </c>
      <c r="C106" s="30">
        <f t="shared" si="28"/>
        <v>55948</v>
      </c>
      <c r="D106" s="30"/>
      <c r="E106" s="30"/>
      <c r="F106" s="30"/>
      <c r="G106" s="30"/>
      <c r="H106" s="30"/>
      <c r="I106" s="30"/>
      <c r="J106" s="5"/>
      <c r="K106" s="5">
        <f t="shared" si="5"/>
        <v>55948</v>
      </c>
      <c r="L106" s="32">
        <f t="shared" si="12"/>
        <v>0.42809180797642182</v>
      </c>
      <c r="M106" s="5">
        <f t="shared" si="2"/>
        <v>87691.347492293251</v>
      </c>
      <c r="N106" s="5">
        <f t="shared" si="3"/>
        <v>157844.42548612785</v>
      </c>
      <c r="O106" s="5">
        <f t="shared" si="6"/>
        <v>184151.8297338158</v>
      </c>
      <c r="P106" s="49">
        <f t="shared" si="13"/>
        <v>0.63801049476308924</v>
      </c>
      <c r="Q106" s="49">
        <f t="shared" si="14"/>
        <v>0.35445027486838293</v>
      </c>
      <c r="R106" s="49">
        <f t="shared" si="15"/>
        <v>0.30381452131575681</v>
      </c>
      <c r="S106" s="52" t="e">
        <f t="shared" si="10"/>
        <v>#N/A</v>
      </c>
      <c r="T106" s="2" t="s">
        <v>120</v>
      </c>
      <c r="U106" s="2" t="str">
        <f t="shared" si="26"/>
        <v>049 State Ave</v>
      </c>
    </row>
    <row r="107" spans="1:21">
      <c r="A107" s="1"/>
      <c r="B107" s="1">
        <v>8</v>
      </c>
      <c r="C107" s="30">
        <f t="shared" si="28"/>
        <v>57689</v>
      </c>
      <c r="D107" s="30"/>
      <c r="E107" s="30"/>
      <c r="F107" s="30"/>
      <c r="G107" s="30"/>
      <c r="H107" s="30"/>
      <c r="I107" s="30"/>
      <c r="J107" s="5"/>
      <c r="K107" s="5">
        <f t="shared" si="5"/>
        <v>57689</v>
      </c>
      <c r="L107" s="32">
        <f t="shared" si="12"/>
        <v>0.42809180797642182</v>
      </c>
      <c r="M107" s="5">
        <f t="shared" si="2"/>
        <v>87691.347492293251</v>
      </c>
      <c r="N107" s="5">
        <f t="shared" si="3"/>
        <v>157844.42548612785</v>
      </c>
      <c r="O107" s="5">
        <f t="shared" si="6"/>
        <v>184151.8297338158</v>
      </c>
      <c r="P107" s="49">
        <f t="shared" si="13"/>
        <v>0.65786422092635755</v>
      </c>
      <c r="Q107" s="49">
        <f t="shared" si="14"/>
        <v>0.36548012273686531</v>
      </c>
      <c r="R107" s="49">
        <f t="shared" si="15"/>
        <v>0.31326867663159891</v>
      </c>
      <c r="S107" s="52" t="e">
        <f t="shared" si="10"/>
        <v>#N/A</v>
      </c>
      <c r="T107" s="2" t="s">
        <v>120</v>
      </c>
      <c r="U107" s="2" t="str">
        <f t="shared" si="26"/>
        <v>049 State Ave</v>
      </c>
    </row>
    <row r="108" spans="1:21">
      <c r="A108" s="1"/>
      <c r="B108" s="1">
        <v>9</v>
      </c>
      <c r="C108" s="30">
        <f t="shared" si="28"/>
        <v>57244</v>
      </c>
      <c r="D108" s="30"/>
      <c r="E108" s="30"/>
      <c r="F108" s="30"/>
      <c r="G108" s="30"/>
      <c r="H108" s="30"/>
      <c r="I108" s="30"/>
      <c r="J108" s="5"/>
      <c r="K108" s="5">
        <f t="shared" si="5"/>
        <v>57244</v>
      </c>
      <c r="L108" s="32">
        <f t="shared" si="12"/>
        <v>0.42809180797642182</v>
      </c>
      <c r="M108" s="5">
        <f t="shared" si="2"/>
        <v>87691.347492293251</v>
      </c>
      <c r="N108" s="5">
        <f t="shared" si="3"/>
        <v>157844.42548612785</v>
      </c>
      <c r="O108" s="5">
        <f t="shared" si="6"/>
        <v>184151.8297338158</v>
      </c>
      <c r="P108" s="49">
        <f t="shared" si="13"/>
        <v>0.65278960395757268</v>
      </c>
      <c r="Q108" s="49">
        <f t="shared" si="14"/>
        <v>0.3626608910875404</v>
      </c>
      <c r="R108" s="49">
        <f t="shared" si="15"/>
        <v>0.31085219236074896</v>
      </c>
      <c r="S108" s="52" t="e">
        <f t="shared" si="10"/>
        <v>#N/A</v>
      </c>
      <c r="T108" s="2" t="s">
        <v>120</v>
      </c>
      <c r="U108" s="2" t="str">
        <f t="shared" si="26"/>
        <v>049 State Ave</v>
      </c>
    </row>
    <row r="109" spans="1:21">
      <c r="A109" s="1"/>
      <c r="B109" s="1">
        <v>10</v>
      </c>
      <c r="C109" s="30">
        <f t="shared" si="28"/>
        <v>47585</v>
      </c>
      <c r="D109" s="30"/>
      <c r="E109" s="30"/>
      <c r="F109" s="30"/>
      <c r="G109" s="30"/>
      <c r="H109" s="30"/>
      <c r="I109" s="30"/>
      <c r="J109" s="5"/>
      <c r="K109" s="5">
        <f t="shared" si="5"/>
        <v>47585</v>
      </c>
      <c r="L109" s="32">
        <f t="shared" si="12"/>
        <v>0.42809180797642182</v>
      </c>
      <c r="M109" s="5">
        <f t="shared" si="2"/>
        <v>87691.347492293251</v>
      </c>
      <c r="N109" s="5">
        <f t="shared" si="3"/>
        <v>157844.42548612785</v>
      </c>
      <c r="O109" s="5">
        <f t="shared" si="6"/>
        <v>184151.8297338158</v>
      </c>
      <c r="P109" s="49">
        <f t="shared" si="13"/>
        <v>0.54264190665084722</v>
      </c>
      <c r="Q109" s="49">
        <f t="shared" si="14"/>
        <v>0.30146772591713733</v>
      </c>
      <c r="R109" s="49">
        <f t="shared" si="15"/>
        <v>0.25840090792897491</v>
      </c>
      <c r="S109" s="52" t="e">
        <f t="shared" si="10"/>
        <v>#N/A</v>
      </c>
      <c r="T109" s="2" t="s">
        <v>120</v>
      </c>
      <c r="U109" s="2" t="str">
        <f t="shared" si="26"/>
        <v>049 State Ave</v>
      </c>
    </row>
    <row r="110" spans="1:21">
      <c r="A110" s="1"/>
      <c r="B110" s="1">
        <v>11</v>
      </c>
      <c r="C110" s="30">
        <f t="shared" si="28"/>
        <v>39580</v>
      </c>
      <c r="D110" s="30"/>
      <c r="E110" s="30"/>
      <c r="F110" s="30"/>
      <c r="G110" s="30"/>
      <c r="H110" s="30"/>
      <c r="I110" s="30"/>
      <c r="J110" s="5"/>
      <c r="K110" s="5">
        <f t="shared" si="5"/>
        <v>39580</v>
      </c>
      <c r="L110" s="32">
        <f t="shared" si="12"/>
        <v>0.42809180797642182</v>
      </c>
      <c r="M110" s="5">
        <f t="shared" si="2"/>
        <v>87691.347492293251</v>
      </c>
      <c r="N110" s="5">
        <f t="shared" si="3"/>
        <v>157844.42548612785</v>
      </c>
      <c r="O110" s="5">
        <f t="shared" si="6"/>
        <v>184151.8297338158</v>
      </c>
      <c r="P110" s="49">
        <f t="shared" si="13"/>
        <v>0.45135581938090852</v>
      </c>
      <c r="Q110" s="49">
        <f t="shared" si="14"/>
        <v>0.25075323298939367</v>
      </c>
      <c r="R110" s="49">
        <f t="shared" si="15"/>
        <v>0.21493134256233742</v>
      </c>
      <c r="S110" s="52" t="e">
        <f t="shared" si="10"/>
        <v>#N/A</v>
      </c>
      <c r="T110" s="2" t="s">
        <v>120</v>
      </c>
      <c r="U110" s="2" t="str">
        <f t="shared" si="26"/>
        <v>049 State Ave</v>
      </c>
    </row>
    <row r="111" spans="1:21">
      <c r="A111" s="1"/>
      <c r="B111" s="1">
        <v>12</v>
      </c>
      <c r="C111" s="30">
        <f t="shared" si="28"/>
        <v>38736</v>
      </c>
      <c r="D111" s="30"/>
      <c r="E111" s="30"/>
      <c r="F111" s="30"/>
      <c r="G111" s="30"/>
      <c r="H111" s="30"/>
      <c r="I111" s="30"/>
      <c r="J111" s="5"/>
      <c r="K111" s="5">
        <f t="shared" si="5"/>
        <v>38736</v>
      </c>
      <c r="L111" s="32">
        <f t="shared" si="12"/>
        <v>0.42809180797642182</v>
      </c>
      <c r="M111" s="5">
        <f t="shared" si="2"/>
        <v>87691.347492293251</v>
      </c>
      <c r="N111" s="5">
        <f t="shared" si="3"/>
        <v>157844.42548612785</v>
      </c>
      <c r="O111" s="5">
        <f t="shared" si="6"/>
        <v>184151.8297338158</v>
      </c>
      <c r="P111" s="49">
        <f t="shared" si="13"/>
        <v>0.44173115259067391</v>
      </c>
      <c r="Q111" s="49">
        <f t="shared" si="14"/>
        <v>0.24540619588370774</v>
      </c>
      <c r="R111" s="49">
        <f t="shared" si="15"/>
        <v>0.21034816790032093</v>
      </c>
      <c r="S111" s="52" t="e">
        <f t="shared" si="10"/>
        <v>#N/A</v>
      </c>
      <c r="T111" s="2" t="s">
        <v>120</v>
      </c>
      <c r="U111" s="2" t="str">
        <f t="shared" si="26"/>
        <v>049 State Ave</v>
      </c>
    </row>
    <row r="112" spans="1:21">
      <c r="A112" s="1"/>
      <c r="B112" s="1">
        <v>13</v>
      </c>
      <c r="C112" s="30">
        <f t="shared" si="28"/>
        <v>31379</v>
      </c>
      <c r="D112" s="30"/>
      <c r="E112" s="30"/>
      <c r="F112" s="30"/>
      <c r="G112" s="30"/>
      <c r="H112" s="30"/>
      <c r="I112" s="30"/>
      <c r="J112" s="5"/>
      <c r="K112" s="5">
        <f t="shared" si="5"/>
        <v>31379</v>
      </c>
      <c r="L112" s="32">
        <f t="shared" si="12"/>
        <v>0.42809180797642182</v>
      </c>
      <c r="M112" s="5">
        <f t="shared" ref="M112" si="29">$C$41*$L112*60*$M$45</f>
        <v>87691.347492293251</v>
      </c>
      <c r="N112" s="5">
        <f t="shared" ref="N112" si="30">$C$41*$L112*60*$Q$45</f>
        <v>157844.42548612785</v>
      </c>
      <c r="O112" s="5">
        <f t="shared" si="6"/>
        <v>184151.8297338158</v>
      </c>
      <c r="P112" s="49">
        <f t="shared" si="13"/>
        <v>0.35783461991797699</v>
      </c>
      <c r="Q112" s="49">
        <f t="shared" si="14"/>
        <v>0.19879701106554279</v>
      </c>
      <c r="R112" s="49">
        <f t="shared" si="15"/>
        <v>0.17039743805617955</v>
      </c>
      <c r="S112" s="52" t="e">
        <f t="shared" si="10"/>
        <v>#N/A</v>
      </c>
      <c r="T112" s="2" t="s">
        <v>120</v>
      </c>
      <c r="U112" s="2" t="str">
        <f t="shared" si="26"/>
        <v>049 State Ave</v>
      </c>
    </row>
  </sheetData>
  <sheetProtection algorithmName="SHA-512" hashValue="fMA2Dl0hCFcMEAKT78boAcFOmZp76xvSrFOPkLYYTlzEmtClBMV0gWAkL8srQTV6EMxErF1BaQEAay8P298Vbw==" saltValue="LFTaH/I+RCaHDwNLxPOQQA==" spinCount="100000" sheet="1" formatCells="0" formatColumns="0" formatRows="0" insertColumns="0" insertRows="0"/>
  <pageMargins left="0.7" right="0.7" top="0.75" bottom="0.75" header="0.3" footer="0.3"/>
  <pageSetup scale="42" orientation="landscape"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80C7D-311B-4895-AF83-E271F42DFF07}">
  <dimension ref="A33:U112"/>
  <sheetViews>
    <sheetView topLeftCell="A6" zoomScaleNormal="100" workbookViewId="0">
      <selection activeCell="D65" sqref="D65"/>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317</v>
      </c>
      <c r="Q33" s="10"/>
      <c r="S33" s="10"/>
      <c r="T33" s="11" t="s">
        <v>318</v>
      </c>
      <c r="U33" s="10"/>
    </row>
    <row r="34" spans="1:21" ht="15.75">
      <c r="A34" s="24">
        <v>2024</v>
      </c>
      <c r="B34" s="12">
        <f>SUM($K$48:$K$60)</f>
        <v>322589</v>
      </c>
      <c r="C34" s="13">
        <f>$B34/(SUM($M$48:$M$60))</f>
        <v>0.36731823035041311</v>
      </c>
      <c r="D34" s="13">
        <f>$B34/(SUM($N$48:$N$60))</f>
        <v>0.29385458428033051</v>
      </c>
      <c r="E34" s="13">
        <f>$B34/(SUM($O$48:$O$60))</f>
        <v>8.7456721512003094E-2</v>
      </c>
      <c r="F34" s="9"/>
      <c r="G34" s="7">
        <f>A34</f>
        <v>2024</v>
      </c>
      <c r="H34" s="14"/>
      <c r="I34" s="15">
        <f>AVERAGE($L$48:$L$60)</f>
        <v>0.63969408892853885</v>
      </c>
      <c r="J34" s="9"/>
      <c r="K34" s="9"/>
      <c r="L34" s="8" t="s">
        <v>319</v>
      </c>
      <c r="M34" s="8" t="s">
        <v>320</v>
      </c>
      <c r="N34" s="9"/>
      <c r="O34" s="16"/>
      <c r="P34" s="8" t="s">
        <v>319</v>
      </c>
      <c r="Q34" s="8" t="s">
        <v>320</v>
      </c>
      <c r="S34" s="16"/>
      <c r="T34" s="8" t="s">
        <v>319</v>
      </c>
      <c r="U34" s="8" t="s">
        <v>320</v>
      </c>
    </row>
    <row r="35" spans="1:21" ht="15.75">
      <c r="A35" s="7">
        <f>A34+1</f>
        <v>2025</v>
      </c>
      <c r="B35" s="12">
        <f>SUM($K$61:$K$73)</f>
        <v>199204</v>
      </c>
      <c r="C35" s="13">
        <f>$B35/(SUM($M$61:$M$73))</f>
        <v>0.20327788044595976</v>
      </c>
      <c r="D35" s="13">
        <f>$B35/(SUM($N$61:$N$73))</f>
        <v>0.16262230435676778</v>
      </c>
      <c r="E35" s="13">
        <f>$B35/(SUM($O$61:$O$73))</f>
        <v>4.8399495344276115E-2</v>
      </c>
      <c r="F35" s="9"/>
      <c r="G35" s="7">
        <f t="shared" ref="G35:G38" si="0">A35</f>
        <v>2025</v>
      </c>
      <c r="H35" s="27">
        <v>9.9012963956026212E-2</v>
      </c>
      <c r="I35" s="15">
        <f>AVERAGE($L$61:$L$73)</f>
        <v>0.71379450083880136</v>
      </c>
      <c r="J35" s="9"/>
      <c r="K35" s="17" t="s">
        <v>321</v>
      </c>
      <c r="L35" s="28">
        <v>0</v>
      </c>
      <c r="M35" s="28">
        <v>0</v>
      </c>
      <c r="N35" s="9"/>
      <c r="O35" s="17" t="s">
        <v>321</v>
      </c>
      <c r="P35" s="28">
        <v>0</v>
      </c>
      <c r="Q35" s="28">
        <v>0</v>
      </c>
      <c r="S35" s="17" t="s">
        <v>321</v>
      </c>
      <c r="T35" s="48">
        <v>3</v>
      </c>
      <c r="U35" s="48">
        <v>8</v>
      </c>
    </row>
    <row r="36" spans="1:21" ht="15.75">
      <c r="A36" s="7">
        <f t="shared" ref="A36:A38" si="1">A35+1</f>
        <v>2026</v>
      </c>
      <c r="B36" s="12">
        <f>SUM($K$74:$K$86)</f>
        <v>194185.80000000002</v>
      </c>
      <c r="C36" s="13">
        <f>$B36/(SUM($M$74:$M$86))</f>
        <v>0.19815705425946797</v>
      </c>
      <c r="D36" s="13">
        <f>$B36/(SUM($N$74:$N$86))</f>
        <v>0.15852564340757436</v>
      </c>
      <c r="E36" s="13">
        <f>$B36/(SUM($O$74:$O$86))</f>
        <v>4.7180251014159021E-2</v>
      </c>
      <c r="F36" s="9"/>
      <c r="G36" s="7">
        <f t="shared" si="0"/>
        <v>2026</v>
      </c>
      <c r="H36" s="27">
        <v>-0.03</v>
      </c>
      <c r="I36" s="15">
        <f>AVERAGE($L$74:$L$86)</f>
        <v>0.71379450083880136</v>
      </c>
      <c r="J36" s="9"/>
      <c r="K36" s="17" t="s">
        <v>322</v>
      </c>
      <c r="L36" s="28">
        <v>1</v>
      </c>
      <c r="M36" s="28">
        <v>10</v>
      </c>
      <c r="N36" s="9"/>
      <c r="O36" s="17" t="s">
        <v>322</v>
      </c>
      <c r="P36" s="28">
        <v>1</v>
      </c>
      <c r="Q36" s="28">
        <v>10</v>
      </c>
      <c r="S36" s="17" t="s">
        <v>322</v>
      </c>
      <c r="T36" s="48">
        <v>3</v>
      </c>
      <c r="U36" s="48">
        <v>8</v>
      </c>
    </row>
    <row r="37" spans="1:21" ht="15.75">
      <c r="A37" s="7">
        <f t="shared" si="1"/>
        <v>2027</v>
      </c>
      <c r="B37" s="12">
        <f>SUM($K$87:$K$99)</f>
        <v>184476.50999999998</v>
      </c>
      <c r="C37" s="13">
        <f>$B37/(SUM($M$87:$M$99))</f>
        <v>0.18824920154649452</v>
      </c>
      <c r="D37" s="13">
        <f>$B37/(SUM($N$87:$N$99))</f>
        <v>0.15059936123719558</v>
      </c>
      <c r="E37" s="13">
        <f>$B37/(SUM($O$87:$O$99))</f>
        <v>4.4821238463451062E-2</v>
      </c>
      <c r="F37" s="9"/>
      <c r="G37" s="7">
        <f t="shared" si="0"/>
        <v>2027</v>
      </c>
      <c r="H37" s="27">
        <v>-0.03</v>
      </c>
      <c r="I37" s="15">
        <f>AVERAGE($L$87:$L$99)</f>
        <v>0.71379450083880136</v>
      </c>
      <c r="J37" s="9"/>
      <c r="K37" s="17" t="s">
        <v>323</v>
      </c>
      <c r="L37" s="28">
        <v>1</v>
      </c>
      <c r="M37" s="28">
        <v>10</v>
      </c>
      <c r="N37" s="9"/>
      <c r="O37" s="17" t="s">
        <v>323</v>
      </c>
      <c r="P37" s="28">
        <v>1</v>
      </c>
      <c r="Q37" s="28">
        <v>10</v>
      </c>
      <c r="S37" s="17" t="s">
        <v>323</v>
      </c>
      <c r="T37" s="48">
        <v>3</v>
      </c>
      <c r="U37" s="48">
        <v>8</v>
      </c>
    </row>
    <row r="38" spans="1:21" ht="15.75">
      <c r="A38" s="7">
        <f t="shared" si="1"/>
        <v>2028</v>
      </c>
      <c r="B38" s="12">
        <f>SUM($K$100:$K$112)</f>
        <v>175252.6845</v>
      </c>
      <c r="C38" s="13">
        <f>$B38/(SUM($M$100:$M$112))</f>
        <v>0.17883674146916984</v>
      </c>
      <c r="D38" s="13">
        <f>$B38/(SUM($N$100:$N$112))</f>
        <v>0.14306939317533585</v>
      </c>
      <c r="E38" s="13">
        <f>$B38/(SUM($O$100:$O$112))</f>
        <v>4.2580176540278514E-2</v>
      </c>
      <c r="F38" s="9"/>
      <c r="G38" s="7">
        <f t="shared" si="0"/>
        <v>2028</v>
      </c>
      <c r="H38" s="27">
        <v>-0.05</v>
      </c>
      <c r="I38" s="15">
        <f>AVERAGE($L$100:$L$112)</f>
        <v>0.71379450083880136</v>
      </c>
      <c r="J38" s="9"/>
      <c r="K38" s="17" t="s">
        <v>324</v>
      </c>
      <c r="L38" s="28">
        <v>1</v>
      </c>
      <c r="M38" s="28">
        <v>10</v>
      </c>
      <c r="N38" s="9"/>
      <c r="O38" s="17" t="s">
        <v>324</v>
      </c>
      <c r="P38" s="28">
        <v>1</v>
      </c>
      <c r="Q38" s="28">
        <v>10</v>
      </c>
      <c r="S38" s="17" t="s">
        <v>324</v>
      </c>
      <c r="T38" s="48">
        <v>3</v>
      </c>
      <c r="U38" s="48">
        <v>8</v>
      </c>
    </row>
    <row r="39" spans="1:21" ht="15.75">
      <c r="A39" s="9"/>
      <c r="B39" s="9"/>
      <c r="C39" s="9"/>
      <c r="D39" s="9"/>
      <c r="E39" s="9"/>
      <c r="F39" s="9"/>
      <c r="G39" s="9"/>
      <c r="H39" s="9"/>
      <c r="I39" s="9"/>
      <c r="J39" s="9"/>
      <c r="K39" s="17" t="s">
        <v>325</v>
      </c>
      <c r="L39" s="28">
        <v>1</v>
      </c>
      <c r="M39" s="28">
        <v>10</v>
      </c>
      <c r="N39" s="9"/>
      <c r="O39" s="17" t="s">
        <v>325</v>
      </c>
      <c r="P39" s="28">
        <v>1</v>
      </c>
      <c r="Q39" s="28">
        <v>10</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28">
        <v>0.5</v>
      </c>
      <c r="M40" s="28">
        <v>0</v>
      </c>
      <c r="N40" s="9"/>
      <c r="O40" s="17" t="s">
        <v>326</v>
      </c>
      <c r="P40" s="28">
        <v>1</v>
      </c>
      <c r="Q40" s="28">
        <v>10</v>
      </c>
      <c r="S40" s="17" t="s">
        <v>326</v>
      </c>
      <c r="T40" s="48">
        <v>3</v>
      </c>
      <c r="U40" s="48">
        <v>8</v>
      </c>
    </row>
    <row r="41" spans="1:21" ht="15.75">
      <c r="A41" s="9"/>
      <c r="B41" s="17" t="s">
        <v>327</v>
      </c>
      <c r="C41" s="33">
        <f>'KDT Q1 25'!L289</f>
        <v>11.000695610869943</v>
      </c>
      <c r="D41" s="19" t="str">
        <f>CONCATENATE(C43," per Minute")</f>
        <v>Cases per Minute</v>
      </c>
      <c r="E41" s="9"/>
      <c r="F41" s="9"/>
      <c r="G41" s="23">
        <f>IFERROR(SUM($J$61:$J$73)/SUM($J$48:$J$60)-1,"")</f>
        <v>-0.67110086272015268</v>
      </c>
      <c r="H41" s="9"/>
      <c r="I41" s="9"/>
      <c r="J41" s="9"/>
      <c r="K41" s="17" t="s">
        <v>328</v>
      </c>
      <c r="L41" s="28">
        <v>0</v>
      </c>
      <c r="M41" s="28">
        <v>0</v>
      </c>
      <c r="N41" s="9"/>
      <c r="O41" s="17" t="s">
        <v>328</v>
      </c>
      <c r="P41" s="28">
        <v>0</v>
      </c>
      <c r="Q41" s="28">
        <v>0</v>
      </c>
      <c r="S41" s="17" t="s">
        <v>328</v>
      </c>
      <c r="T41" s="48">
        <v>3</v>
      </c>
      <c r="U41" s="48">
        <v>8</v>
      </c>
    </row>
    <row r="42" spans="1:21" ht="15.75">
      <c r="A42" s="9"/>
      <c r="B42" s="17"/>
      <c r="C42" s="50"/>
      <c r="D42" s="9"/>
      <c r="E42" s="9"/>
      <c r="F42" s="9"/>
      <c r="H42" s="9"/>
      <c r="I42" s="9"/>
      <c r="J42" s="9"/>
      <c r="K42" s="9"/>
      <c r="L42" s="17" t="s">
        <v>329</v>
      </c>
      <c r="M42" s="20">
        <f>(L35*M35)+(L36*M36)+(L37*M37)+(L38*M38)+(L39*M39)+(L40*M40)+(L41*M41)</f>
        <v>40</v>
      </c>
      <c r="N42" s="9"/>
      <c r="O42" s="18"/>
      <c r="P42" s="17" t="s">
        <v>329</v>
      </c>
      <c r="Q42" s="20">
        <f>(P35*Q35)+(P36*Q36)+(P37*Q37)+(P38*Q38)+(P39*Q39)+(P40*Q40)+(P41*Q41)</f>
        <v>50</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2080</v>
      </c>
      <c r="N44" s="9"/>
      <c r="O44" s="18"/>
      <c r="P44" s="17" t="s">
        <v>333</v>
      </c>
      <c r="Q44" s="21">
        <f>Q42*Q43</f>
        <v>2600</v>
      </c>
      <c r="S44" s="18"/>
      <c r="T44" s="17" t="s">
        <v>333</v>
      </c>
      <c r="U44" s="21">
        <f>U42*U43</f>
        <v>8736</v>
      </c>
    </row>
    <row r="45" spans="1:21" ht="15.75">
      <c r="A45" s="22"/>
      <c r="B45" s="9"/>
      <c r="C45" s="9"/>
      <c r="D45" s="9"/>
      <c r="E45" s="9"/>
      <c r="F45" s="9"/>
      <c r="G45" s="9"/>
      <c r="H45" s="9"/>
      <c r="I45" s="9"/>
      <c r="J45" s="9"/>
      <c r="K45" s="9"/>
      <c r="L45" s="17" t="s">
        <v>334</v>
      </c>
      <c r="M45" s="9">
        <f>M44/13</f>
        <v>160</v>
      </c>
      <c r="N45" s="9"/>
      <c r="O45" s="18"/>
      <c r="P45" s="17" t="s">
        <v>334</v>
      </c>
      <c r="Q45" s="9">
        <f>Q44/13</f>
        <v>200</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row>
    <row r="48" spans="1:21">
      <c r="A48" s="1">
        <f>$A$34</f>
        <v>2024</v>
      </c>
      <c r="B48" s="1">
        <v>1</v>
      </c>
      <c r="C48" s="29">
        <v>16881</v>
      </c>
      <c r="D48" s="29">
        <v>37000</v>
      </c>
      <c r="E48" s="29">
        <v>54716</v>
      </c>
      <c r="F48" s="29">
        <v>23815</v>
      </c>
      <c r="G48" s="29">
        <v>22600</v>
      </c>
      <c r="H48" s="29">
        <v>30013</v>
      </c>
      <c r="I48" s="29"/>
      <c r="J48" s="5">
        <f>IF(G61&gt;0,G48,0)</f>
        <v>22600</v>
      </c>
      <c r="K48" s="5">
        <f>IF(G48&gt;0,G48,C48)</f>
        <v>22600</v>
      </c>
      <c r="L48" s="31">
        <f>'KDT Q4 24 '!J288</f>
        <v>0.63969408892853874</v>
      </c>
      <c r="M48" s="5">
        <f t="shared" ref="M48:M111" si="2">$C$41*$L48*60*$M$45</f>
        <v>67555.967581205987</v>
      </c>
      <c r="N48" s="5">
        <f t="shared" ref="N48:N111" si="3">$C$41*$L48*60*$Q$45</f>
        <v>84444.959476507487</v>
      </c>
      <c r="O48" s="5">
        <f>$C$41*$L48*60*$U$45</f>
        <v>283735.06384106516</v>
      </c>
      <c r="P48" s="49">
        <f>IF(K48=0,0%,K48/M48)</f>
        <v>0.3345374333190263</v>
      </c>
      <c r="Q48" s="49">
        <f>IF(K48=0,0%,K48/N48)</f>
        <v>0.26762994665522105</v>
      </c>
      <c r="R48" s="49">
        <f>IF(K48=0,0%,K48/O48)</f>
        <v>7.9651769837863401E-2</v>
      </c>
      <c r="S48" s="52">
        <f>IF(ISBLANK(E48),"-",E48/(C48/28))</f>
        <v>90.755760914637762</v>
      </c>
      <c r="T48" s="2" t="s">
        <v>122</v>
      </c>
      <c r="U48" s="2" t="s">
        <v>351</v>
      </c>
    </row>
    <row r="49" spans="1:21">
      <c r="A49" s="1"/>
      <c r="B49" s="1">
        <v>2</v>
      </c>
      <c r="C49" s="29">
        <v>26213</v>
      </c>
      <c r="D49" s="29">
        <v>34000</v>
      </c>
      <c r="E49" s="29">
        <v>30013</v>
      </c>
      <c r="F49" s="29">
        <v>37000</v>
      </c>
      <c r="G49" s="29">
        <v>24256</v>
      </c>
      <c r="H49" s="29">
        <v>48123</v>
      </c>
      <c r="I49" s="29"/>
      <c r="J49" s="5">
        <f t="shared" ref="J49:J60" si="4">IF(G62&gt;0,G49,0)</f>
        <v>24256</v>
      </c>
      <c r="K49" s="5">
        <f t="shared" ref="K49:K112" si="5">IF(G49&gt;0,G49,C49)</f>
        <v>24256</v>
      </c>
      <c r="L49" s="32">
        <f>L48</f>
        <v>0.63969408892853874</v>
      </c>
      <c r="M49" s="5">
        <f t="shared" si="2"/>
        <v>67555.967581205987</v>
      </c>
      <c r="N49" s="5">
        <f t="shared" si="3"/>
        <v>84444.959476507487</v>
      </c>
      <c r="O49" s="5">
        <f t="shared" ref="O49:O112" si="6">$C$41*$L49*60*$U$45</f>
        <v>283735.06384106516</v>
      </c>
      <c r="P49" s="49">
        <f t="shared" ref="P49:P50" si="7">IF(K49=0,0%,K49/M49)</f>
        <v>0.3590504417073585</v>
      </c>
      <c r="Q49" s="49">
        <f t="shared" ref="Q49:Q50" si="8">IF(K49=0,0%,K49/N49)</f>
        <v>0.28724035336588677</v>
      </c>
      <c r="R49" s="49">
        <f t="shared" ref="R49:R50" si="9">IF(K49=0,0%,K49/O49)</f>
        <v>8.548820040651392E-2</v>
      </c>
      <c r="S49" s="52">
        <f t="shared" ref="S49:S112" si="10">IF(ISBLANK(E49),#N/A,E49/(C49/28))</f>
        <v>32.059054667531377</v>
      </c>
      <c r="T49" s="2" t="s">
        <v>122</v>
      </c>
      <c r="U49" s="2" t="str">
        <f t="shared" ref="U49:U80" si="11">U48</f>
        <v>049 State Ave</v>
      </c>
    </row>
    <row r="50" spans="1:21">
      <c r="A50" s="1"/>
      <c r="B50" s="1">
        <v>3</v>
      </c>
      <c r="C50" s="29">
        <v>16371</v>
      </c>
      <c r="D50" s="29">
        <v>40800</v>
      </c>
      <c r="E50" s="29">
        <v>48123</v>
      </c>
      <c r="F50" s="29">
        <v>54855</v>
      </c>
      <c r="G50" s="29">
        <v>51520</v>
      </c>
      <c r="H50" s="29">
        <v>79600</v>
      </c>
      <c r="I50" s="29"/>
      <c r="J50" s="5">
        <f t="shared" si="4"/>
        <v>51520</v>
      </c>
      <c r="K50" s="5">
        <f t="shared" si="5"/>
        <v>51520</v>
      </c>
      <c r="L50" s="32">
        <f t="shared" ref="L50:L112" si="12">L49</f>
        <v>0.63969408892853874</v>
      </c>
      <c r="M50" s="5">
        <f t="shared" si="2"/>
        <v>67555.967581205987</v>
      </c>
      <c r="N50" s="5">
        <f t="shared" si="3"/>
        <v>84444.959476507487</v>
      </c>
      <c r="O50" s="5">
        <f t="shared" si="6"/>
        <v>283735.06384106516</v>
      </c>
      <c r="P50" s="49">
        <f t="shared" si="7"/>
        <v>0.76262692763700157</v>
      </c>
      <c r="Q50" s="49">
        <f t="shared" si="8"/>
        <v>0.61010154210960121</v>
      </c>
      <c r="R50" s="49">
        <f t="shared" si="9"/>
        <v>0.18157783991357179</v>
      </c>
      <c r="S50" s="52">
        <f t="shared" si="10"/>
        <v>82.306761957119292</v>
      </c>
      <c r="T50" s="2" t="s">
        <v>122</v>
      </c>
      <c r="U50" s="2" t="str">
        <f t="shared" si="11"/>
        <v>049 State Ave</v>
      </c>
    </row>
    <row r="51" spans="1:21">
      <c r="A51" s="1"/>
      <c r="B51" s="1">
        <v>4</v>
      </c>
      <c r="C51" s="29">
        <v>15190</v>
      </c>
      <c r="D51" s="29">
        <v>20000</v>
      </c>
      <c r="E51" s="29">
        <v>79600</v>
      </c>
      <c r="F51" s="29">
        <v>10607</v>
      </c>
      <c r="G51" s="29">
        <v>27389</v>
      </c>
      <c r="H51" s="29">
        <v>97661</v>
      </c>
      <c r="I51" s="29"/>
      <c r="J51" s="5">
        <f t="shared" si="4"/>
        <v>27389</v>
      </c>
      <c r="K51" s="5">
        <f t="shared" si="5"/>
        <v>27389</v>
      </c>
      <c r="L51" s="32">
        <f t="shared" si="12"/>
        <v>0.63969408892853874</v>
      </c>
      <c r="M51" s="5">
        <f t="shared" si="2"/>
        <v>67555.967581205987</v>
      </c>
      <c r="N51" s="5">
        <f t="shared" si="3"/>
        <v>84444.959476507487</v>
      </c>
      <c r="O51" s="5">
        <f t="shared" si="6"/>
        <v>283735.06384106516</v>
      </c>
      <c r="P51" s="49">
        <f t="shared" ref="P51:P112" si="13">IF(K51=0,0%,K51/M51)</f>
        <v>0.40542680359180583</v>
      </c>
      <c r="Q51" s="49">
        <f t="shared" ref="Q51:Q112" si="14">IF(K51=0,0%,K51/N51)</f>
        <v>0.32434144287344463</v>
      </c>
      <c r="R51" s="49">
        <f t="shared" ref="R51:R112" si="15">IF(K51=0,0%,K51/O51)</f>
        <v>9.6530191331382326E-2</v>
      </c>
      <c r="S51" s="52">
        <f t="shared" si="10"/>
        <v>146.72811059907835</v>
      </c>
      <c r="T51" s="2" t="s">
        <v>122</v>
      </c>
      <c r="U51" s="2" t="str">
        <f t="shared" si="11"/>
        <v>049 State Ave</v>
      </c>
    </row>
    <row r="52" spans="1:21">
      <c r="A52" s="1"/>
      <c r="B52" s="1">
        <v>5</v>
      </c>
      <c r="C52" s="29">
        <v>14280</v>
      </c>
      <c r="D52" s="29">
        <v>35500</v>
      </c>
      <c r="E52" s="29">
        <v>97661</v>
      </c>
      <c r="F52" s="29">
        <v>36452</v>
      </c>
      <c r="G52" s="29">
        <v>25006</v>
      </c>
      <c r="H52" s="29">
        <v>100127</v>
      </c>
      <c r="I52" s="29"/>
      <c r="J52" s="5">
        <f t="shared" si="4"/>
        <v>0</v>
      </c>
      <c r="K52" s="5">
        <f t="shared" si="5"/>
        <v>25006</v>
      </c>
      <c r="L52" s="32">
        <f t="shared" si="12"/>
        <v>0.63969408892853874</v>
      </c>
      <c r="M52" s="5">
        <f t="shared" si="2"/>
        <v>67555.967581205987</v>
      </c>
      <c r="N52" s="5">
        <f t="shared" si="3"/>
        <v>84444.959476507487</v>
      </c>
      <c r="O52" s="5">
        <f t="shared" si="6"/>
        <v>283735.06384106516</v>
      </c>
      <c r="P52" s="49">
        <f t="shared" si="13"/>
        <v>0.370152347680335</v>
      </c>
      <c r="Q52" s="49">
        <f t="shared" si="14"/>
        <v>0.29612187814426799</v>
      </c>
      <c r="R52" s="49">
        <f t="shared" si="15"/>
        <v>8.8131511352460709E-2</v>
      </c>
      <c r="S52" s="52">
        <f t="shared" si="10"/>
        <v>191.49215686274511</v>
      </c>
      <c r="T52" s="2" t="s">
        <v>122</v>
      </c>
      <c r="U52" s="2" t="str">
        <f t="shared" si="11"/>
        <v>049 State Ave</v>
      </c>
    </row>
    <row r="53" spans="1:21">
      <c r="A53" s="1"/>
      <c r="B53" s="1">
        <v>6</v>
      </c>
      <c r="C53" s="29">
        <v>16992</v>
      </c>
      <c r="D53" s="29">
        <v>20000</v>
      </c>
      <c r="E53" s="29">
        <v>100127</v>
      </c>
      <c r="F53" s="29">
        <v>22143</v>
      </c>
      <c r="G53" s="29">
        <v>25780</v>
      </c>
      <c r="H53" s="29">
        <v>111268</v>
      </c>
      <c r="I53" s="29"/>
      <c r="J53" s="5">
        <f t="shared" si="4"/>
        <v>0</v>
      </c>
      <c r="K53" s="5">
        <f t="shared" si="5"/>
        <v>25780</v>
      </c>
      <c r="L53" s="32">
        <f t="shared" si="12"/>
        <v>0.63969408892853874</v>
      </c>
      <c r="M53" s="5">
        <f t="shared" si="2"/>
        <v>67555.967581205987</v>
      </c>
      <c r="N53" s="5">
        <f t="shared" si="3"/>
        <v>84444.959476507487</v>
      </c>
      <c r="O53" s="5">
        <f t="shared" si="6"/>
        <v>283735.06384106516</v>
      </c>
      <c r="P53" s="49">
        <f t="shared" si="13"/>
        <v>0.38160951464444681</v>
      </c>
      <c r="Q53" s="49">
        <f t="shared" si="14"/>
        <v>0.30528761171555746</v>
      </c>
      <c r="R53" s="49">
        <f t="shared" si="15"/>
        <v>9.0859408248677803E-2</v>
      </c>
      <c r="S53" s="52">
        <f t="shared" si="10"/>
        <v>164.99270244821091</v>
      </c>
      <c r="T53" s="2" t="s">
        <v>122</v>
      </c>
      <c r="U53" s="2" t="str">
        <f t="shared" si="11"/>
        <v>049 State Ave</v>
      </c>
    </row>
    <row r="54" spans="1:21">
      <c r="A54" s="1"/>
      <c r="B54" s="1">
        <v>7</v>
      </c>
      <c r="C54" s="29">
        <v>22896</v>
      </c>
      <c r="D54" s="29">
        <v>27000</v>
      </c>
      <c r="E54" s="29">
        <v>111268</v>
      </c>
      <c r="F54" s="29">
        <v>11045</v>
      </c>
      <c r="G54" s="29">
        <v>17433</v>
      </c>
      <c r="H54" s="29">
        <v>119364</v>
      </c>
      <c r="I54" s="29"/>
      <c r="J54" s="5">
        <f t="shared" si="4"/>
        <v>0</v>
      </c>
      <c r="K54" s="5">
        <f t="shared" si="5"/>
        <v>17433</v>
      </c>
      <c r="L54" s="32">
        <f t="shared" si="12"/>
        <v>0.63969408892853874</v>
      </c>
      <c r="M54" s="5">
        <f t="shared" si="2"/>
        <v>67555.967581205987</v>
      </c>
      <c r="N54" s="5">
        <f t="shared" si="3"/>
        <v>84444.959476507487</v>
      </c>
      <c r="O54" s="5">
        <f t="shared" si="6"/>
        <v>283735.06384106516</v>
      </c>
      <c r="P54" s="49">
        <f t="shared" si="13"/>
        <v>0.25805270243586659</v>
      </c>
      <c r="Q54" s="49">
        <f t="shared" si="14"/>
        <v>0.20644216194869328</v>
      </c>
      <c r="R54" s="49">
        <f t="shared" si="15"/>
        <v>6.1441119627587283E-2</v>
      </c>
      <c r="S54" s="52">
        <f t="shared" si="10"/>
        <v>136.07197763801537</v>
      </c>
      <c r="T54" s="2" t="s">
        <v>122</v>
      </c>
      <c r="U54" s="2" t="str">
        <f t="shared" si="11"/>
        <v>049 State Ave</v>
      </c>
    </row>
    <row r="55" spans="1:21">
      <c r="A55" s="1"/>
      <c r="B55" s="1">
        <v>8</v>
      </c>
      <c r="C55" s="29">
        <v>19478</v>
      </c>
      <c r="D55" s="29">
        <v>24500</v>
      </c>
      <c r="E55" s="29">
        <v>119364</v>
      </c>
      <c r="F55" s="29">
        <v>9235</v>
      </c>
      <c r="G55" s="29">
        <v>9845</v>
      </c>
      <c r="H55" s="29">
        <v>98498</v>
      </c>
      <c r="I55" s="29"/>
      <c r="J55" s="5">
        <f t="shared" si="4"/>
        <v>0</v>
      </c>
      <c r="K55" s="5">
        <f t="shared" si="5"/>
        <v>9845</v>
      </c>
      <c r="L55" s="32">
        <f t="shared" si="12"/>
        <v>0.63969408892853874</v>
      </c>
      <c r="M55" s="5">
        <f t="shared" si="2"/>
        <v>67555.967581205987</v>
      </c>
      <c r="N55" s="5">
        <f t="shared" si="3"/>
        <v>84444.959476507487</v>
      </c>
      <c r="O55" s="5">
        <f t="shared" si="6"/>
        <v>283735.06384106516</v>
      </c>
      <c r="P55" s="49">
        <f t="shared" si="13"/>
        <v>0.14573101907193867</v>
      </c>
      <c r="Q55" s="49">
        <f t="shared" si="14"/>
        <v>0.11658481525755093</v>
      </c>
      <c r="R55" s="49">
        <f t="shared" si="15"/>
        <v>3.469786168379492E-2</v>
      </c>
      <c r="S55" s="52">
        <f t="shared" si="10"/>
        <v>171.58804805421502</v>
      </c>
      <c r="T55" s="2" t="s">
        <v>122</v>
      </c>
      <c r="U55" s="2" t="str">
        <f t="shared" si="11"/>
        <v>049 State Ave</v>
      </c>
    </row>
    <row r="56" spans="1:21">
      <c r="A56" s="1"/>
      <c r="B56" s="1">
        <v>9</v>
      </c>
      <c r="C56" s="29">
        <v>37538.35</v>
      </c>
      <c r="D56" s="29">
        <v>30000</v>
      </c>
      <c r="E56" s="29">
        <v>98498</v>
      </c>
      <c r="F56" s="29">
        <v>26125</v>
      </c>
      <c r="G56" s="29">
        <v>17920</v>
      </c>
      <c r="H56" s="29">
        <v>69623</v>
      </c>
      <c r="I56" s="29"/>
      <c r="J56" s="5">
        <f t="shared" si="4"/>
        <v>0</v>
      </c>
      <c r="K56" s="5">
        <f t="shared" si="5"/>
        <v>17920</v>
      </c>
      <c r="L56" s="32">
        <f t="shared" si="12"/>
        <v>0.63969408892853874</v>
      </c>
      <c r="M56" s="5">
        <f t="shared" si="2"/>
        <v>67555.967581205987</v>
      </c>
      <c r="N56" s="5">
        <f t="shared" si="3"/>
        <v>84444.959476507487</v>
      </c>
      <c r="O56" s="5">
        <f t="shared" si="6"/>
        <v>283735.06384106516</v>
      </c>
      <c r="P56" s="49">
        <f t="shared" si="13"/>
        <v>0.26526154004765273</v>
      </c>
      <c r="Q56" s="49">
        <f t="shared" si="14"/>
        <v>0.21220923203812217</v>
      </c>
      <c r="R56" s="49">
        <f t="shared" si="15"/>
        <v>6.3157509535155407E-2</v>
      </c>
      <c r="S56" s="52">
        <f t="shared" si="10"/>
        <v>73.470037974498084</v>
      </c>
      <c r="T56" s="2" t="s">
        <v>122</v>
      </c>
      <c r="U56" s="2" t="str">
        <f t="shared" si="11"/>
        <v>049 State Ave</v>
      </c>
    </row>
    <row r="57" spans="1:21">
      <c r="A57" s="1"/>
      <c r="B57" s="1">
        <v>10</v>
      </c>
      <c r="C57" s="29">
        <v>40618.050000000003</v>
      </c>
      <c r="D57" s="29">
        <v>40000</v>
      </c>
      <c r="E57" s="29">
        <v>69623</v>
      </c>
      <c r="F57" s="29">
        <v>29095</v>
      </c>
      <c r="G57" s="29">
        <v>38608</v>
      </c>
      <c r="H57" s="29">
        <v>82679</v>
      </c>
      <c r="I57" s="29"/>
      <c r="J57" s="5">
        <f t="shared" si="4"/>
        <v>0</v>
      </c>
      <c r="K57" s="5">
        <f t="shared" si="5"/>
        <v>38608</v>
      </c>
      <c r="L57" s="32">
        <f t="shared" si="12"/>
        <v>0.63969408892853874</v>
      </c>
      <c r="M57" s="5">
        <f t="shared" si="2"/>
        <v>67555.967581205987</v>
      </c>
      <c r="N57" s="5">
        <f t="shared" si="3"/>
        <v>84444.959476507487</v>
      </c>
      <c r="O57" s="5">
        <f t="shared" si="6"/>
        <v>283735.06384106516</v>
      </c>
      <c r="P57" s="49">
        <f t="shared" si="13"/>
        <v>0.5714965144062375</v>
      </c>
      <c r="Q57" s="49">
        <f t="shared" si="14"/>
        <v>0.45719721152498999</v>
      </c>
      <c r="R57" s="49">
        <f t="shared" si="15"/>
        <v>0.13607059866815177</v>
      </c>
      <c r="S57" s="52">
        <f t="shared" si="10"/>
        <v>47.994524601747244</v>
      </c>
      <c r="T57" s="2" t="s">
        <v>122</v>
      </c>
      <c r="U57" s="2" t="str">
        <f t="shared" si="11"/>
        <v>049 State Ave</v>
      </c>
    </row>
    <row r="58" spans="1:21">
      <c r="A58" s="1"/>
      <c r="B58" s="1">
        <v>11</v>
      </c>
      <c r="C58" s="29">
        <v>40883.79</v>
      </c>
      <c r="D58" s="29">
        <v>40000</v>
      </c>
      <c r="E58" s="29">
        <v>82679</v>
      </c>
      <c r="F58" s="29">
        <v>15663</v>
      </c>
      <c r="G58" s="29">
        <v>13330</v>
      </c>
      <c r="H58" s="29">
        <v>70081</v>
      </c>
      <c r="I58" s="29"/>
      <c r="J58" s="5">
        <f t="shared" si="4"/>
        <v>0</v>
      </c>
      <c r="K58" s="5">
        <f t="shared" si="5"/>
        <v>13330</v>
      </c>
      <c r="L58" s="32">
        <f t="shared" si="12"/>
        <v>0.63969408892853874</v>
      </c>
      <c r="M58" s="5">
        <f t="shared" si="2"/>
        <v>67555.967581205987</v>
      </c>
      <c r="N58" s="5">
        <f t="shared" si="3"/>
        <v>84444.959476507487</v>
      </c>
      <c r="O58" s="5">
        <f t="shared" si="6"/>
        <v>283735.06384106516</v>
      </c>
      <c r="P58" s="49">
        <f t="shared" si="13"/>
        <v>0.19731787549303631</v>
      </c>
      <c r="Q58" s="49">
        <f t="shared" si="14"/>
        <v>0.15785430039442905</v>
      </c>
      <c r="R58" s="49">
        <f t="shared" si="15"/>
        <v>4.6980446545961022E-2</v>
      </c>
      <c r="S58" s="52">
        <f t="shared" si="10"/>
        <v>56.624202403935641</v>
      </c>
      <c r="T58" s="2" t="s">
        <v>122</v>
      </c>
      <c r="U58" s="2" t="str">
        <f t="shared" si="11"/>
        <v>049 State Ave</v>
      </c>
    </row>
    <row r="59" spans="1:21">
      <c r="A59" s="1"/>
      <c r="B59" s="1">
        <v>12</v>
      </c>
      <c r="C59" s="29">
        <v>22700.674999999999</v>
      </c>
      <c r="D59" s="29">
        <v>25000</v>
      </c>
      <c r="E59" s="29">
        <v>70081</v>
      </c>
      <c r="F59" s="29">
        <v>19584</v>
      </c>
      <c r="G59" s="29">
        <v>23067</v>
      </c>
      <c r="H59" s="29">
        <v>71787</v>
      </c>
      <c r="I59" s="29"/>
      <c r="J59" s="5">
        <f t="shared" si="4"/>
        <v>0</v>
      </c>
      <c r="K59" s="5">
        <f t="shared" si="5"/>
        <v>23067</v>
      </c>
      <c r="L59" s="32">
        <f t="shared" si="12"/>
        <v>0.63969408892853874</v>
      </c>
      <c r="M59" s="5">
        <f t="shared" si="2"/>
        <v>67555.967581205987</v>
      </c>
      <c r="N59" s="5">
        <f t="shared" si="3"/>
        <v>84444.959476507487</v>
      </c>
      <c r="O59" s="5">
        <f t="shared" si="6"/>
        <v>283735.06384106516</v>
      </c>
      <c r="P59" s="49">
        <f t="shared" si="13"/>
        <v>0.34145022010486636</v>
      </c>
      <c r="Q59" s="49">
        <f t="shared" si="14"/>
        <v>0.27316017608389309</v>
      </c>
      <c r="R59" s="49">
        <f t="shared" si="15"/>
        <v>8.1297671453539611E-2</v>
      </c>
      <c r="S59" s="52">
        <f t="shared" si="10"/>
        <v>86.440953848288657</v>
      </c>
      <c r="T59" s="2" t="s">
        <v>122</v>
      </c>
      <c r="U59" s="2" t="str">
        <f t="shared" si="11"/>
        <v>049 State Ave</v>
      </c>
    </row>
    <row r="60" spans="1:21">
      <c r="A60" s="1"/>
      <c r="B60" s="1">
        <v>13</v>
      </c>
      <c r="C60" s="29">
        <v>23992</v>
      </c>
      <c r="D60" s="29">
        <v>30000</v>
      </c>
      <c r="E60" s="29">
        <v>71787</v>
      </c>
      <c r="F60" s="29">
        <v>23821</v>
      </c>
      <c r="G60" s="29">
        <v>25835</v>
      </c>
      <c r="H60" s="29">
        <v>73452</v>
      </c>
      <c r="I60" s="29"/>
      <c r="J60" s="5">
        <f t="shared" si="4"/>
        <v>0</v>
      </c>
      <c r="K60" s="5">
        <f t="shared" si="5"/>
        <v>25835</v>
      </c>
      <c r="L60" s="32">
        <f t="shared" si="12"/>
        <v>0.63969408892853874</v>
      </c>
      <c r="M60" s="5">
        <f>($C$41*$L60*60*$M$45)</f>
        <v>67555.967581205987</v>
      </c>
      <c r="N60" s="5">
        <f>($C$41*$L60*60*$Q$45)</f>
        <v>84444.959476507487</v>
      </c>
      <c r="O60" s="5">
        <f>$C$41*$L60*60*$U$45</f>
        <v>283735.06384106516</v>
      </c>
      <c r="P60" s="49">
        <f t="shared" ref="P60" si="16">IF(K60=0,0%,K60/M60)</f>
        <v>0.3824236544157984</v>
      </c>
      <c r="Q60" s="49">
        <f t="shared" ref="Q60" si="17">IF(K60=0,0%,K60/N60)</f>
        <v>0.30593892353263874</v>
      </c>
      <c r="R60" s="49">
        <f t="shared" ref="R60" si="18">IF(K60=0,0%,K60/O60)</f>
        <v>9.1053251051380568E-2</v>
      </c>
      <c r="S60" s="52">
        <f>IF(ISBLANK(E60),#N/A,E60/(C60/35))</f>
        <v>104.72428309436479</v>
      </c>
      <c r="T60" s="2" t="s">
        <v>122</v>
      </c>
      <c r="U60" s="2" t="str">
        <f t="shared" si="11"/>
        <v>049 State Ave</v>
      </c>
    </row>
    <row r="61" spans="1:21">
      <c r="A61" s="1">
        <f>$A$35</f>
        <v>2025</v>
      </c>
      <c r="B61" s="1">
        <v>1</v>
      </c>
      <c r="C61" s="29">
        <v>17260</v>
      </c>
      <c r="D61" s="29">
        <v>20000</v>
      </c>
      <c r="E61" s="29">
        <f t="shared" ref="E61:E67" si="19">H60</f>
        <v>73452</v>
      </c>
      <c r="F61" s="29">
        <v>25368</v>
      </c>
      <c r="G61" s="29">
        <v>23040</v>
      </c>
      <c r="H61" s="29">
        <v>76280</v>
      </c>
      <c r="I61" s="30"/>
      <c r="J61" s="5">
        <f>IF(G61&gt;0,G61,0)</f>
        <v>23040</v>
      </c>
      <c r="K61" s="5">
        <f t="shared" si="5"/>
        <v>23040</v>
      </c>
      <c r="L61" s="31">
        <f>'KDT Q1 25'!J289</f>
        <v>0.71379450083880114</v>
      </c>
      <c r="M61" s="5">
        <f t="shared" si="2"/>
        <v>75381.465911428808</v>
      </c>
      <c r="N61" s="5">
        <f t="shared" si="3"/>
        <v>94226.832389286021</v>
      </c>
      <c r="O61" s="5">
        <f t="shared" si="6"/>
        <v>316602.15682800103</v>
      </c>
      <c r="P61" s="49">
        <f t="shared" si="13"/>
        <v>0.30564542253756882</v>
      </c>
      <c r="Q61" s="49">
        <f t="shared" si="14"/>
        <v>0.24451633803005504</v>
      </c>
      <c r="R61" s="49">
        <f t="shared" si="15"/>
        <v>7.2772719651802098E-2</v>
      </c>
      <c r="S61" s="52">
        <f t="shared" si="10"/>
        <v>119.15735805330243</v>
      </c>
      <c r="T61" s="2" t="s">
        <v>122</v>
      </c>
      <c r="U61" s="2" t="str">
        <f t="shared" si="11"/>
        <v>049 State Ave</v>
      </c>
    </row>
    <row r="62" spans="1:21">
      <c r="A62" s="1"/>
      <c r="B62" s="1">
        <v>2</v>
      </c>
      <c r="C62" s="29">
        <v>19706</v>
      </c>
      <c r="D62" s="29">
        <v>5000</v>
      </c>
      <c r="E62" s="29">
        <f t="shared" si="19"/>
        <v>76280</v>
      </c>
      <c r="F62" s="29">
        <v>4989</v>
      </c>
      <c r="G62" s="29">
        <v>12585</v>
      </c>
      <c r="H62" s="29">
        <v>59371</v>
      </c>
      <c r="I62" s="30"/>
      <c r="J62" s="5">
        <f t="shared" ref="J62:J73" si="20">IF(G62&gt;0,G62,0)</f>
        <v>12585</v>
      </c>
      <c r="K62" s="5">
        <f t="shared" ref="K62:K74" si="21">IF(G62&gt;0,G62,C62)</f>
        <v>12585</v>
      </c>
      <c r="L62" s="32">
        <f>L61</f>
        <v>0.71379450083880114</v>
      </c>
      <c r="M62" s="5">
        <f t="shared" si="2"/>
        <v>75381.465911428808</v>
      </c>
      <c r="N62" s="5">
        <f t="shared" si="3"/>
        <v>94226.832389286021</v>
      </c>
      <c r="O62" s="5">
        <f t="shared" si="6"/>
        <v>316602.15682800103</v>
      </c>
      <c r="P62" s="49">
        <f t="shared" si="13"/>
        <v>0.16695085254493505</v>
      </c>
      <c r="Q62" s="49">
        <f t="shared" si="14"/>
        <v>0.13356068203594804</v>
      </c>
      <c r="R62" s="49">
        <f t="shared" si="15"/>
        <v>3.9750202986889298E-2</v>
      </c>
      <c r="S62" s="52">
        <f t="shared" ref="S62:S74" si="22">IF(ISBLANK(E62),#N/A,E62/(C62/28))</f>
        <v>108.38526337156195</v>
      </c>
      <c r="T62" s="2" t="s">
        <v>122</v>
      </c>
      <c r="U62" s="2" t="str">
        <f t="shared" si="11"/>
        <v>049 State Ave</v>
      </c>
    </row>
    <row r="63" spans="1:21">
      <c r="A63" s="1"/>
      <c r="B63" s="1">
        <v>3</v>
      </c>
      <c r="C63" s="29">
        <v>21208</v>
      </c>
      <c r="D63" s="29">
        <v>9300</v>
      </c>
      <c r="E63" s="29">
        <f t="shared" si="19"/>
        <v>59371</v>
      </c>
      <c r="F63" s="29">
        <v>4528</v>
      </c>
      <c r="G63" s="29">
        <v>2894</v>
      </c>
      <c r="H63" s="29">
        <v>54492</v>
      </c>
      <c r="I63" s="30"/>
      <c r="J63" s="5">
        <f t="shared" si="20"/>
        <v>2894</v>
      </c>
      <c r="K63" s="5">
        <f t="shared" si="21"/>
        <v>2894</v>
      </c>
      <c r="L63" s="32">
        <f t="shared" si="12"/>
        <v>0.71379450083880114</v>
      </c>
      <c r="M63" s="5">
        <f t="shared" si="2"/>
        <v>75381.465911428808</v>
      </c>
      <c r="N63" s="5">
        <f t="shared" si="3"/>
        <v>94226.832389286021</v>
      </c>
      <c r="O63" s="5">
        <f t="shared" si="6"/>
        <v>316602.15682800103</v>
      </c>
      <c r="P63" s="49">
        <f t="shared" si="13"/>
        <v>3.839139986214081E-2</v>
      </c>
      <c r="Q63" s="49">
        <f t="shared" si="14"/>
        <v>3.0713119889712644E-2</v>
      </c>
      <c r="R63" s="49">
        <f t="shared" si="15"/>
        <v>9.1408094909859062E-3</v>
      </c>
      <c r="S63" s="52">
        <f t="shared" si="22"/>
        <v>78.384949075820444</v>
      </c>
      <c r="T63" s="2" t="s">
        <v>122</v>
      </c>
      <c r="U63" s="2" t="str">
        <f t="shared" si="11"/>
        <v>049 State Ave</v>
      </c>
    </row>
    <row r="64" spans="1:21">
      <c r="A64" s="1"/>
      <c r="B64" s="1">
        <v>4</v>
      </c>
      <c r="C64" s="29">
        <v>16224</v>
      </c>
      <c r="D64" s="29"/>
      <c r="E64" s="29">
        <f t="shared" si="19"/>
        <v>54492</v>
      </c>
      <c r="F64" s="29"/>
      <c r="G64" s="29">
        <v>2845</v>
      </c>
      <c r="H64" s="29">
        <v>28063</v>
      </c>
      <c r="I64" s="30"/>
      <c r="J64" s="5">
        <f t="shared" si="20"/>
        <v>2845</v>
      </c>
      <c r="K64" s="5">
        <f t="shared" si="21"/>
        <v>2845</v>
      </c>
      <c r="L64" s="32">
        <f t="shared" si="12"/>
        <v>0.71379450083880114</v>
      </c>
      <c r="M64" s="5">
        <f t="shared" si="2"/>
        <v>75381.465911428808</v>
      </c>
      <c r="N64" s="5">
        <f t="shared" si="3"/>
        <v>94226.832389286021</v>
      </c>
      <c r="O64" s="5">
        <f t="shared" si="6"/>
        <v>316602.15682800103</v>
      </c>
      <c r="P64" s="49">
        <f t="shared" si="13"/>
        <v>3.7741372704834346E-2</v>
      </c>
      <c r="Q64" s="49">
        <f t="shared" si="14"/>
        <v>3.0193098163867473E-2</v>
      </c>
      <c r="R64" s="49">
        <f t="shared" si="15"/>
        <v>8.9860411201986533E-3</v>
      </c>
      <c r="S64" s="52">
        <f t="shared" si="22"/>
        <v>94.044378698224847</v>
      </c>
      <c r="T64" s="2" t="s">
        <v>122</v>
      </c>
      <c r="U64" s="2" t="str">
        <f t="shared" si="11"/>
        <v>049 State Ave</v>
      </c>
    </row>
    <row r="65" spans="1:21">
      <c r="A65" s="1"/>
      <c r="B65" s="1">
        <v>5</v>
      </c>
      <c r="C65" s="29">
        <v>15343</v>
      </c>
      <c r="D65" s="29">
        <v>13100</v>
      </c>
      <c r="E65" s="30">
        <f t="shared" si="19"/>
        <v>28063</v>
      </c>
      <c r="F65" s="30"/>
      <c r="G65" s="30"/>
      <c r="H65" s="30">
        <f t="shared" ref="H65:H72" si="23">IF(F65&gt;0,E65+F65+I65-G65,E65+D65+I65-C65)</f>
        <v>25820</v>
      </c>
      <c r="I65" s="30"/>
      <c r="J65" s="5">
        <f t="shared" si="20"/>
        <v>0</v>
      </c>
      <c r="K65" s="5">
        <f t="shared" si="21"/>
        <v>15343</v>
      </c>
      <c r="L65" s="32">
        <f t="shared" si="12"/>
        <v>0.71379450083880114</v>
      </c>
      <c r="M65" s="5">
        <f t="shared" si="2"/>
        <v>75381.465911428808</v>
      </c>
      <c r="N65" s="5">
        <f t="shared" si="3"/>
        <v>94226.832389286021</v>
      </c>
      <c r="O65" s="5">
        <f t="shared" si="6"/>
        <v>316602.15682800103</v>
      </c>
      <c r="P65" s="49">
        <f t="shared" si="13"/>
        <v>0.20353809539904161</v>
      </c>
      <c r="Q65" s="49">
        <f t="shared" si="14"/>
        <v>0.16283047631923328</v>
      </c>
      <c r="R65" s="49">
        <f t="shared" si="15"/>
        <v>4.8461451285486096E-2</v>
      </c>
      <c r="S65" s="52">
        <f t="shared" si="22"/>
        <v>51.213191683503879</v>
      </c>
      <c r="T65" s="2" t="s">
        <v>122</v>
      </c>
      <c r="U65" s="2" t="str">
        <f t="shared" si="11"/>
        <v>049 State Ave</v>
      </c>
    </row>
    <row r="66" spans="1:21">
      <c r="A66" s="1"/>
      <c r="B66" s="1">
        <v>6</v>
      </c>
      <c r="C66" s="29">
        <v>14710</v>
      </c>
      <c r="D66" s="29">
        <v>25263</v>
      </c>
      <c r="E66" s="30">
        <f t="shared" si="19"/>
        <v>25820</v>
      </c>
      <c r="F66" s="30"/>
      <c r="G66" s="30"/>
      <c r="H66" s="30">
        <f t="shared" si="23"/>
        <v>36373</v>
      </c>
      <c r="I66" s="30"/>
      <c r="J66" s="5">
        <f t="shared" si="20"/>
        <v>0</v>
      </c>
      <c r="K66" s="5">
        <f t="shared" si="21"/>
        <v>14710</v>
      </c>
      <c r="L66" s="32">
        <f t="shared" si="12"/>
        <v>0.71379450083880114</v>
      </c>
      <c r="M66" s="5">
        <f t="shared" si="2"/>
        <v>75381.465911428808</v>
      </c>
      <c r="N66" s="5">
        <f t="shared" si="3"/>
        <v>94226.832389286021</v>
      </c>
      <c r="O66" s="5">
        <f t="shared" si="6"/>
        <v>316602.15682800103</v>
      </c>
      <c r="P66" s="49">
        <f t="shared" si="13"/>
        <v>0.19514080579547038</v>
      </c>
      <c r="Q66" s="49">
        <f t="shared" si="14"/>
        <v>0.15611264463637628</v>
      </c>
      <c r="R66" s="49">
        <f t="shared" si="15"/>
        <v>4.6462096617969136E-2</v>
      </c>
      <c r="S66" s="52">
        <f t="shared" si="22"/>
        <v>49.147518694765459</v>
      </c>
      <c r="T66" s="2" t="s">
        <v>122</v>
      </c>
      <c r="U66" s="2" t="str">
        <f t="shared" si="11"/>
        <v>049 State Ave</v>
      </c>
    </row>
    <row r="67" spans="1:21">
      <c r="A67" s="1"/>
      <c r="B67" s="1">
        <v>7</v>
      </c>
      <c r="C67" s="29">
        <v>16700</v>
      </c>
      <c r="D67" s="29">
        <v>20000</v>
      </c>
      <c r="E67" s="30">
        <f t="shared" si="19"/>
        <v>36373</v>
      </c>
      <c r="F67" s="30"/>
      <c r="G67" s="30"/>
      <c r="H67" s="30">
        <f t="shared" si="23"/>
        <v>39673</v>
      </c>
      <c r="I67" s="30"/>
      <c r="J67" s="5">
        <f t="shared" si="20"/>
        <v>0</v>
      </c>
      <c r="K67" s="5">
        <f t="shared" si="21"/>
        <v>16700</v>
      </c>
      <c r="L67" s="32">
        <f t="shared" si="12"/>
        <v>0.71379450083880114</v>
      </c>
      <c r="M67" s="5">
        <f t="shared" si="2"/>
        <v>75381.465911428808</v>
      </c>
      <c r="N67" s="5">
        <f t="shared" si="3"/>
        <v>94226.832389286021</v>
      </c>
      <c r="O67" s="5">
        <f t="shared" si="6"/>
        <v>316602.15682800103</v>
      </c>
      <c r="P67" s="49">
        <f t="shared" si="13"/>
        <v>0.22153986789832464</v>
      </c>
      <c r="Q67" s="49">
        <f t="shared" si="14"/>
        <v>0.17723189431865968</v>
      </c>
      <c r="R67" s="49">
        <f t="shared" si="15"/>
        <v>5.2747587594839197E-2</v>
      </c>
      <c r="S67" s="52">
        <f t="shared" si="22"/>
        <v>60.984670658682631</v>
      </c>
      <c r="T67" s="2" t="s">
        <v>122</v>
      </c>
      <c r="U67" s="2" t="str">
        <f t="shared" si="11"/>
        <v>049 State Ave</v>
      </c>
    </row>
    <row r="68" spans="1:21">
      <c r="A68" s="1"/>
      <c r="B68" s="1">
        <v>8</v>
      </c>
      <c r="C68" s="29">
        <v>15803</v>
      </c>
      <c r="D68" s="30">
        <v>20000</v>
      </c>
      <c r="E68" s="30">
        <f>H67</f>
        <v>39673</v>
      </c>
      <c r="F68" s="30"/>
      <c r="G68" s="30"/>
      <c r="H68" s="30">
        <f t="shared" si="23"/>
        <v>43870</v>
      </c>
      <c r="I68" s="30"/>
      <c r="J68" s="5">
        <f t="shared" si="20"/>
        <v>0</v>
      </c>
      <c r="K68" s="5">
        <f t="shared" si="21"/>
        <v>15803</v>
      </c>
      <c r="L68" s="32">
        <f t="shared" si="12"/>
        <v>0.71379450083880114</v>
      </c>
      <c r="M68" s="5">
        <f t="shared" si="2"/>
        <v>75381.465911428808</v>
      </c>
      <c r="N68" s="5">
        <f t="shared" si="3"/>
        <v>94226.832389286021</v>
      </c>
      <c r="O68" s="5">
        <f t="shared" si="6"/>
        <v>316602.15682800103</v>
      </c>
      <c r="P68" s="49">
        <f t="shared" si="13"/>
        <v>0.20964039116151043</v>
      </c>
      <c r="Q68" s="49">
        <f t="shared" si="14"/>
        <v>0.16771231292920832</v>
      </c>
      <c r="R68" s="49">
        <f t="shared" si="15"/>
        <v>4.9914378847978669E-2</v>
      </c>
      <c r="S68" s="52">
        <f t="shared" si="22"/>
        <v>70.293235461621222</v>
      </c>
      <c r="T68" s="2" t="s">
        <v>122</v>
      </c>
      <c r="U68" s="2" t="str">
        <f t="shared" si="11"/>
        <v>049 State Ave</v>
      </c>
    </row>
    <row r="69" spans="1:21">
      <c r="A69" s="1"/>
      <c r="B69" s="1">
        <v>9</v>
      </c>
      <c r="C69" s="29">
        <v>19055</v>
      </c>
      <c r="D69" s="30">
        <v>20000</v>
      </c>
      <c r="E69" s="30">
        <f>H68</f>
        <v>43870</v>
      </c>
      <c r="F69" s="30"/>
      <c r="G69" s="30"/>
      <c r="H69" s="30">
        <f t="shared" si="23"/>
        <v>44815</v>
      </c>
      <c r="I69" s="30"/>
      <c r="J69" s="5">
        <f t="shared" si="20"/>
        <v>0</v>
      </c>
      <c r="K69" s="5">
        <f t="shared" si="21"/>
        <v>19055</v>
      </c>
      <c r="L69" s="32">
        <f t="shared" si="12"/>
        <v>0.71379450083880114</v>
      </c>
      <c r="M69" s="5">
        <f t="shared" si="2"/>
        <v>75381.465911428808</v>
      </c>
      <c r="N69" s="5">
        <f t="shared" si="3"/>
        <v>94226.832389286021</v>
      </c>
      <c r="O69" s="5">
        <f t="shared" si="6"/>
        <v>316602.15682800103</v>
      </c>
      <c r="P69" s="49">
        <f t="shared" si="13"/>
        <v>0.25278096903009439</v>
      </c>
      <c r="Q69" s="49">
        <f t="shared" si="14"/>
        <v>0.20222477522407548</v>
      </c>
      <c r="R69" s="49">
        <f t="shared" si="15"/>
        <v>6.0185945007165322E-2</v>
      </c>
      <c r="S69" s="52">
        <f t="shared" si="22"/>
        <v>64.463920230910517</v>
      </c>
      <c r="T69" s="2" t="s">
        <v>122</v>
      </c>
      <c r="U69" s="2" t="str">
        <f t="shared" si="11"/>
        <v>049 State Ave</v>
      </c>
    </row>
    <row r="70" spans="1:21">
      <c r="A70" s="1"/>
      <c r="B70" s="1">
        <v>10</v>
      </c>
      <c r="C70" s="29">
        <v>27755</v>
      </c>
      <c r="D70" s="30">
        <v>20000</v>
      </c>
      <c r="E70" s="30">
        <f>H69</f>
        <v>44815</v>
      </c>
      <c r="F70" s="30"/>
      <c r="G70" s="30"/>
      <c r="H70" s="30">
        <f t="shared" si="23"/>
        <v>37060</v>
      </c>
      <c r="I70" s="30"/>
      <c r="J70" s="5">
        <f t="shared" si="20"/>
        <v>0</v>
      </c>
      <c r="K70" s="5">
        <f t="shared" si="21"/>
        <v>27755</v>
      </c>
      <c r="L70" s="32">
        <f t="shared" si="12"/>
        <v>0.71379450083880114</v>
      </c>
      <c r="M70" s="5">
        <f t="shared" si="2"/>
        <v>75381.465911428808</v>
      </c>
      <c r="N70" s="5">
        <f t="shared" si="3"/>
        <v>94226.832389286021</v>
      </c>
      <c r="O70" s="5">
        <f t="shared" si="6"/>
        <v>316602.15682800103</v>
      </c>
      <c r="P70" s="49">
        <f t="shared" si="13"/>
        <v>0.36819395410287425</v>
      </c>
      <c r="Q70" s="49">
        <f t="shared" si="14"/>
        <v>0.29455516328229936</v>
      </c>
      <c r="R70" s="49">
        <f t="shared" si="15"/>
        <v>8.7665227167351006E-2</v>
      </c>
      <c r="S70" s="52">
        <f t="shared" si="22"/>
        <v>45.210592686002521</v>
      </c>
      <c r="T70" s="2" t="s">
        <v>122</v>
      </c>
      <c r="U70" s="2" t="str">
        <f t="shared" si="11"/>
        <v>049 State Ave</v>
      </c>
    </row>
    <row r="71" spans="1:21">
      <c r="A71" s="1"/>
      <c r="B71" s="1">
        <v>11</v>
      </c>
      <c r="C71" s="29">
        <v>15201</v>
      </c>
      <c r="D71" s="30">
        <v>20000</v>
      </c>
      <c r="E71" s="30">
        <f>H70</f>
        <v>37060</v>
      </c>
      <c r="F71" s="30"/>
      <c r="G71" s="30"/>
      <c r="H71" s="30">
        <f t="shared" si="23"/>
        <v>41859</v>
      </c>
      <c r="I71" s="30"/>
      <c r="J71" s="5">
        <f t="shared" si="20"/>
        <v>0</v>
      </c>
      <c r="K71" s="5">
        <f t="shared" si="21"/>
        <v>15201</v>
      </c>
      <c r="L71" s="32">
        <f t="shared" si="12"/>
        <v>0.71379450083880114</v>
      </c>
      <c r="M71" s="5">
        <f t="shared" si="2"/>
        <v>75381.465911428808</v>
      </c>
      <c r="N71" s="5">
        <f t="shared" si="3"/>
        <v>94226.832389286021</v>
      </c>
      <c r="O71" s="5">
        <f t="shared" si="6"/>
        <v>316602.15682800103</v>
      </c>
      <c r="P71" s="49">
        <f t="shared" si="13"/>
        <v>0.2016543432288882</v>
      </c>
      <c r="Q71" s="49">
        <f t="shared" si="14"/>
        <v>0.16132347458311053</v>
      </c>
      <c r="R71" s="49">
        <f t="shared" si="15"/>
        <v>4.8012938864020992E-2</v>
      </c>
      <c r="S71" s="52">
        <f t="shared" si="22"/>
        <v>68.263930004604958</v>
      </c>
      <c r="T71" s="2" t="s">
        <v>122</v>
      </c>
      <c r="U71" s="2" t="str">
        <f t="shared" si="11"/>
        <v>049 State Ave</v>
      </c>
    </row>
    <row r="72" spans="1:21">
      <c r="A72" s="1"/>
      <c r="B72" s="1">
        <v>12</v>
      </c>
      <c r="C72" s="29">
        <v>16650</v>
      </c>
      <c r="D72" s="30">
        <v>20000</v>
      </c>
      <c r="E72" s="30">
        <f>H71</f>
        <v>41859</v>
      </c>
      <c r="F72" s="30"/>
      <c r="G72" s="30"/>
      <c r="H72" s="30">
        <f t="shared" si="23"/>
        <v>45209</v>
      </c>
      <c r="I72" s="30"/>
      <c r="J72" s="5">
        <f t="shared" si="20"/>
        <v>0</v>
      </c>
      <c r="K72" s="5">
        <f t="shared" si="21"/>
        <v>16650</v>
      </c>
      <c r="L72" s="32">
        <f t="shared" si="12"/>
        <v>0.71379450083880114</v>
      </c>
      <c r="M72" s="5">
        <f t="shared" si="2"/>
        <v>75381.465911428808</v>
      </c>
      <c r="N72" s="5">
        <f t="shared" si="3"/>
        <v>94226.832389286021</v>
      </c>
      <c r="O72" s="5">
        <f t="shared" si="6"/>
        <v>316602.15682800103</v>
      </c>
      <c r="P72" s="49">
        <f t="shared" si="13"/>
        <v>0.22087657488066498</v>
      </c>
      <c r="Q72" s="49">
        <f t="shared" si="14"/>
        <v>0.17670125990453198</v>
      </c>
      <c r="R72" s="49">
        <f t="shared" si="15"/>
        <v>5.2589660685872612E-2</v>
      </c>
      <c r="S72" s="52">
        <f t="shared" si="22"/>
        <v>70.393513513513511</v>
      </c>
      <c r="T72" s="2" t="s">
        <v>122</v>
      </c>
      <c r="U72" s="2" t="str">
        <f t="shared" si="11"/>
        <v>049 State Ave</v>
      </c>
    </row>
    <row r="73" spans="1:21">
      <c r="A73" s="1"/>
      <c r="B73" s="1">
        <v>13</v>
      </c>
      <c r="C73" s="29">
        <v>16623</v>
      </c>
      <c r="D73" s="30"/>
      <c r="E73" s="30"/>
      <c r="F73" s="30"/>
      <c r="G73" s="30"/>
      <c r="H73" s="30"/>
      <c r="I73" s="30"/>
      <c r="J73" s="5">
        <f t="shared" si="20"/>
        <v>0</v>
      </c>
      <c r="K73" s="5">
        <f t="shared" si="21"/>
        <v>16623</v>
      </c>
      <c r="L73" s="32">
        <f t="shared" si="12"/>
        <v>0.71379450083880114</v>
      </c>
      <c r="M73" s="5">
        <f t="shared" si="2"/>
        <v>75381.465911428808</v>
      </c>
      <c r="N73" s="5">
        <f t="shared" si="3"/>
        <v>94226.832389286021</v>
      </c>
      <c r="O73" s="5">
        <f t="shared" si="6"/>
        <v>316602.15682800103</v>
      </c>
      <c r="P73" s="49">
        <f t="shared" ref="P73" si="24">IF(K73=0,0%,K73/M73)</f>
        <v>0.22051839665112877</v>
      </c>
      <c r="Q73" s="49">
        <f t="shared" ref="Q73" si="25">IF(K73=0,0%,K73/N73)</f>
        <v>0.176414717320903</v>
      </c>
      <c r="R73" s="49">
        <f t="shared" ref="R73" si="26">IF(K73=0,0%,K73/O73)</f>
        <v>5.2504380155030651E-2</v>
      </c>
      <c r="S73" s="52" t="e">
        <f t="shared" si="22"/>
        <v>#N/A</v>
      </c>
      <c r="T73" s="2" t="s">
        <v>122</v>
      </c>
      <c r="U73" s="2" t="str">
        <f t="shared" si="11"/>
        <v>049 State Ave</v>
      </c>
    </row>
    <row r="74" spans="1:21">
      <c r="A74" s="1">
        <f>$A$36</f>
        <v>2026</v>
      </c>
      <c r="B74" s="1">
        <v>1</v>
      </c>
      <c r="C74" s="29">
        <v>15102</v>
      </c>
      <c r="D74" s="30"/>
      <c r="E74" s="30"/>
      <c r="F74" s="30"/>
      <c r="G74" s="30"/>
      <c r="H74" s="30"/>
      <c r="I74" s="30"/>
      <c r="J74" s="5"/>
      <c r="K74" s="5">
        <f t="shared" si="21"/>
        <v>15102</v>
      </c>
      <c r="L74" s="32">
        <f t="shared" si="12"/>
        <v>0.71379450083880114</v>
      </c>
      <c r="M74" s="5">
        <f t="shared" si="2"/>
        <v>75381.465911428808</v>
      </c>
      <c r="N74" s="5">
        <f t="shared" si="3"/>
        <v>94226.832389286021</v>
      </c>
      <c r="O74" s="5">
        <f t="shared" si="6"/>
        <v>316602.15682800103</v>
      </c>
      <c r="P74" s="49">
        <f t="shared" si="13"/>
        <v>0.20034102305392207</v>
      </c>
      <c r="Q74" s="49">
        <f t="shared" si="14"/>
        <v>0.16027281844313765</v>
      </c>
      <c r="R74" s="49">
        <f t="shared" si="15"/>
        <v>4.7700243584267159E-2</v>
      </c>
      <c r="S74" s="52" t="e">
        <f t="shared" si="22"/>
        <v>#N/A</v>
      </c>
      <c r="T74" s="2" t="s">
        <v>122</v>
      </c>
      <c r="U74" s="2" t="str">
        <f t="shared" si="11"/>
        <v>049 State Ave</v>
      </c>
    </row>
    <row r="75" spans="1:21">
      <c r="A75" s="1"/>
      <c r="B75" s="1">
        <v>2</v>
      </c>
      <c r="C75" s="29">
        <v>12144</v>
      </c>
      <c r="D75" s="30"/>
      <c r="E75" s="30"/>
      <c r="F75" s="30"/>
      <c r="G75" s="30"/>
      <c r="H75" s="30"/>
      <c r="I75" s="30"/>
      <c r="J75" s="5"/>
      <c r="K75" s="5">
        <f t="shared" si="5"/>
        <v>12144</v>
      </c>
      <c r="L75" s="32">
        <f t="shared" si="12"/>
        <v>0.71379450083880114</v>
      </c>
      <c r="M75" s="5">
        <f t="shared" si="2"/>
        <v>75381.465911428808</v>
      </c>
      <c r="N75" s="5">
        <f t="shared" si="3"/>
        <v>94226.832389286021</v>
      </c>
      <c r="O75" s="5">
        <f t="shared" si="6"/>
        <v>316602.15682800103</v>
      </c>
      <c r="P75" s="49">
        <f t="shared" si="13"/>
        <v>0.1611006081291769</v>
      </c>
      <c r="Q75" s="49">
        <f t="shared" si="14"/>
        <v>0.12888048650334152</v>
      </c>
      <c r="R75" s="49">
        <f t="shared" si="15"/>
        <v>3.835728764980402E-2</v>
      </c>
      <c r="S75" s="52" t="e">
        <f t="shared" si="10"/>
        <v>#N/A</v>
      </c>
      <c r="T75" s="2" t="s">
        <v>122</v>
      </c>
      <c r="U75" s="2" t="str">
        <f t="shared" si="11"/>
        <v>049 State Ave</v>
      </c>
    </row>
    <row r="76" spans="1:21">
      <c r="A76" s="1"/>
      <c r="B76" s="1">
        <v>3</v>
      </c>
      <c r="C76" s="29">
        <v>6232</v>
      </c>
      <c r="D76" s="30"/>
      <c r="E76" s="30"/>
      <c r="F76" s="30"/>
      <c r="G76" s="30"/>
      <c r="H76" s="30"/>
      <c r="I76" s="30"/>
      <c r="J76" s="5"/>
      <c r="K76" s="5">
        <f t="shared" si="5"/>
        <v>6232</v>
      </c>
      <c r="L76" s="32">
        <f t="shared" si="12"/>
        <v>0.71379450083880114</v>
      </c>
      <c r="M76" s="5">
        <f t="shared" si="2"/>
        <v>75381.465911428808</v>
      </c>
      <c r="N76" s="5">
        <f t="shared" si="3"/>
        <v>94226.832389286021</v>
      </c>
      <c r="O76" s="5">
        <f t="shared" si="6"/>
        <v>316602.15682800103</v>
      </c>
      <c r="P76" s="49">
        <f t="shared" si="13"/>
        <v>8.2672841721099344E-2</v>
      </c>
      <c r="Q76" s="49">
        <f t="shared" si="14"/>
        <v>6.613827337687947E-2</v>
      </c>
      <c r="R76" s="49">
        <f t="shared" si="15"/>
        <v>1.9684009933595082E-2</v>
      </c>
      <c r="S76" s="52" t="e">
        <f t="shared" si="10"/>
        <v>#N/A</v>
      </c>
      <c r="T76" s="2" t="s">
        <v>122</v>
      </c>
      <c r="U76" s="2" t="str">
        <f t="shared" si="11"/>
        <v>049 State Ave</v>
      </c>
    </row>
    <row r="77" spans="1:21">
      <c r="A77" s="1"/>
      <c r="B77" s="1">
        <v>4</v>
      </c>
      <c r="C77" s="29">
        <v>7603</v>
      </c>
      <c r="D77" s="30"/>
      <c r="E77" s="30"/>
      <c r="F77" s="30"/>
      <c r="G77" s="30"/>
      <c r="H77" s="30"/>
      <c r="I77" s="30"/>
      <c r="J77" s="5"/>
      <c r="K77" s="5">
        <f t="shared" si="5"/>
        <v>7603</v>
      </c>
      <c r="L77" s="32">
        <f t="shared" si="12"/>
        <v>0.71379450083880114</v>
      </c>
      <c r="M77" s="5">
        <f t="shared" si="2"/>
        <v>75381.465911428808</v>
      </c>
      <c r="N77" s="5">
        <f t="shared" si="3"/>
        <v>94226.832389286021</v>
      </c>
      <c r="O77" s="5">
        <f t="shared" si="6"/>
        <v>316602.15682800103</v>
      </c>
      <c r="P77" s="49">
        <f t="shared" si="13"/>
        <v>0.10086033626532707</v>
      </c>
      <c r="Q77" s="49">
        <f t="shared" si="14"/>
        <v>8.0688269012261657E-2</v>
      </c>
      <c r="R77" s="49">
        <f t="shared" si="15"/>
        <v>2.4014365777458826E-2</v>
      </c>
      <c r="S77" s="52" t="e">
        <f t="shared" si="10"/>
        <v>#N/A</v>
      </c>
      <c r="T77" s="2" t="s">
        <v>122</v>
      </c>
      <c r="U77" s="2" t="str">
        <f t="shared" si="11"/>
        <v>049 State Ave</v>
      </c>
    </row>
    <row r="78" spans="1:21">
      <c r="A78" s="1"/>
      <c r="B78" s="1">
        <v>5</v>
      </c>
      <c r="C78" s="30">
        <f t="shared" ref="C78:C86" si="27">IF(ISBLANK(G65),C65*(1+$H$37),G65*(1+$H$37))</f>
        <v>14882.71</v>
      </c>
      <c r="D78" s="30"/>
      <c r="E78" s="30"/>
      <c r="F78" s="30"/>
      <c r="G78" s="30"/>
      <c r="H78" s="30"/>
      <c r="I78" s="30"/>
      <c r="J78" s="5"/>
      <c r="K78" s="5">
        <f t="shared" si="5"/>
        <v>14882.71</v>
      </c>
      <c r="L78" s="32">
        <f t="shared" si="12"/>
        <v>0.71379450083880114</v>
      </c>
      <c r="M78" s="5">
        <f t="shared" si="2"/>
        <v>75381.465911428808</v>
      </c>
      <c r="N78" s="5">
        <f t="shared" si="3"/>
        <v>94226.832389286021</v>
      </c>
      <c r="O78" s="5">
        <f t="shared" si="6"/>
        <v>316602.15682800103</v>
      </c>
      <c r="P78" s="49">
        <f t="shared" si="13"/>
        <v>0.19743195253707035</v>
      </c>
      <c r="Q78" s="49">
        <f t="shared" si="14"/>
        <v>0.15794556202965626</v>
      </c>
      <c r="R78" s="49">
        <f t="shared" si="15"/>
        <v>4.7007607746921511E-2</v>
      </c>
      <c r="S78" s="52" t="e">
        <f t="shared" si="10"/>
        <v>#N/A</v>
      </c>
      <c r="T78" s="2" t="s">
        <v>122</v>
      </c>
      <c r="U78" s="2" t="str">
        <f t="shared" si="11"/>
        <v>049 State Ave</v>
      </c>
    </row>
    <row r="79" spans="1:21">
      <c r="A79" s="1"/>
      <c r="B79" s="1">
        <v>6</v>
      </c>
      <c r="C79" s="30">
        <f t="shared" si="27"/>
        <v>14268.699999999999</v>
      </c>
      <c r="D79" s="30"/>
      <c r="E79" s="30"/>
      <c r="F79" s="30"/>
      <c r="G79" s="30"/>
      <c r="H79" s="30"/>
      <c r="I79" s="30"/>
      <c r="J79" s="5"/>
      <c r="K79" s="5">
        <f t="shared" si="5"/>
        <v>14268.699999999999</v>
      </c>
      <c r="L79" s="32">
        <f t="shared" si="12"/>
        <v>0.71379450083880114</v>
      </c>
      <c r="M79" s="5">
        <f t="shared" si="2"/>
        <v>75381.465911428808</v>
      </c>
      <c r="N79" s="5">
        <f t="shared" si="3"/>
        <v>94226.832389286021</v>
      </c>
      <c r="O79" s="5">
        <f t="shared" si="6"/>
        <v>316602.15682800103</v>
      </c>
      <c r="P79" s="49">
        <f t="shared" si="13"/>
        <v>0.18928658162160625</v>
      </c>
      <c r="Q79" s="49">
        <f t="shared" si="14"/>
        <v>0.15142926529728498</v>
      </c>
      <c r="R79" s="49">
        <f t="shared" si="15"/>
        <v>4.5068233719430056E-2</v>
      </c>
      <c r="S79" s="52" t="e">
        <f t="shared" si="10"/>
        <v>#N/A</v>
      </c>
      <c r="T79" s="2" t="s">
        <v>122</v>
      </c>
      <c r="U79" s="2" t="str">
        <f t="shared" si="11"/>
        <v>049 State Ave</v>
      </c>
    </row>
    <row r="80" spans="1:21">
      <c r="A80" s="1"/>
      <c r="B80" s="1">
        <v>7</v>
      </c>
      <c r="C80" s="30">
        <f t="shared" si="27"/>
        <v>16199</v>
      </c>
      <c r="D80" s="30"/>
      <c r="E80" s="30"/>
      <c r="F80" s="30"/>
      <c r="G80" s="30"/>
      <c r="H80" s="30"/>
      <c r="I80" s="30"/>
      <c r="J80" s="5"/>
      <c r="K80" s="5">
        <f t="shared" si="5"/>
        <v>16199</v>
      </c>
      <c r="L80" s="32">
        <f t="shared" si="12"/>
        <v>0.71379450083880114</v>
      </c>
      <c r="M80" s="5">
        <f t="shared" si="2"/>
        <v>75381.465911428808</v>
      </c>
      <c r="N80" s="5">
        <f t="shared" si="3"/>
        <v>94226.832389286021</v>
      </c>
      <c r="O80" s="5">
        <f t="shared" si="6"/>
        <v>316602.15682800103</v>
      </c>
      <c r="P80" s="49">
        <f t="shared" si="13"/>
        <v>0.2148936718613749</v>
      </c>
      <c r="Q80" s="49">
        <f t="shared" si="14"/>
        <v>0.17191493748909989</v>
      </c>
      <c r="R80" s="49">
        <f t="shared" si="15"/>
        <v>5.1165159966994021E-2</v>
      </c>
      <c r="S80" s="52" t="e">
        <f t="shared" si="10"/>
        <v>#N/A</v>
      </c>
      <c r="T80" s="2" t="s">
        <v>122</v>
      </c>
      <c r="U80" s="2" t="str">
        <f t="shared" si="11"/>
        <v>049 State Ave</v>
      </c>
    </row>
    <row r="81" spans="1:21">
      <c r="A81" s="1"/>
      <c r="B81" s="1">
        <v>8</v>
      </c>
      <c r="C81" s="30">
        <f t="shared" si="27"/>
        <v>15328.91</v>
      </c>
      <c r="D81" s="30"/>
      <c r="E81" s="30"/>
      <c r="F81" s="30"/>
      <c r="G81" s="30"/>
      <c r="H81" s="30"/>
      <c r="I81" s="30"/>
      <c r="J81" s="5"/>
      <c r="K81" s="5">
        <f t="shared" si="5"/>
        <v>15328.91</v>
      </c>
      <c r="L81" s="32">
        <f t="shared" si="12"/>
        <v>0.71379450083880114</v>
      </c>
      <c r="M81" s="5">
        <f t="shared" si="2"/>
        <v>75381.465911428808</v>
      </c>
      <c r="N81" s="5">
        <f t="shared" si="3"/>
        <v>94226.832389286021</v>
      </c>
      <c r="O81" s="5">
        <f t="shared" si="6"/>
        <v>316602.15682800103</v>
      </c>
      <c r="P81" s="49">
        <f t="shared" si="13"/>
        <v>0.20335117942666511</v>
      </c>
      <c r="Q81" s="49">
        <f t="shared" si="14"/>
        <v>0.16268094354133208</v>
      </c>
      <c r="R81" s="49">
        <f t="shared" si="15"/>
        <v>4.8416947482539309E-2</v>
      </c>
      <c r="S81" s="52" t="e">
        <f t="shared" si="10"/>
        <v>#N/A</v>
      </c>
      <c r="T81" s="2" t="s">
        <v>122</v>
      </c>
      <c r="U81" s="2" t="str">
        <f t="shared" ref="U81:U112" si="28">U80</f>
        <v>049 State Ave</v>
      </c>
    </row>
    <row r="82" spans="1:21">
      <c r="A82" s="1"/>
      <c r="B82" s="1">
        <v>9</v>
      </c>
      <c r="C82" s="30">
        <f t="shared" si="27"/>
        <v>18483.349999999999</v>
      </c>
      <c r="D82" s="30"/>
      <c r="E82" s="30"/>
      <c r="F82" s="30"/>
      <c r="G82" s="30"/>
      <c r="H82" s="30"/>
      <c r="I82" s="30"/>
      <c r="J82" s="5"/>
      <c r="K82" s="5">
        <f t="shared" si="5"/>
        <v>18483.349999999999</v>
      </c>
      <c r="L82" s="32">
        <f t="shared" si="12"/>
        <v>0.71379450083880114</v>
      </c>
      <c r="M82" s="5">
        <f t="shared" si="2"/>
        <v>75381.465911428808</v>
      </c>
      <c r="N82" s="5">
        <f t="shared" si="3"/>
        <v>94226.832389286021</v>
      </c>
      <c r="O82" s="5">
        <f t="shared" si="6"/>
        <v>316602.15682800103</v>
      </c>
      <c r="P82" s="49">
        <f t="shared" si="13"/>
        <v>0.24519753995919152</v>
      </c>
      <c r="Q82" s="49">
        <f t="shared" si="14"/>
        <v>0.19615803196735318</v>
      </c>
      <c r="R82" s="49">
        <f t="shared" si="15"/>
        <v>5.8380366656950358E-2</v>
      </c>
      <c r="S82" s="52" t="e">
        <f t="shared" si="10"/>
        <v>#N/A</v>
      </c>
      <c r="T82" s="2" t="s">
        <v>122</v>
      </c>
      <c r="U82" s="2" t="str">
        <f t="shared" si="28"/>
        <v>049 State Ave</v>
      </c>
    </row>
    <row r="83" spans="1:21">
      <c r="A83" s="1"/>
      <c r="B83" s="1">
        <v>10</v>
      </c>
      <c r="C83" s="30">
        <f t="shared" si="27"/>
        <v>26922.35</v>
      </c>
      <c r="D83" s="30"/>
      <c r="E83" s="30"/>
      <c r="F83" s="30"/>
      <c r="G83" s="30"/>
      <c r="H83" s="30"/>
      <c r="I83" s="30"/>
      <c r="J83" s="5"/>
      <c r="K83" s="5">
        <f t="shared" si="5"/>
        <v>26922.35</v>
      </c>
      <c r="L83" s="32">
        <f t="shared" si="12"/>
        <v>0.71379450083880114</v>
      </c>
      <c r="M83" s="5">
        <f t="shared" si="2"/>
        <v>75381.465911428808</v>
      </c>
      <c r="N83" s="5">
        <f t="shared" si="3"/>
        <v>94226.832389286021</v>
      </c>
      <c r="O83" s="5">
        <f t="shared" si="6"/>
        <v>316602.15682800103</v>
      </c>
      <c r="P83" s="49">
        <f t="shared" si="13"/>
        <v>0.35714813547978802</v>
      </c>
      <c r="Q83" s="49">
        <f t="shared" si="14"/>
        <v>0.28571850838383039</v>
      </c>
      <c r="R83" s="49">
        <f t="shared" si="15"/>
        <v>8.503527035233048E-2</v>
      </c>
      <c r="S83" s="52" t="e">
        <f t="shared" si="10"/>
        <v>#N/A</v>
      </c>
      <c r="T83" s="2" t="s">
        <v>122</v>
      </c>
      <c r="U83" s="2" t="str">
        <f t="shared" si="28"/>
        <v>049 State Ave</v>
      </c>
    </row>
    <row r="84" spans="1:21">
      <c r="A84" s="1"/>
      <c r="B84" s="1">
        <v>11</v>
      </c>
      <c r="C84" s="30">
        <f t="shared" si="27"/>
        <v>14744.97</v>
      </c>
      <c r="D84" s="30"/>
      <c r="E84" s="30"/>
      <c r="F84" s="30"/>
      <c r="G84" s="30"/>
      <c r="H84" s="30"/>
      <c r="I84" s="30"/>
      <c r="J84" s="5"/>
      <c r="K84" s="5">
        <f t="shared" si="5"/>
        <v>14744.97</v>
      </c>
      <c r="L84" s="32">
        <f t="shared" si="12"/>
        <v>0.71379450083880114</v>
      </c>
      <c r="M84" s="5">
        <f t="shared" si="2"/>
        <v>75381.465911428808</v>
      </c>
      <c r="N84" s="5">
        <f t="shared" si="3"/>
        <v>94226.832389286021</v>
      </c>
      <c r="O84" s="5">
        <f t="shared" si="6"/>
        <v>316602.15682800103</v>
      </c>
      <c r="P84" s="49">
        <f t="shared" si="13"/>
        <v>0.19560471293202153</v>
      </c>
      <c r="Q84" s="49">
        <f t="shared" si="14"/>
        <v>0.15648377034561722</v>
      </c>
      <c r="R84" s="49">
        <f t="shared" si="15"/>
        <v>4.657255069810036E-2</v>
      </c>
      <c r="S84" s="52" t="e">
        <f t="shared" si="10"/>
        <v>#N/A</v>
      </c>
      <c r="T84" s="2" t="s">
        <v>122</v>
      </c>
      <c r="U84" s="2" t="str">
        <f t="shared" si="28"/>
        <v>049 State Ave</v>
      </c>
    </row>
    <row r="85" spans="1:21">
      <c r="A85" s="1"/>
      <c r="B85" s="1">
        <v>12</v>
      </c>
      <c r="C85" s="30">
        <f t="shared" si="27"/>
        <v>16150.5</v>
      </c>
      <c r="D85" s="30"/>
      <c r="E85" s="30"/>
      <c r="F85" s="30"/>
      <c r="G85" s="30"/>
      <c r="H85" s="30"/>
      <c r="I85" s="30"/>
      <c r="J85" s="5"/>
      <c r="K85" s="5">
        <f t="shared" si="5"/>
        <v>16150.5</v>
      </c>
      <c r="L85" s="32">
        <f t="shared" si="12"/>
        <v>0.71379450083880114</v>
      </c>
      <c r="M85" s="5">
        <f t="shared" si="2"/>
        <v>75381.465911428808</v>
      </c>
      <c r="N85" s="5">
        <f t="shared" si="3"/>
        <v>94226.832389286021</v>
      </c>
      <c r="O85" s="5">
        <f t="shared" si="6"/>
        <v>316602.15682800103</v>
      </c>
      <c r="P85" s="49">
        <f t="shared" si="13"/>
        <v>0.21425027763424503</v>
      </c>
      <c r="Q85" s="49">
        <f t="shared" si="14"/>
        <v>0.171400222107396</v>
      </c>
      <c r="R85" s="49">
        <f t="shared" si="15"/>
        <v>5.1011970865296428E-2</v>
      </c>
      <c r="S85" s="52" t="e">
        <f t="shared" si="10"/>
        <v>#N/A</v>
      </c>
      <c r="T85" s="2" t="s">
        <v>122</v>
      </c>
      <c r="U85" s="2" t="str">
        <f t="shared" si="28"/>
        <v>049 State Ave</v>
      </c>
    </row>
    <row r="86" spans="1:21">
      <c r="A86" s="1"/>
      <c r="B86" s="1">
        <v>13</v>
      </c>
      <c r="C86" s="30">
        <f t="shared" si="27"/>
        <v>16124.31</v>
      </c>
      <c r="D86" s="30"/>
      <c r="E86" s="30"/>
      <c r="F86" s="30"/>
      <c r="G86" s="30"/>
      <c r="H86" s="30"/>
      <c r="I86" s="30"/>
      <c r="J86" s="5"/>
      <c r="K86" s="5">
        <f t="shared" si="5"/>
        <v>16124.31</v>
      </c>
      <c r="L86" s="32">
        <f t="shared" si="12"/>
        <v>0.71379450083880114</v>
      </c>
      <c r="M86" s="5">
        <f t="shared" si="2"/>
        <v>75381.465911428808</v>
      </c>
      <c r="N86" s="5">
        <f t="shared" si="3"/>
        <v>94226.832389286021</v>
      </c>
      <c r="O86" s="5">
        <f t="shared" si="6"/>
        <v>316602.15682800103</v>
      </c>
      <c r="P86" s="49">
        <f t="shared" si="13"/>
        <v>0.21390284475159491</v>
      </c>
      <c r="Q86" s="49">
        <f t="shared" si="14"/>
        <v>0.1711222758012759</v>
      </c>
      <c r="R86" s="49">
        <f t="shared" si="15"/>
        <v>5.0929248750379734E-2</v>
      </c>
      <c r="S86" s="52" t="e">
        <f t="shared" si="10"/>
        <v>#N/A</v>
      </c>
      <c r="T86" s="2" t="s">
        <v>122</v>
      </c>
      <c r="U86" s="2" t="str">
        <f t="shared" si="28"/>
        <v>049 State Ave</v>
      </c>
    </row>
    <row r="87" spans="1:21">
      <c r="A87" s="1">
        <f>$A$37</f>
        <v>2027</v>
      </c>
      <c r="B87" s="1">
        <v>1</v>
      </c>
      <c r="C87" s="30">
        <f>IF(ISBLANK(G74),C74*(1+$H$38),G74*(1+$H$38))</f>
        <v>14346.9</v>
      </c>
      <c r="D87" s="30"/>
      <c r="E87" s="30"/>
      <c r="F87" s="30"/>
      <c r="G87" s="30"/>
      <c r="H87" s="30"/>
      <c r="I87" s="30"/>
      <c r="J87" s="5"/>
      <c r="K87" s="5">
        <f t="shared" si="5"/>
        <v>14346.9</v>
      </c>
      <c r="L87" s="32">
        <f t="shared" si="12"/>
        <v>0.71379450083880114</v>
      </c>
      <c r="M87" s="5">
        <f t="shared" si="2"/>
        <v>75381.465911428808</v>
      </c>
      <c r="N87" s="5">
        <f t="shared" si="3"/>
        <v>94226.832389286021</v>
      </c>
      <c r="O87" s="5">
        <f t="shared" si="6"/>
        <v>316602.15682800103</v>
      </c>
      <c r="P87" s="49">
        <f t="shared" si="13"/>
        <v>0.19032397190122596</v>
      </c>
      <c r="Q87" s="49">
        <f t="shared" si="14"/>
        <v>0.15225917752098075</v>
      </c>
      <c r="R87" s="49">
        <f t="shared" si="15"/>
        <v>4.53152314050538E-2</v>
      </c>
      <c r="S87" s="52" t="e">
        <f t="shared" si="10"/>
        <v>#N/A</v>
      </c>
      <c r="T87" s="2" t="s">
        <v>122</v>
      </c>
      <c r="U87" s="2" t="str">
        <f t="shared" si="28"/>
        <v>049 State Ave</v>
      </c>
    </row>
    <row r="88" spans="1:21">
      <c r="A88" s="1"/>
      <c r="B88" s="1">
        <v>2</v>
      </c>
      <c r="C88" s="30">
        <f t="shared" ref="C88:C99" si="29">IF(ISBLANK(G75),C75*(1+$H$38),G75*(1+$H$38))</f>
        <v>11536.8</v>
      </c>
      <c r="D88" s="30"/>
      <c r="E88" s="30"/>
      <c r="F88" s="30"/>
      <c r="G88" s="30"/>
      <c r="H88" s="30"/>
      <c r="I88" s="30"/>
      <c r="J88" s="5"/>
      <c r="K88" s="5">
        <f t="shared" si="5"/>
        <v>11536.8</v>
      </c>
      <c r="L88" s="32">
        <f t="shared" si="12"/>
        <v>0.71379450083880114</v>
      </c>
      <c r="M88" s="5">
        <f t="shared" si="2"/>
        <v>75381.465911428808</v>
      </c>
      <c r="N88" s="5">
        <f t="shared" si="3"/>
        <v>94226.832389286021</v>
      </c>
      <c r="O88" s="5">
        <f t="shared" si="6"/>
        <v>316602.15682800103</v>
      </c>
      <c r="P88" s="49">
        <f t="shared" si="13"/>
        <v>0.15304557772271807</v>
      </c>
      <c r="Q88" s="49">
        <f t="shared" si="14"/>
        <v>0.12243646217817443</v>
      </c>
      <c r="R88" s="49">
        <f t="shared" si="15"/>
        <v>3.6439423267313822E-2</v>
      </c>
      <c r="S88" s="52" t="e">
        <f t="shared" si="10"/>
        <v>#N/A</v>
      </c>
      <c r="T88" s="2" t="s">
        <v>122</v>
      </c>
      <c r="U88" s="2" t="str">
        <f t="shared" si="28"/>
        <v>049 State Ave</v>
      </c>
    </row>
    <row r="89" spans="1:21">
      <c r="A89" s="1"/>
      <c r="B89" s="1">
        <v>3</v>
      </c>
      <c r="C89" s="30">
        <f t="shared" si="29"/>
        <v>5920.4</v>
      </c>
      <c r="D89" s="30"/>
      <c r="E89" s="30"/>
      <c r="F89" s="30"/>
      <c r="G89" s="30"/>
      <c r="H89" s="30"/>
      <c r="I89" s="30"/>
      <c r="J89" s="5"/>
      <c r="K89" s="5">
        <f t="shared" si="5"/>
        <v>5920.4</v>
      </c>
      <c r="L89" s="32">
        <f t="shared" si="12"/>
        <v>0.71379450083880114</v>
      </c>
      <c r="M89" s="5">
        <f t="shared" si="2"/>
        <v>75381.465911428808</v>
      </c>
      <c r="N89" s="5">
        <f t="shared" si="3"/>
        <v>94226.832389286021</v>
      </c>
      <c r="O89" s="5">
        <f t="shared" si="6"/>
        <v>316602.15682800103</v>
      </c>
      <c r="P89" s="49">
        <f t="shared" si="13"/>
        <v>7.8539199635044382E-2</v>
      </c>
      <c r="Q89" s="49">
        <f t="shared" si="14"/>
        <v>6.2831359708035495E-2</v>
      </c>
      <c r="R89" s="49">
        <f t="shared" si="15"/>
        <v>1.8699809436915325E-2</v>
      </c>
      <c r="S89" s="52" t="e">
        <f t="shared" si="10"/>
        <v>#N/A</v>
      </c>
      <c r="T89" s="2" t="s">
        <v>122</v>
      </c>
      <c r="U89" s="2" t="str">
        <f t="shared" si="28"/>
        <v>049 State Ave</v>
      </c>
    </row>
    <row r="90" spans="1:21">
      <c r="A90" s="1"/>
      <c r="B90" s="1">
        <v>4</v>
      </c>
      <c r="C90" s="30">
        <f t="shared" si="29"/>
        <v>7222.8499999999995</v>
      </c>
      <c r="D90" s="30"/>
      <c r="E90" s="30"/>
      <c r="F90" s="30"/>
      <c r="G90" s="30"/>
      <c r="H90" s="30"/>
      <c r="I90" s="30"/>
      <c r="J90" s="5"/>
      <c r="K90" s="5">
        <f t="shared" si="5"/>
        <v>7222.8499999999995</v>
      </c>
      <c r="L90" s="32">
        <f t="shared" si="12"/>
        <v>0.71379450083880114</v>
      </c>
      <c r="M90" s="5">
        <f t="shared" si="2"/>
        <v>75381.465911428808</v>
      </c>
      <c r="N90" s="5">
        <f t="shared" si="3"/>
        <v>94226.832389286021</v>
      </c>
      <c r="O90" s="5">
        <f t="shared" si="6"/>
        <v>316602.15682800103</v>
      </c>
      <c r="P90" s="49">
        <f t="shared" si="13"/>
        <v>9.581731945206072E-2</v>
      </c>
      <c r="Q90" s="49">
        <f t="shared" si="14"/>
        <v>7.6653855561648568E-2</v>
      </c>
      <c r="R90" s="49">
        <f t="shared" si="15"/>
        <v>2.2813647488585883E-2</v>
      </c>
      <c r="S90" s="52" t="e">
        <f t="shared" si="10"/>
        <v>#N/A</v>
      </c>
      <c r="T90" s="2" t="s">
        <v>122</v>
      </c>
      <c r="U90" s="2" t="str">
        <f t="shared" si="28"/>
        <v>049 State Ave</v>
      </c>
    </row>
    <row r="91" spans="1:21">
      <c r="A91" s="1"/>
      <c r="B91" s="1">
        <v>5</v>
      </c>
      <c r="C91" s="30">
        <f t="shared" si="29"/>
        <v>14138.574499999999</v>
      </c>
      <c r="D91" s="30"/>
      <c r="E91" s="30"/>
      <c r="F91" s="30"/>
      <c r="G91" s="30"/>
      <c r="H91" s="30"/>
      <c r="I91" s="30"/>
      <c r="J91" s="5"/>
      <c r="K91" s="5">
        <f t="shared" si="5"/>
        <v>14138.574499999999</v>
      </c>
      <c r="L91" s="32">
        <f t="shared" si="12"/>
        <v>0.71379450083880114</v>
      </c>
      <c r="M91" s="5">
        <f t="shared" si="2"/>
        <v>75381.465911428808</v>
      </c>
      <c r="N91" s="5">
        <f t="shared" si="3"/>
        <v>94226.832389286021</v>
      </c>
      <c r="O91" s="5">
        <f t="shared" si="6"/>
        <v>316602.15682800103</v>
      </c>
      <c r="P91" s="49">
        <f t="shared" si="13"/>
        <v>0.18756035491021683</v>
      </c>
      <c r="Q91" s="49">
        <f t="shared" si="14"/>
        <v>0.15004828392817346</v>
      </c>
      <c r="R91" s="49">
        <f t="shared" si="15"/>
        <v>4.4657227359575433E-2</v>
      </c>
      <c r="S91" s="52" t="e">
        <f t="shared" si="10"/>
        <v>#N/A</v>
      </c>
      <c r="T91" s="2" t="s">
        <v>122</v>
      </c>
      <c r="U91" s="2" t="str">
        <f t="shared" si="28"/>
        <v>049 State Ave</v>
      </c>
    </row>
    <row r="92" spans="1:21">
      <c r="A92" s="1"/>
      <c r="B92" s="1">
        <v>6</v>
      </c>
      <c r="C92" s="30">
        <f t="shared" si="29"/>
        <v>13555.264999999998</v>
      </c>
      <c r="D92" s="30"/>
      <c r="E92" s="30"/>
      <c r="F92" s="30"/>
      <c r="G92" s="30"/>
      <c r="H92" s="30"/>
      <c r="I92" s="30"/>
      <c r="J92" s="5"/>
      <c r="K92" s="5">
        <f t="shared" si="5"/>
        <v>13555.264999999998</v>
      </c>
      <c r="L92" s="32">
        <f t="shared" si="12"/>
        <v>0.71379450083880114</v>
      </c>
      <c r="M92" s="5">
        <f t="shared" si="2"/>
        <v>75381.465911428808</v>
      </c>
      <c r="N92" s="5">
        <f t="shared" si="3"/>
        <v>94226.832389286021</v>
      </c>
      <c r="O92" s="5">
        <f t="shared" si="6"/>
        <v>316602.15682800103</v>
      </c>
      <c r="P92" s="49">
        <f t="shared" si="13"/>
        <v>0.17982225254052592</v>
      </c>
      <c r="Q92" s="49">
        <f t="shared" si="14"/>
        <v>0.14385780203242074</v>
      </c>
      <c r="R92" s="49">
        <f t="shared" si="15"/>
        <v>4.2814822033458551E-2</v>
      </c>
      <c r="S92" s="52" t="e">
        <f t="shared" si="10"/>
        <v>#N/A</v>
      </c>
      <c r="T92" s="2" t="s">
        <v>122</v>
      </c>
      <c r="U92" s="2" t="str">
        <f t="shared" si="28"/>
        <v>049 State Ave</v>
      </c>
    </row>
    <row r="93" spans="1:21">
      <c r="A93" s="1"/>
      <c r="B93" s="1">
        <v>7</v>
      </c>
      <c r="C93" s="30">
        <f t="shared" si="29"/>
        <v>15389.05</v>
      </c>
      <c r="D93" s="30"/>
      <c r="E93" s="30"/>
      <c r="F93" s="30"/>
      <c r="G93" s="30"/>
      <c r="H93" s="30"/>
      <c r="I93" s="30"/>
      <c r="J93" s="5"/>
      <c r="K93" s="5">
        <f t="shared" si="5"/>
        <v>15389.05</v>
      </c>
      <c r="L93" s="32">
        <f t="shared" si="12"/>
        <v>0.71379450083880114</v>
      </c>
      <c r="M93" s="5">
        <f t="shared" si="2"/>
        <v>75381.465911428808</v>
      </c>
      <c r="N93" s="5">
        <f t="shared" si="3"/>
        <v>94226.832389286021</v>
      </c>
      <c r="O93" s="5">
        <f t="shared" si="6"/>
        <v>316602.15682800103</v>
      </c>
      <c r="P93" s="49">
        <f t="shared" si="13"/>
        <v>0.20414898826830616</v>
      </c>
      <c r="Q93" s="49">
        <f t="shared" si="14"/>
        <v>0.16331919061464489</v>
      </c>
      <c r="R93" s="49">
        <f t="shared" si="15"/>
        <v>4.8606901968644319E-2</v>
      </c>
      <c r="S93" s="52" t="e">
        <f t="shared" si="10"/>
        <v>#N/A</v>
      </c>
      <c r="T93" s="2" t="s">
        <v>122</v>
      </c>
      <c r="U93" s="2" t="str">
        <f t="shared" si="28"/>
        <v>049 State Ave</v>
      </c>
    </row>
    <row r="94" spans="1:21">
      <c r="A94" s="1"/>
      <c r="B94" s="1">
        <v>8</v>
      </c>
      <c r="C94" s="30">
        <f t="shared" si="29"/>
        <v>14562.4645</v>
      </c>
      <c r="D94" s="30"/>
      <c r="E94" s="30"/>
      <c r="F94" s="30"/>
      <c r="G94" s="30"/>
      <c r="H94" s="30"/>
      <c r="I94" s="30"/>
      <c r="J94" s="5"/>
      <c r="K94" s="5">
        <f t="shared" si="5"/>
        <v>14562.4645</v>
      </c>
      <c r="L94" s="32">
        <f t="shared" si="12"/>
        <v>0.71379450083880114</v>
      </c>
      <c r="M94" s="5">
        <f t="shared" si="2"/>
        <v>75381.465911428808</v>
      </c>
      <c r="N94" s="5">
        <f t="shared" si="3"/>
        <v>94226.832389286021</v>
      </c>
      <c r="O94" s="5">
        <f t="shared" si="6"/>
        <v>316602.15682800103</v>
      </c>
      <c r="P94" s="49">
        <f t="shared" si="13"/>
        <v>0.19318362045533186</v>
      </c>
      <c r="Q94" s="49">
        <f t="shared" si="14"/>
        <v>0.15454689636426547</v>
      </c>
      <c r="R94" s="49">
        <f t="shared" si="15"/>
        <v>4.5996100108412347E-2</v>
      </c>
      <c r="S94" s="52" t="e">
        <f t="shared" si="10"/>
        <v>#N/A</v>
      </c>
      <c r="T94" s="2" t="s">
        <v>122</v>
      </c>
      <c r="U94" s="2" t="str">
        <f t="shared" si="28"/>
        <v>049 State Ave</v>
      </c>
    </row>
    <row r="95" spans="1:21">
      <c r="A95" s="1"/>
      <c r="B95" s="1">
        <v>9</v>
      </c>
      <c r="C95" s="30">
        <f t="shared" si="29"/>
        <v>17559.182499999999</v>
      </c>
      <c r="D95" s="30"/>
      <c r="E95" s="30"/>
      <c r="F95" s="30"/>
      <c r="G95" s="30"/>
      <c r="H95" s="30"/>
      <c r="I95" s="30"/>
      <c r="J95" s="5"/>
      <c r="K95" s="5">
        <f t="shared" si="5"/>
        <v>17559.182499999999</v>
      </c>
      <c r="L95" s="32">
        <f t="shared" si="12"/>
        <v>0.71379450083880114</v>
      </c>
      <c r="M95" s="5">
        <f t="shared" si="2"/>
        <v>75381.465911428808</v>
      </c>
      <c r="N95" s="5">
        <f t="shared" si="3"/>
        <v>94226.832389286021</v>
      </c>
      <c r="O95" s="5">
        <f t="shared" si="6"/>
        <v>316602.15682800103</v>
      </c>
      <c r="P95" s="49">
        <f t="shared" si="13"/>
        <v>0.23293766296123194</v>
      </c>
      <c r="Q95" s="49">
        <f t="shared" si="14"/>
        <v>0.18635013036898554</v>
      </c>
      <c r="R95" s="49">
        <f t="shared" si="15"/>
        <v>5.5461348324102842E-2</v>
      </c>
      <c r="S95" s="52" t="e">
        <f t="shared" si="10"/>
        <v>#N/A</v>
      </c>
      <c r="T95" s="2" t="s">
        <v>122</v>
      </c>
      <c r="U95" s="2" t="str">
        <f t="shared" si="28"/>
        <v>049 State Ave</v>
      </c>
    </row>
    <row r="96" spans="1:21">
      <c r="A96" s="1"/>
      <c r="B96" s="1">
        <v>10</v>
      </c>
      <c r="C96" s="30">
        <f t="shared" si="29"/>
        <v>25576.232499999998</v>
      </c>
      <c r="D96" s="30"/>
      <c r="E96" s="30"/>
      <c r="F96" s="30"/>
      <c r="G96" s="30"/>
      <c r="H96" s="30"/>
      <c r="I96" s="30"/>
      <c r="J96" s="5"/>
      <c r="K96" s="5">
        <f t="shared" si="5"/>
        <v>25576.232499999998</v>
      </c>
      <c r="L96" s="32">
        <f t="shared" si="12"/>
        <v>0.71379450083880114</v>
      </c>
      <c r="M96" s="5">
        <f t="shared" si="2"/>
        <v>75381.465911428808</v>
      </c>
      <c r="N96" s="5">
        <f t="shared" si="3"/>
        <v>94226.832389286021</v>
      </c>
      <c r="O96" s="5">
        <f t="shared" si="6"/>
        <v>316602.15682800103</v>
      </c>
      <c r="P96" s="49">
        <f t="shared" si="13"/>
        <v>0.33929072870579863</v>
      </c>
      <c r="Q96" s="49">
        <f t="shared" si="14"/>
        <v>0.27143258296463885</v>
      </c>
      <c r="R96" s="49">
        <f t="shared" si="15"/>
        <v>8.0783506834713942E-2</v>
      </c>
      <c r="S96" s="52" t="e">
        <f t="shared" si="10"/>
        <v>#N/A</v>
      </c>
      <c r="T96" s="2" t="s">
        <v>122</v>
      </c>
      <c r="U96" s="2" t="str">
        <f t="shared" si="28"/>
        <v>049 State Ave</v>
      </c>
    </row>
    <row r="97" spans="1:21">
      <c r="A97" s="1"/>
      <c r="B97" s="1">
        <v>11</v>
      </c>
      <c r="C97" s="30">
        <f t="shared" si="29"/>
        <v>14007.721499999998</v>
      </c>
      <c r="D97" s="30"/>
      <c r="E97" s="30"/>
      <c r="F97" s="30"/>
      <c r="G97" s="30"/>
      <c r="H97" s="30"/>
      <c r="I97" s="30"/>
      <c r="J97" s="5"/>
      <c r="K97" s="5">
        <f t="shared" si="5"/>
        <v>14007.721499999998</v>
      </c>
      <c r="L97" s="32">
        <f t="shared" si="12"/>
        <v>0.71379450083880114</v>
      </c>
      <c r="M97" s="5">
        <f t="shared" si="2"/>
        <v>75381.465911428808</v>
      </c>
      <c r="N97" s="5">
        <f t="shared" si="3"/>
        <v>94226.832389286021</v>
      </c>
      <c r="O97" s="5">
        <f t="shared" si="6"/>
        <v>316602.15682800103</v>
      </c>
      <c r="P97" s="49">
        <f t="shared" si="13"/>
        <v>0.18582447728542045</v>
      </c>
      <c r="Q97" s="49">
        <f t="shared" si="14"/>
        <v>0.14865958182833633</v>
      </c>
      <c r="R97" s="49">
        <f t="shared" si="15"/>
        <v>4.4243923163195337E-2</v>
      </c>
      <c r="S97" s="52" t="e">
        <f t="shared" si="10"/>
        <v>#N/A</v>
      </c>
      <c r="T97" s="2" t="s">
        <v>122</v>
      </c>
      <c r="U97" s="2" t="str">
        <f t="shared" si="28"/>
        <v>049 State Ave</v>
      </c>
    </row>
    <row r="98" spans="1:21">
      <c r="A98" s="1"/>
      <c r="B98" s="1">
        <v>12</v>
      </c>
      <c r="C98" s="30">
        <f t="shared" si="29"/>
        <v>15342.974999999999</v>
      </c>
      <c r="D98" s="30"/>
      <c r="E98" s="30"/>
      <c r="F98" s="30"/>
      <c r="G98" s="30"/>
      <c r="H98" s="30"/>
      <c r="I98" s="30"/>
      <c r="J98" s="5"/>
      <c r="K98" s="5">
        <f t="shared" si="5"/>
        <v>15342.974999999999</v>
      </c>
      <c r="L98" s="32">
        <f t="shared" si="12"/>
        <v>0.71379450083880114</v>
      </c>
      <c r="M98" s="5">
        <f t="shared" si="2"/>
        <v>75381.465911428808</v>
      </c>
      <c r="N98" s="5">
        <f t="shared" si="3"/>
        <v>94226.832389286021</v>
      </c>
      <c r="O98" s="5">
        <f t="shared" si="6"/>
        <v>316602.15682800103</v>
      </c>
      <c r="P98" s="49">
        <f t="shared" si="13"/>
        <v>0.20353776375253277</v>
      </c>
      <c r="Q98" s="49">
        <f t="shared" si="14"/>
        <v>0.16283021100202619</v>
      </c>
      <c r="R98" s="49">
        <f t="shared" si="15"/>
        <v>4.8461372322031605E-2</v>
      </c>
      <c r="S98" s="52" t="e">
        <f t="shared" si="10"/>
        <v>#N/A</v>
      </c>
      <c r="T98" s="2" t="s">
        <v>122</v>
      </c>
      <c r="U98" s="2" t="str">
        <f t="shared" si="28"/>
        <v>049 State Ave</v>
      </c>
    </row>
    <row r="99" spans="1:21">
      <c r="A99" s="1"/>
      <c r="B99" s="1">
        <v>13</v>
      </c>
      <c r="C99" s="30">
        <f t="shared" si="29"/>
        <v>15318.094499999999</v>
      </c>
      <c r="D99" s="30"/>
      <c r="E99" s="30"/>
      <c r="F99" s="30"/>
      <c r="G99" s="30"/>
      <c r="H99" s="30"/>
      <c r="I99" s="30"/>
      <c r="J99" s="5"/>
      <c r="K99" s="5">
        <f t="shared" si="5"/>
        <v>15318.094499999999</v>
      </c>
      <c r="L99" s="32">
        <f t="shared" si="12"/>
        <v>0.71379450083880114</v>
      </c>
      <c r="M99" s="5">
        <f t="shared" si="2"/>
        <v>75381.465911428808</v>
      </c>
      <c r="N99" s="5">
        <f t="shared" si="3"/>
        <v>94226.832389286021</v>
      </c>
      <c r="O99" s="5">
        <f t="shared" si="6"/>
        <v>316602.15682800103</v>
      </c>
      <c r="P99" s="49">
        <f t="shared" si="13"/>
        <v>0.20320770251401515</v>
      </c>
      <c r="Q99" s="49">
        <f t="shared" si="14"/>
        <v>0.1625661620112121</v>
      </c>
      <c r="R99" s="49">
        <f t="shared" si="15"/>
        <v>4.8382786312860748E-2</v>
      </c>
      <c r="S99" s="52" t="e">
        <f t="shared" si="10"/>
        <v>#N/A</v>
      </c>
      <c r="T99" s="2" t="s">
        <v>122</v>
      </c>
      <c r="U99" s="2" t="str">
        <f t="shared" si="28"/>
        <v>049 State Ave</v>
      </c>
    </row>
    <row r="100" spans="1:21">
      <c r="A100" s="1">
        <f>$A$38</f>
        <v>2028</v>
      </c>
      <c r="B100" s="1">
        <v>1</v>
      </c>
      <c r="C100" s="30">
        <f t="shared" ref="C100:C112" si="30">IF(ISBLANK(G87),C87*(1+$H$38),G87*(1+$H$38))</f>
        <v>13629.554999999998</v>
      </c>
      <c r="D100" s="30"/>
      <c r="E100" s="30"/>
      <c r="F100" s="30"/>
      <c r="G100" s="30"/>
      <c r="H100" s="30"/>
      <c r="I100" s="30"/>
      <c r="J100" s="5"/>
      <c r="K100" s="5">
        <f t="shared" si="5"/>
        <v>13629.554999999998</v>
      </c>
      <c r="L100" s="32">
        <f t="shared" si="12"/>
        <v>0.71379450083880114</v>
      </c>
      <c r="M100" s="5">
        <f t="shared" si="2"/>
        <v>75381.465911428808</v>
      </c>
      <c r="N100" s="5">
        <f t="shared" si="3"/>
        <v>94226.832389286021</v>
      </c>
      <c r="O100" s="5">
        <f t="shared" si="6"/>
        <v>316602.15682800103</v>
      </c>
      <c r="P100" s="49">
        <f t="shared" si="13"/>
        <v>0.18080777330616465</v>
      </c>
      <c r="Q100" s="49">
        <f t="shared" si="14"/>
        <v>0.14464621864493171</v>
      </c>
      <c r="R100" s="49">
        <f t="shared" si="15"/>
        <v>4.3049469834801103E-2</v>
      </c>
      <c r="S100" s="52" t="e">
        <f t="shared" si="10"/>
        <v>#N/A</v>
      </c>
      <c r="T100" s="2" t="s">
        <v>122</v>
      </c>
      <c r="U100" s="2" t="str">
        <f t="shared" si="28"/>
        <v>049 State Ave</v>
      </c>
    </row>
    <row r="101" spans="1:21">
      <c r="A101" s="1"/>
      <c r="B101" s="1">
        <v>2</v>
      </c>
      <c r="C101" s="30">
        <f t="shared" si="30"/>
        <v>10959.96</v>
      </c>
      <c r="D101" s="30"/>
      <c r="E101" s="30"/>
      <c r="F101" s="30"/>
      <c r="G101" s="30"/>
      <c r="H101" s="30"/>
      <c r="I101" s="30"/>
      <c r="J101" s="5"/>
      <c r="K101" s="5">
        <f t="shared" si="5"/>
        <v>10959.96</v>
      </c>
      <c r="L101" s="32">
        <f t="shared" si="12"/>
        <v>0.71379450083880114</v>
      </c>
      <c r="M101" s="5">
        <f t="shared" si="2"/>
        <v>75381.465911428808</v>
      </c>
      <c r="N101" s="5">
        <f t="shared" si="3"/>
        <v>94226.832389286021</v>
      </c>
      <c r="O101" s="5">
        <f t="shared" si="6"/>
        <v>316602.15682800103</v>
      </c>
      <c r="P101" s="49">
        <f t="shared" si="13"/>
        <v>0.14539329883658214</v>
      </c>
      <c r="Q101" s="49">
        <f t="shared" si="14"/>
        <v>0.1163146390692657</v>
      </c>
      <c r="R101" s="49">
        <f t="shared" si="15"/>
        <v>3.4617452103948128E-2</v>
      </c>
      <c r="S101" s="52" t="e">
        <f t="shared" si="10"/>
        <v>#N/A</v>
      </c>
      <c r="T101" s="2" t="s">
        <v>122</v>
      </c>
      <c r="U101" s="2" t="str">
        <f t="shared" si="28"/>
        <v>049 State Ave</v>
      </c>
    </row>
    <row r="102" spans="1:21">
      <c r="A102" s="1"/>
      <c r="B102" s="1">
        <v>3</v>
      </c>
      <c r="C102" s="30">
        <f t="shared" si="30"/>
        <v>5624.3799999999992</v>
      </c>
      <c r="D102" s="30"/>
      <c r="E102" s="30"/>
      <c r="F102" s="30"/>
      <c r="G102" s="30"/>
      <c r="H102" s="30"/>
      <c r="I102" s="30"/>
      <c r="J102" s="5"/>
      <c r="K102" s="5">
        <f t="shared" si="5"/>
        <v>5624.3799999999992</v>
      </c>
      <c r="L102" s="32">
        <f t="shared" si="12"/>
        <v>0.71379450083880114</v>
      </c>
      <c r="M102" s="5">
        <f t="shared" si="2"/>
        <v>75381.465911428808</v>
      </c>
      <c r="N102" s="5">
        <f t="shared" si="3"/>
        <v>94226.832389286021</v>
      </c>
      <c r="O102" s="5">
        <f t="shared" si="6"/>
        <v>316602.15682800103</v>
      </c>
      <c r="P102" s="49">
        <f t="shared" si="13"/>
        <v>7.4612239653292153E-2</v>
      </c>
      <c r="Q102" s="49">
        <f t="shared" si="14"/>
        <v>5.9689791722633716E-2</v>
      </c>
      <c r="R102" s="49">
        <f t="shared" si="15"/>
        <v>1.7764818965069557E-2</v>
      </c>
      <c r="S102" s="52" t="e">
        <f t="shared" si="10"/>
        <v>#N/A</v>
      </c>
      <c r="T102" s="2" t="s">
        <v>122</v>
      </c>
      <c r="U102" s="2" t="str">
        <f t="shared" si="28"/>
        <v>049 State Ave</v>
      </c>
    </row>
    <row r="103" spans="1:21">
      <c r="A103" s="1"/>
      <c r="B103" s="1">
        <v>4</v>
      </c>
      <c r="C103" s="30">
        <f t="shared" si="30"/>
        <v>6861.7074999999995</v>
      </c>
      <c r="D103" s="30"/>
      <c r="E103" s="30"/>
      <c r="F103" s="30"/>
      <c r="G103" s="30"/>
      <c r="H103" s="30"/>
      <c r="I103" s="30"/>
      <c r="J103" s="5"/>
      <c r="K103" s="5">
        <f t="shared" si="5"/>
        <v>6861.7074999999995</v>
      </c>
      <c r="L103" s="32">
        <f t="shared" si="12"/>
        <v>0.71379450083880114</v>
      </c>
      <c r="M103" s="5">
        <f t="shared" si="2"/>
        <v>75381.465911428808</v>
      </c>
      <c r="N103" s="5">
        <f t="shared" si="3"/>
        <v>94226.832389286021</v>
      </c>
      <c r="O103" s="5">
        <f t="shared" si="6"/>
        <v>316602.15682800103</v>
      </c>
      <c r="P103" s="49">
        <f t="shared" si="13"/>
        <v>9.1026453479457689E-2</v>
      </c>
      <c r="Q103" s="49">
        <f t="shared" si="14"/>
        <v>7.2821162783566137E-2</v>
      </c>
      <c r="R103" s="49">
        <f t="shared" si="15"/>
        <v>2.1672965114156589E-2</v>
      </c>
      <c r="S103" s="52" t="e">
        <f t="shared" si="10"/>
        <v>#N/A</v>
      </c>
      <c r="T103" s="2" t="s">
        <v>122</v>
      </c>
      <c r="U103" s="2" t="str">
        <f t="shared" si="28"/>
        <v>049 State Ave</v>
      </c>
    </row>
    <row r="104" spans="1:21">
      <c r="A104" s="1"/>
      <c r="B104" s="1">
        <v>5</v>
      </c>
      <c r="C104" s="30">
        <f t="shared" si="30"/>
        <v>13431.645774999999</v>
      </c>
      <c r="D104" s="30"/>
      <c r="E104" s="30"/>
      <c r="F104" s="30"/>
      <c r="G104" s="30"/>
      <c r="H104" s="30"/>
      <c r="I104" s="30"/>
      <c r="J104" s="5"/>
      <c r="K104" s="5">
        <f t="shared" si="5"/>
        <v>13431.645774999999</v>
      </c>
      <c r="L104" s="32">
        <f t="shared" si="12"/>
        <v>0.71379450083880114</v>
      </c>
      <c r="M104" s="5">
        <f t="shared" si="2"/>
        <v>75381.465911428808</v>
      </c>
      <c r="N104" s="5">
        <f t="shared" si="3"/>
        <v>94226.832389286021</v>
      </c>
      <c r="O104" s="5">
        <f t="shared" si="6"/>
        <v>316602.15682800103</v>
      </c>
      <c r="P104" s="49">
        <f t="shared" si="13"/>
        <v>0.178182337164706</v>
      </c>
      <c r="Q104" s="49">
        <f t="shared" si="14"/>
        <v>0.14254586973176478</v>
      </c>
      <c r="R104" s="49">
        <f t="shared" si="15"/>
        <v>4.2424365991596658E-2</v>
      </c>
      <c r="S104" s="52" t="e">
        <f t="shared" si="10"/>
        <v>#N/A</v>
      </c>
      <c r="T104" s="2" t="s">
        <v>122</v>
      </c>
      <c r="U104" s="2" t="str">
        <f t="shared" si="28"/>
        <v>049 State Ave</v>
      </c>
    </row>
    <row r="105" spans="1:21">
      <c r="A105" s="1"/>
      <c r="B105" s="1">
        <v>6</v>
      </c>
      <c r="C105" s="30">
        <f t="shared" si="30"/>
        <v>12877.501749999998</v>
      </c>
      <c r="D105" s="30"/>
      <c r="E105" s="30"/>
      <c r="F105" s="30"/>
      <c r="G105" s="30"/>
      <c r="H105" s="30"/>
      <c r="I105" s="30"/>
      <c r="J105" s="5"/>
      <c r="K105" s="5">
        <f t="shared" si="5"/>
        <v>12877.501749999998</v>
      </c>
      <c r="L105" s="32">
        <f t="shared" si="12"/>
        <v>0.71379450083880114</v>
      </c>
      <c r="M105" s="5">
        <f t="shared" si="2"/>
        <v>75381.465911428808</v>
      </c>
      <c r="N105" s="5">
        <f t="shared" si="3"/>
        <v>94226.832389286021</v>
      </c>
      <c r="O105" s="5">
        <f t="shared" si="6"/>
        <v>316602.15682800103</v>
      </c>
      <c r="P105" s="49">
        <f t="shared" si="13"/>
        <v>0.17083113991349963</v>
      </c>
      <c r="Q105" s="49">
        <f t="shared" si="14"/>
        <v>0.13666491193079969</v>
      </c>
      <c r="R105" s="49">
        <f t="shared" si="15"/>
        <v>4.0674080931785622E-2</v>
      </c>
      <c r="S105" s="52" t="e">
        <f t="shared" si="10"/>
        <v>#N/A</v>
      </c>
      <c r="T105" s="2" t="s">
        <v>122</v>
      </c>
      <c r="U105" s="2" t="str">
        <f t="shared" si="28"/>
        <v>049 State Ave</v>
      </c>
    </row>
    <row r="106" spans="1:21">
      <c r="A106" s="1"/>
      <c r="B106" s="1">
        <v>7</v>
      </c>
      <c r="C106" s="30">
        <f t="shared" si="30"/>
        <v>14619.597499999998</v>
      </c>
      <c r="D106" s="30"/>
      <c r="E106" s="30"/>
      <c r="F106" s="30"/>
      <c r="G106" s="30"/>
      <c r="H106" s="30"/>
      <c r="I106" s="30"/>
      <c r="J106" s="5"/>
      <c r="K106" s="5">
        <f t="shared" si="5"/>
        <v>14619.597499999998</v>
      </c>
      <c r="L106" s="32">
        <f t="shared" si="12"/>
        <v>0.71379450083880114</v>
      </c>
      <c r="M106" s="5">
        <f t="shared" si="2"/>
        <v>75381.465911428808</v>
      </c>
      <c r="N106" s="5">
        <f t="shared" si="3"/>
        <v>94226.832389286021</v>
      </c>
      <c r="O106" s="5">
        <f t="shared" si="6"/>
        <v>316602.15682800103</v>
      </c>
      <c r="P106" s="49">
        <f t="shared" si="13"/>
        <v>0.19394153885489082</v>
      </c>
      <c r="Q106" s="49">
        <f t="shared" si="14"/>
        <v>0.15515323108391263</v>
      </c>
      <c r="R106" s="49">
        <f t="shared" si="15"/>
        <v>4.6176556870212097E-2</v>
      </c>
      <c r="S106" s="52" t="e">
        <f t="shared" si="10"/>
        <v>#N/A</v>
      </c>
      <c r="T106" s="2" t="s">
        <v>122</v>
      </c>
      <c r="U106" s="2" t="str">
        <f t="shared" si="28"/>
        <v>049 State Ave</v>
      </c>
    </row>
    <row r="107" spans="1:21">
      <c r="A107" s="1"/>
      <c r="B107" s="1">
        <v>8</v>
      </c>
      <c r="C107" s="30">
        <f t="shared" si="30"/>
        <v>13834.341274999999</v>
      </c>
      <c r="D107" s="30"/>
      <c r="E107" s="30"/>
      <c r="F107" s="30"/>
      <c r="G107" s="30"/>
      <c r="H107" s="30"/>
      <c r="I107" s="30"/>
      <c r="J107" s="5"/>
      <c r="K107" s="5">
        <f t="shared" si="5"/>
        <v>13834.341274999999</v>
      </c>
      <c r="L107" s="32">
        <f t="shared" si="12"/>
        <v>0.71379450083880114</v>
      </c>
      <c r="M107" s="5">
        <f t="shared" si="2"/>
        <v>75381.465911428808</v>
      </c>
      <c r="N107" s="5">
        <f t="shared" si="3"/>
        <v>94226.832389286021</v>
      </c>
      <c r="O107" s="5">
        <f t="shared" si="6"/>
        <v>316602.15682800103</v>
      </c>
      <c r="P107" s="49">
        <f t="shared" si="13"/>
        <v>0.18352443943256525</v>
      </c>
      <c r="Q107" s="49">
        <f t="shared" si="14"/>
        <v>0.1468195515460522</v>
      </c>
      <c r="R107" s="49">
        <f t="shared" si="15"/>
        <v>4.3696295102991722E-2</v>
      </c>
      <c r="S107" s="52" t="e">
        <f t="shared" si="10"/>
        <v>#N/A</v>
      </c>
      <c r="T107" s="2" t="s">
        <v>122</v>
      </c>
      <c r="U107" s="2" t="str">
        <f t="shared" si="28"/>
        <v>049 State Ave</v>
      </c>
    </row>
    <row r="108" spans="1:21">
      <c r="A108" s="1"/>
      <c r="B108" s="1">
        <v>9</v>
      </c>
      <c r="C108" s="30">
        <f t="shared" si="30"/>
        <v>16681.223374999998</v>
      </c>
      <c r="D108" s="30"/>
      <c r="E108" s="30"/>
      <c r="F108" s="30"/>
      <c r="G108" s="30"/>
      <c r="H108" s="30"/>
      <c r="I108" s="30"/>
      <c r="J108" s="5"/>
      <c r="K108" s="5">
        <f t="shared" si="5"/>
        <v>16681.223374999998</v>
      </c>
      <c r="L108" s="32">
        <f t="shared" si="12"/>
        <v>0.71379450083880114</v>
      </c>
      <c r="M108" s="5">
        <f t="shared" si="2"/>
        <v>75381.465911428808</v>
      </c>
      <c r="N108" s="5">
        <f t="shared" si="3"/>
        <v>94226.832389286021</v>
      </c>
      <c r="O108" s="5">
        <f t="shared" si="6"/>
        <v>316602.15682800103</v>
      </c>
      <c r="P108" s="49">
        <f t="shared" si="13"/>
        <v>0.22129077981317033</v>
      </c>
      <c r="Q108" s="49">
        <f t="shared" si="14"/>
        <v>0.17703262385053625</v>
      </c>
      <c r="R108" s="49">
        <f t="shared" si="15"/>
        <v>5.2688280907897692E-2</v>
      </c>
      <c r="S108" s="52" t="e">
        <f t="shared" si="10"/>
        <v>#N/A</v>
      </c>
      <c r="T108" s="2" t="s">
        <v>122</v>
      </c>
      <c r="U108" s="2" t="str">
        <f t="shared" si="28"/>
        <v>049 State Ave</v>
      </c>
    </row>
    <row r="109" spans="1:21">
      <c r="A109" s="1"/>
      <c r="B109" s="1">
        <v>10</v>
      </c>
      <c r="C109" s="30">
        <f t="shared" si="30"/>
        <v>24297.420874999996</v>
      </c>
      <c r="D109" s="30"/>
      <c r="E109" s="30"/>
      <c r="F109" s="30"/>
      <c r="G109" s="30"/>
      <c r="H109" s="30"/>
      <c r="I109" s="30"/>
      <c r="J109" s="5"/>
      <c r="K109" s="5">
        <f t="shared" si="5"/>
        <v>24297.420874999996</v>
      </c>
      <c r="L109" s="32">
        <f t="shared" si="12"/>
        <v>0.71379450083880114</v>
      </c>
      <c r="M109" s="5">
        <f t="shared" si="2"/>
        <v>75381.465911428808</v>
      </c>
      <c r="N109" s="5">
        <f t="shared" si="3"/>
        <v>94226.832389286021</v>
      </c>
      <c r="O109" s="5">
        <f t="shared" si="6"/>
        <v>316602.15682800103</v>
      </c>
      <c r="P109" s="49">
        <f t="shared" si="13"/>
        <v>0.32232619227050868</v>
      </c>
      <c r="Q109" s="49">
        <f t="shared" si="14"/>
        <v>0.25786095381640689</v>
      </c>
      <c r="R109" s="49">
        <f t="shared" si="15"/>
        <v>7.6744331492978241E-2</v>
      </c>
      <c r="S109" s="52" t="e">
        <f t="shared" si="10"/>
        <v>#N/A</v>
      </c>
      <c r="T109" s="2" t="s">
        <v>122</v>
      </c>
      <c r="U109" s="2" t="str">
        <f t="shared" si="28"/>
        <v>049 State Ave</v>
      </c>
    </row>
    <row r="110" spans="1:21">
      <c r="A110" s="1"/>
      <c r="B110" s="1">
        <v>11</v>
      </c>
      <c r="C110" s="30">
        <f t="shared" si="30"/>
        <v>13307.335424999997</v>
      </c>
      <c r="D110" s="30"/>
      <c r="E110" s="30"/>
      <c r="F110" s="30"/>
      <c r="G110" s="30"/>
      <c r="H110" s="30"/>
      <c r="I110" s="30"/>
      <c r="J110" s="5"/>
      <c r="K110" s="5">
        <f t="shared" si="5"/>
        <v>13307.335424999997</v>
      </c>
      <c r="L110" s="32">
        <f t="shared" si="12"/>
        <v>0.71379450083880114</v>
      </c>
      <c r="M110" s="5">
        <f t="shared" si="2"/>
        <v>75381.465911428808</v>
      </c>
      <c r="N110" s="5">
        <f t="shared" si="3"/>
        <v>94226.832389286021</v>
      </c>
      <c r="O110" s="5">
        <f t="shared" si="6"/>
        <v>316602.15682800103</v>
      </c>
      <c r="P110" s="49">
        <f t="shared" si="13"/>
        <v>0.17653325342114942</v>
      </c>
      <c r="Q110" s="49">
        <f t="shared" si="14"/>
        <v>0.1412266027369195</v>
      </c>
      <c r="R110" s="49">
        <f t="shared" si="15"/>
        <v>4.2031727005035567E-2</v>
      </c>
      <c r="S110" s="52" t="e">
        <f t="shared" si="10"/>
        <v>#N/A</v>
      </c>
      <c r="T110" s="2" t="s">
        <v>122</v>
      </c>
      <c r="U110" s="2" t="str">
        <f t="shared" si="28"/>
        <v>049 State Ave</v>
      </c>
    </row>
    <row r="111" spans="1:21">
      <c r="A111" s="1"/>
      <c r="B111" s="1">
        <v>12</v>
      </c>
      <c r="C111" s="30">
        <f t="shared" si="30"/>
        <v>14575.826249999998</v>
      </c>
      <c r="D111" s="30"/>
      <c r="E111" s="30"/>
      <c r="F111" s="30"/>
      <c r="G111" s="30"/>
      <c r="H111" s="30"/>
      <c r="I111" s="30"/>
      <c r="J111" s="5"/>
      <c r="K111" s="5">
        <f t="shared" si="5"/>
        <v>14575.826249999998</v>
      </c>
      <c r="L111" s="32">
        <f t="shared" si="12"/>
        <v>0.71379450083880114</v>
      </c>
      <c r="M111" s="5">
        <f t="shared" si="2"/>
        <v>75381.465911428808</v>
      </c>
      <c r="N111" s="5">
        <f t="shared" si="3"/>
        <v>94226.832389286021</v>
      </c>
      <c r="O111" s="5">
        <f t="shared" si="6"/>
        <v>316602.15682800103</v>
      </c>
      <c r="P111" s="49">
        <f t="shared" si="13"/>
        <v>0.19336087556490611</v>
      </c>
      <c r="Q111" s="49">
        <f t="shared" si="14"/>
        <v>0.15468870045192487</v>
      </c>
      <c r="R111" s="49">
        <f t="shared" si="15"/>
        <v>4.6038303705930025E-2</v>
      </c>
      <c r="S111" s="52" t="e">
        <f t="shared" si="10"/>
        <v>#N/A</v>
      </c>
      <c r="T111" s="2" t="s">
        <v>122</v>
      </c>
      <c r="U111" s="2" t="str">
        <f t="shared" si="28"/>
        <v>049 State Ave</v>
      </c>
    </row>
    <row r="112" spans="1:21">
      <c r="A112" s="1"/>
      <c r="B112" s="1">
        <v>13</v>
      </c>
      <c r="C112" s="30">
        <f t="shared" si="30"/>
        <v>14552.189774999999</v>
      </c>
      <c r="D112" s="30"/>
      <c r="E112" s="30"/>
      <c r="F112" s="30"/>
      <c r="G112" s="30"/>
      <c r="H112" s="30"/>
      <c r="I112" s="30"/>
      <c r="J112" s="5"/>
      <c r="K112" s="5">
        <f t="shared" si="5"/>
        <v>14552.189774999999</v>
      </c>
      <c r="L112" s="32">
        <f t="shared" si="12"/>
        <v>0.71379450083880114</v>
      </c>
      <c r="M112" s="5">
        <f t="shared" ref="M112" si="31">$C$41*$L112*60*$M$45</f>
        <v>75381.465911428808</v>
      </c>
      <c r="N112" s="5">
        <f t="shared" ref="N112" si="32">$C$41*$L112*60*$Q$45</f>
        <v>94226.832389286021</v>
      </c>
      <c r="O112" s="5">
        <f t="shared" si="6"/>
        <v>316602.15682800103</v>
      </c>
      <c r="P112" s="49">
        <f t="shared" si="13"/>
        <v>0.19304731738831438</v>
      </c>
      <c r="Q112" s="49">
        <f t="shared" si="14"/>
        <v>0.15443785391065148</v>
      </c>
      <c r="R112" s="49">
        <f t="shared" si="15"/>
        <v>4.5963646997217708E-2</v>
      </c>
      <c r="S112" s="52" t="e">
        <f t="shared" si="10"/>
        <v>#N/A</v>
      </c>
      <c r="T112" s="2" t="s">
        <v>122</v>
      </c>
      <c r="U112" s="2" t="str">
        <f t="shared" si="28"/>
        <v>049 State Ave</v>
      </c>
    </row>
  </sheetData>
  <sheetProtection algorithmName="SHA-512" hashValue="LYJ1TXFYEpBNUyiYyl6cipAbXsurFljm0A7hQhXorF+v3gbqC+caMDBJ7bJ8C3NcxQfORWZGRixviulIihgG6w==" saltValue="0/u5gKn9xt3THF3DaAWAqA==" spinCount="100000" sheet="1" formatCells="0" formatColumns="0" formatRows="0" insertColumns="0" insertRows="0"/>
  <pageMargins left="0.7" right="0.7" top="0.75" bottom="0.75" header="0.3" footer="0.3"/>
  <pageSetup scale="4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0451-F127-4D54-ACBE-A43F04F04F55}">
  <dimension ref="A33:U112"/>
  <sheetViews>
    <sheetView topLeftCell="A7" zoomScale="90" zoomScaleNormal="90" workbookViewId="0">
      <selection activeCell="D72" sqref="D72"/>
    </sheetView>
  </sheetViews>
  <sheetFormatPr defaultColWidth="9.42578125" defaultRowHeight="15"/>
  <cols>
    <col min="1" max="1" width="12.5703125" style="3" customWidth="1"/>
    <col min="2" max="6" width="12.5703125" style="2" customWidth="1"/>
    <col min="7" max="7" width="12.42578125" style="2" customWidth="1"/>
    <col min="8" max="23" width="12.5703125" style="2" customWidth="1"/>
    <col min="24" max="16384" width="9.42578125" style="2"/>
  </cols>
  <sheetData>
    <row r="33" spans="1:21" ht="31.5">
      <c r="A33" s="7" t="s">
        <v>310</v>
      </c>
      <c r="B33" s="8" t="str">
        <f>("Demand ("&amp;C43&amp;")")</f>
        <v>Demand (Cases)</v>
      </c>
      <c r="C33" s="8" t="s">
        <v>311</v>
      </c>
      <c r="D33" s="8" t="s">
        <v>312</v>
      </c>
      <c r="E33" s="8" t="s">
        <v>313</v>
      </c>
      <c r="F33" s="9"/>
      <c r="G33" s="7" t="s">
        <v>310</v>
      </c>
      <c r="H33" s="7" t="s">
        <v>314</v>
      </c>
      <c r="I33" s="7" t="s">
        <v>315</v>
      </c>
      <c r="J33" s="9"/>
      <c r="K33" s="9"/>
      <c r="L33" s="11" t="s">
        <v>316</v>
      </c>
      <c r="M33" s="10"/>
      <c r="N33" s="9"/>
      <c r="O33" s="10"/>
      <c r="P33" s="11" t="s">
        <v>318</v>
      </c>
      <c r="Q33" s="10"/>
      <c r="S33" s="10"/>
      <c r="T33" s="11" t="s">
        <v>318</v>
      </c>
      <c r="U33" s="10"/>
    </row>
    <row r="34" spans="1:21" ht="15.75">
      <c r="A34" s="24">
        <v>2024</v>
      </c>
      <c r="B34" s="12">
        <f>SUM($K$48:$K$60)</f>
        <v>67046</v>
      </c>
      <c r="C34" s="13">
        <f>$B34/(SUM($M$48:$M$60))</f>
        <v>0.49750549694009549</v>
      </c>
      <c r="D34" s="13">
        <f>$B34/(SUM($N$48:$N$60))</f>
        <v>0.39800439755207651</v>
      </c>
      <c r="E34" s="13">
        <f>$B34/(SUM($O$48:$O$60))</f>
        <v>0.1184536897476418</v>
      </c>
      <c r="F34" s="9"/>
      <c r="G34" s="7">
        <f>A34</f>
        <v>2024</v>
      </c>
      <c r="H34" s="14"/>
      <c r="I34" s="15">
        <f>AVERAGE($L$48:$L$60)</f>
        <v>0.74044989300640995</v>
      </c>
      <c r="J34" s="9"/>
      <c r="K34" s="9"/>
      <c r="L34" s="8" t="s">
        <v>319</v>
      </c>
      <c r="M34" s="8" t="s">
        <v>320</v>
      </c>
      <c r="N34" s="9"/>
      <c r="O34" s="16"/>
      <c r="P34" s="8" t="s">
        <v>319</v>
      </c>
      <c r="Q34" s="8" t="s">
        <v>320</v>
      </c>
      <c r="S34" s="16"/>
      <c r="T34" s="8" t="s">
        <v>319</v>
      </c>
      <c r="U34" s="8" t="s">
        <v>320</v>
      </c>
    </row>
    <row r="35" spans="1:21" ht="15.75">
      <c r="A35" s="7">
        <f>A34+1</f>
        <v>2025</v>
      </c>
      <c r="B35" s="12">
        <f>SUM($K$61:$K$73)</f>
        <v>61783</v>
      </c>
      <c r="C35" s="13">
        <f>$B35/(SUM($M$61:$M$73))</f>
        <v>0.33376854894673591</v>
      </c>
      <c r="D35" s="13">
        <f>$B35/(SUM($N$61:$N$73))</f>
        <v>0.26701483915738861</v>
      </c>
      <c r="E35" s="13">
        <f>$B35/(SUM($O$61:$O$73))</f>
        <v>7.946870213017522E-2</v>
      </c>
      <c r="F35" s="9"/>
      <c r="G35" s="7">
        <f t="shared" ref="G35:G38" si="0">A35</f>
        <v>2025</v>
      </c>
      <c r="H35" s="27">
        <f>(SUM(C61:C73)-SUM(G48:G60))/(SUM(G48:G60))</f>
        <v>-0.26660800047728428</v>
      </c>
      <c r="I35" s="15">
        <f>AVERAGE($L$61:$L$73)</f>
        <v>1.0170545978919168</v>
      </c>
      <c r="J35" s="9"/>
      <c r="K35" s="17" t="s">
        <v>321</v>
      </c>
      <c r="L35" s="28">
        <v>0</v>
      </c>
      <c r="M35" s="28">
        <v>0</v>
      </c>
      <c r="N35" s="9"/>
      <c r="O35" s="17" t="s">
        <v>321</v>
      </c>
      <c r="P35" s="28">
        <v>0</v>
      </c>
      <c r="Q35" s="28">
        <v>0</v>
      </c>
      <c r="S35" s="17" t="s">
        <v>321</v>
      </c>
      <c r="T35" s="48">
        <v>3</v>
      </c>
      <c r="U35" s="48">
        <v>8</v>
      </c>
    </row>
    <row r="36" spans="1:21" ht="15.75">
      <c r="A36" s="7">
        <f t="shared" ref="A36:A38" si="1">A35+1</f>
        <v>2026</v>
      </c>
      <c r="B36" s="12">
        <f>SUM($K$74:$K$86)</f>
        <v>52438.162499999999</v>
      </c>
      <c r="C36" s="13">
        <f>$B36/(SUM($M$74:$M$86))</f>
        <v>0.28328519830791871</v>
      </c>
      <c r="D36" s="13">
        <f>$B36/(SUM($N$74:$N$86))</f>
        <v>0.22662815864633484</v>
      </c>
      <c r="E36" s="13">
        <f>$B36/(SUM($O$74:$O$86))</f>
        <v>6.7448856739980648E-2</v>
      </c>
      <c r="F36" s="9"/>
      <c r="G36" s="7">
        <f t="shared" si="0"/>
        <v>2026</v>
      </c>
      <c r="H36" s="27">
        <v>2.5000000000000001E-3</v>
      </c>
      <c r="I36" s="15">
        <f>AVERAGE($L$74:$L$86)</f>
        <v>1.0170545978919168</v>
      </c>
      <c r="J36" s="9"/>
      <c r="K36" s="17" t="s">
        <v>322</v>
      </c>
      <c r="L36" s="28">
        <v>1</v>
      </c>
      <c r="M36" s="28">
        <v>10</v>
      </c>
      <c r="N36" s="9"/>
      <c r="O36" s="17" t="s">
        <v>322</v>
      </c>
      <c r="P36" s="28">
        <v>1</v>
      </c>
      <c r="Q36" s="28">
        <v>10</v>
      </c>
      <c r="S36" s="17" t="s">
        <v>322</v>
      </c>
      <c r="T36" s="48">
        <v>3</v>
      </c>
      <c r="U36" s="48">
        <v>8</v>
      </c>
    </row>
    <row r="37" spans="1:21" ht="15.75">
      <c r="A37" s="7">
        <f t="shared" si="1"/>
        <v>2027</v>
      </c>
      <c r="B37" s="12">
        <f>SUM($K$87:$K$99)</f>
        <v>52569.257906249986</v>
      </c>
      <c r="C37" s="13">
        <f>$B37/(SUM($M$87:$M$99))</f>
        <v>0.28399341130368844</v>
      </c>
      <c r="D37" s="13">
        <f>$B37/(SUM($N$87:$N$99))</f>
        <v>0.22719472904295063</v>
      </c>
      <c r="E37" s="13">
        <f>$B37/(SUM($O$87:$O$99))</f>
        <v>6.7617478881830589E-2</v>
      </c>
      <c r="F37" s="9"/>
      <c r="G37" s="7">
        <f t="shared" si="0"/>
        <v>2027</v>
      </c>
      <c r="H37" s="27">
        <v>2.5000000000000001E-3</v>
      </c>
      <c r="I37" s="15">
        <f>AVERAGE($L$87:$L$99)</f>
        <v>1.0170545978919168</v>
      </c>
      <c r="J37" s="9"/>
      <c r="K37" s="17" t="s">
        <v>323</v>
      </c>
      <c r="L37" s="28">
        <v>1</v>
      </c>
      <c r="M37" s="28">
        <v>10</v>
      </c>
      <c r="N37" s="9"/>
      <c r="O37" s="17" t="s">
        <v>323</v>
      </c>
      <c r="P37" s="28">
        <v>1</v>
      </c>
      <c r="Q37" s="28">
        <v>10</v>
      </c>
      <c r="S37" s="17" t="s">
        <v>323</v>
      </c>
      <c r="T37" s="48">
        <v>3</v>
      </c>
      <c r="U37" s="48">
        <v>8</v>
      </c>
    </row>
    <row r="38" spans="1:21" ht="15.75">
      <c r="A38" s="7">
        <f t="shared" si="1"/>
        <v>2028</v>
      </c>
      <c r="B38" s="12">
        <f>SUM($K$100:$K$112)</f>
        <v>52700.681051015614</v>
      </c>
      <c r="C38" s="13">
        <f>$B38/(SUM($M$100:$M$112))</f>
        <v>0.28470339483194768</v>
      </c>
      <c r="D38" s="13">
        <f>$B38/(SUM($N$100:$N$112))</f>
        <v>0.22776271586555802</v>
      </c>
      <c r="E38" s="13">
        <f>$B38/(SUM($O$100:$O$112))</f>
        <v>6.7786522579035169E-2</v>
      </c>
      <c r="F38" s="9"/>
      <c r="G38" s="7">
        <f t="shared" si="0"/>
        <v>2028</v>
      </c>
      <c r="H38" s="27">
        <v>2.5000000000000001E-3</v>
      </c>
      <c r="I38" s="15">
        <f>AVERAGE($L$100:$L$112)</f>
        <v>1.0170545978919168</v>
      </c>
      <c r="J38" s="9"/>
      <c r="K38" s="17" t="s">
        <v>324</v>
      </c>
      <c r="L38" s="28">
        <v>1</v>
      </c>
      <c r="M38" s="28">
        <v>10</v>
      </c>
      <c r="N38" s="9"/>
      <c r="O38" s="17" t="s">
        <v>324</v>
      </c>
      <c r="P38" s="28">
        <v>1</v>
      </c>
      <c r="Q38" s="28">
        <v>10</v>
      </c>
      <c r="S38" s="17" t="s">
        <v>324</v>
      </c>
      <c r="T38" s="48">
        <v>3</v>
      </c>
      <c r="U38" s="48">
        <v>8</v>
      </c>
    </row>
    <row r="39" spans="1:21" ht="15.75">
      <c r="A39" s="9"/>
      <c r="B39" s="9"/>
      <c r="C39" s="9"/>
      <c r="D39" s="9"/>
      <c r="E39" s="9"/>
      <c r="F39" s="9"/>
      <c r="G39" s="9"/>
      <c r="H39" s="9"/>
      <c r="I39" s="9"/>
      <c r="J39" s="9"/>
      <c r="K39" s="17" t="s">
        <v>325</v>
      </c>
      <c r="L39" s="28">
        <v>1</v>
      </c>
      <c r="M39" s="28">
        <v>10</v>
      </c>
      <c r="N39" s="9"/>
      <c r="O39" s="17" t="s">
        <v>325</v>
      </c>
      <c r="P39" s="28">
        <v>1</v>
      </c>
      <c r="Q39" s="28">
        <v>10</v>
      </c>
      <c r="S39" s="17" t="s">
        <v>325</v>
      </c>
      <c r="T39" s="48">
        <v>3</v>
      </c>
      <c r="U39" s="48">
        <v>8</v>
      </c>
    </row>
    <row r="40" spans="1:21" ht="15.75">
      <c r="A40" s="9"/>
      <c r="B40" s="9"/>
      <c r="C40" s="18" t="s">
        <v>38</v>
      </c>
      <c r="D40" s="9"/>
      <c r="E40" s="9"/>
      <c r="F40" s="9"/>
      <c r="G40" s="19" t="str">
        <f>"Actual "&amp;A35&amp;" Growth YTD"</f>
        <v>Actual 2025 Growth YTD</v>
      </c>
      <c r="H40" s="9"/>
      <c r="I40" s="9"/>
      <c r="J40" s="9"/>
      <c r="K40" s="17" t="s">
        <v>326</v>
      </c>
      <c r="L40" s="28">
        <v>0</v>
      </c>
      <c r="M40" s="28">
        <v>0</v>
      </c>
      <c r="N40" s="9"/>
      <c r="O40" s="17" t="s">
        <v>326</v>
      </c>
      <c r="P40" s="28">
        <v>1</v>
      </c>
      <c r="Q40" s="28">
        <v>10</v>
      </c>
      <c r="S40" s="17" t="s">
        <v>326</v>
      </c>
      <c r="T40" s="48">
        <v>3</v>
      </c>
      <c r="U40" s="48">
        <v>8</v>
      </c>
    </row>
    <row r="41" spans="1:21" ht="15.75">
      <c r="A41" s="9"/>
      <c r="B41" s="17" t="s">
        <v>327</v>
      </c>
      <c r="C41" s="33">
        <f>'KDT Q1 25'!L286</f>
        <v>1.4583599499304758</v>
      </c>
      <c r="D41" s="19" t="str">
        <f>CONCATENATE(C43," per Minute")</f>
        <v>Cases per Minute</v>
      </c>
      <c r="E41" s="9"/>
      <c r="F41" s="9"/>
      <c r="G41" s="23">
        <f>IFERROR(SUM($J$61:$J$73)/SUM($J$48:$J$60)-1,"")</f>
        <v>-8.3763368484032208E-3</v>
      </c>
      <c r="H41" s="9"/>
      <c r="I41" s="9"/>
      <c r="J41" s="9"/>
      <c r="K41" s="17" t="s">
        <v>328</v>
      </c>
      <c r="L41" s="28">
        <v>0</v>
      </c>
      <c r="M41" s="28">
        <v>0</v>
      </c>
      <c r="N41" s="9"/>
      <c r="O41" s="17" t="s">
        <v>328</v>
      </c>
      <c r="P41" s="28">
        <v>0</v>
      </c>
      <c r="Q41" s="28">
        <v>0</v>
      </c>
      <c r="S41" s="17" t="s">
        <v>328</v>
      </c>
      <c r="T41" s="48">
        <v>3</v>
      </c>
      <c r="U41" s="48">
        <v>8</v>
      </c>
    </row>
    <row r="42" spans="1:21" ht="15.75">
      <c r="A42" s="9"/>
      <c r="B42" s="17"/>
      <c r="C42" s="50"/>
      <c r="D42" s="9"/>
      <c r="E42" s="9"/>
      <c r="F42" s="9"/>
      <c r="H42" s="9"/>
      <c r="I42" s="9"/>
      <c r="J42" s="9"/>
      <c r="K42" s="9"/>
      <c r="L42" s="17" t="s">
        <v>329</v>
      </c>
      <c r="M42" s="20">
        <f>(L35*M35)+(L36*M36)+(L37*M37)+(L38*M38)+(L39*M39)+(L40*M40)+(L41*M41)</f>
        <v>40</v>
      </c>
      <c r="N42" s="9"/>
      <c r="O42" s="18"/>
      <c r="P42" s="17" t="s">
        <v>329</v>
      </c>
      <c r="Q42" s="20">
        <f>(P35*Q35)+(P36*Q36)+(P37*Q37)+(P38*Q38)+(P39*Q39)+(P40*Q40)+(P41*Q41)</f>
        <v>50</v>
      </c>
      <c r="S42" s="18"/>
      <c r="T42" s="17" t="s">
        <v>329</v>
      </c>
      <c r="U42" s="20">
        <f>(T35*U35)+(T36*U36)+(T37*U37)+(T38*U38)+(T39*U39)+(T40*U40)+(T41*U41)</f>
        <v>168</v>
      </c>
    </row>
    <row r="43" spans="1:21" ht="15.75">
      <c r="A43" s="9"/>
      <c r="B43" s="17" t="s">
        <v>330</v>
      </c>
      <c r="C43" s="26" t="s">
        <v>331</v>
      </c>
      <c r="D43" s="9"/>
      <c r="E43" s="9"/>
      <c r="F43" s="9"/>
      <c r="G43" s="9"/>
      <c r="H43" s="9"/>
      <c r="I43" s="9"/>
      <c r="J43" s="9"/>
      <c r="K43" s="9"/>
      <c r="L43" s="17" t="s">
        <v>332</v>
      </c>
      <c r="M43" s="9">
        <v>52</v>
      </c>
      <c r="N43" s="9"/>
      <c r="O43" s="18"/>
      <c r="P43" s="17" t="s">
        <v>332</v>
      </c>
      <c r="Q43" s="9">
        <v>52</v>
      </c>
      <c r="S43" s="18"/>
      <c r="T43" s="17" t="s">
        <v>332</v>
      </c>
      <c r="U43" s="9">
        <v>52</v>
      </c>
    </row>
    <row r="44" spans="1:21" ht="15.75">
      <c r="A44" s="22"/>
      <c r="B44" s="9"/>
      <c r="C44" s="17"/>
      <c r="D44" s="21"/>
      <c r="E44" s="9"/>
      <c r="F44" s="9"/>
      <c r="G44" s="9"/>
      <c r="H44" s="9"/>
      <c r="I44" s="9"/>
      <c r="J44" s="9"/>
      <c r="K44" s="9"/>
      <c r="L44" s="17" t="s">
        <v>333</v>
      </c>
      <c r="M44" s="21">
        <f>M42*M43</f>
        <v>2080</v>
      </c>
      <c r="N44" s="9"/>
      <c r="O44" s="18"/>
      <c r="P44" s="17" t="s">
        <v>333</v>
      </c>
      <c r="Q44" s="21">
        <f>Q42*Q43</f>
        <v>2600</v>
      </c>
      <c r="S44" s="18"/>
      <c r="T44" s="17" t="s">
        <v>333</v>
      </c>
      <c r="U44" s="21">
        <f>U42*U43</f>
        <v>8736</v>
      </c>
    </row>
    <row r="45" spans="1:21" ht="15.75">
      <c r="A45" s="22"/>
      <c r="B45" s="9"/>
      <c r="C45" s="9"/>
      <c r="D45" s="9"/>
      <c r="E45" s="9"/>
      <c r="F45" s="9"/>
      <c r="G45" s="9"/>
      <c r="H45" s="9"/>
      <c r="I45" s="9"/>
      <c r="J45" s="9"/>
      <c r="K45" s="9"/>
      <c r="L45" s="17" t="s">
        <v>334</v>
      </c>
      <c r="M45" s="9">
        <f>M44/13</f>
        <v>160</v>
      </c>
      <c r="N45" s="9"/>
      <c r="O45" s="18"/>
      <c r="P45" s="17" t="s">
        <v>334</v>
      </c>
      <c r="Q45" s="9">
        <f>Q44/13</f>
        <v>200</v>
      </c>
      <c r="S45" s="18"/>
      <c r="T45" s="17" t="s">
        <v>334</v>
      </c>
      <c r="U45" s="9">
        <f>U44/13</f>
        <v>672</v>
      </c>
    </row>
    <row r="46" spans="1:21" ht="29.25" customHeight="1"/>
    <row r="47" spans="1:21" ht="46.5" customHeight="1">
      <c r="A47" s="1" t="s">
        <v>310</v>
      </c>
      <c r="B47" s="1" t="s">
        <v>335</v>
      </c>
      <c r="C47" s="6" t="s">
        <v>336</v>
      </c>
      <c r="D47" s="6" t="s">
        <v>337</v>
      </c>
      <c r="E47" s="6" t="s">
        <v>338</v>
      </c>
      <c r="F47" s="6" t="s">
        <v>339</v>
      </c>
      <c r="G47" s="6" t="s">
        <v>340</v>
      </c>
      <c r="H47" s="6" t="s">
        <v>341</v>
      </c>
      <c r="I47" s="6" t="s">
        <v>342</v>
      </c>
      <c r="J47" s="1" t="s">
        <v>343</v>
      </c>
      <c r="K47" s="1" t="s">
        <v>344</v>
      </c>
      <c r="L47" s="4" t="s">
        <v>315</v>
      </c>
      <c r="M47" s="6" t="s">
        <v>311</v>
      </c>
      <c r="N47" s="6" t="s">
        <v>312</v>
      </c>
      <c r="O47" s="6" t="s">
        <v>313</v>
      </c>
      <c r="P47" s="6" t="s">
        <v>345</v>
      </c>
      <c r="Q47" s="6" t="s">
        <v>346</v>
      </c>
      <c r="R47" s="6" t="s">
        <v>347</v>
      </c>
      <c r="S47" s="4" t="s">
        <v>348</v>
      </c>
      <c r="T47" s="2" t="s">
        <v>349</v>
      </c>
      <c r="U47" s="2" t="s">
        <v>350</v>
      </c>
    </row>
    <row r="48" spans="1:21">
      <c r="A48" s="1">
        <f>$A$34</f>
        <v>2024</v>
      </c>
      <c r="B48" s="1">
        <v>1</v>
      </c>
      <c r="C48" s="29">
        <v>7268</v>
      </c>
      <c r="D48" s="29">
        <v>2100</v>
      </c>
      <c r="E48" s="29">
        <v>12716</v>
      </c>
      <c r="F48" s="29">
        <v>4193</v>
      </c>
      <c r="G48" s="29">
        <v>7259</v>
      </c>
      <c r="H48" s="29">
        <v>7794</v>
      </c>
      <c r="I48" s="29"/>
      <c r="J48" s="5">
        <f>IF(G61&gt;0,G48,0)</f>
        <v>7259</v>
      </c>
      <c r="K48" s="5">
        <f>IF(G48&gt;0,G48,C48)</f>
        <v>7259</v>
      </c>
      <c r="L48" s="31">
        <f>'KDT Q4 24 '!J285</f>
        <v>0.74044989300640984</v>
      </c>
      <c r="M48" s="5">
        <f t="shared" ref="M48:M111" si="2">$C$41*$L48*60*$M$45</f>
        <v>10366.4877013522</v>
      </c>
      <c r="N48" s="5">
        <f t="shared" ref="N48:N111" si="3">$C$41*$L48*60*$Q$45</f>
        <v>12958.109626690251</v>
      </c>
      <c r="O48" s="5">
        <f>$C$41*$L48*60*$U$45</f>
        <v>43539.24834567924</v>
      </c>
      <c r="P48" s="49">
        <f>IF(K48=0,0%,K48/M48)</f>
        <v>0.70023716895483701</v>
      </c>
      <c r="Q48" s="49">
        <f>IF(K48=0,0%,K48/N48)</f>
        <v>0.5601897351638695</v>
      </c>
      <c r="R48" s="49">
        <f>IF(K48=0,0%,K48/O48)</f>
        <v>0.16672313546543738</v>
      </c>
      <c r="S48" s="52">
        <f>IF(ISBLANK(E48),#N/A,E48/(C48/28))</f>
        <v>48.988442487616958</v>
      </c>
      <c r="T48" s="2" t="s">
        <v>124</v>
      </c>
      <c r="U48" s="2" t="s">
        <v>351</v>
      </c>
    </row>
    <row r="49" spans="1:21">
      <c r="A49" s="1"/>
      <c r="B49" s="1">
        <v>2</v>
      </c>
      <c r="C49" s="29">
        <v>7260</v>
      </c>
      <c r="D49" s="29">
        <v>9480</v>
      </c>
      <c r="E49" s="29">
        <v>7794</v>
      </c>
      <c r="F49" s="29">
        <v>9620</v>
      </c>
      <c r="G49" s="29">
        <v>4204</v>
      </c>
      <c r="H49" s="29">
        <v>5454</v>
      </c>
      <c r="I49" s="29"/>
      <c r="J49" s="5">
        <f t="shared" ref="J49:J60" si="4">IF(G62&gt;0,G49,0)</f>
        <v>4204</v>
      </c>
      <c r="K49" s="5">
        <f t="shared" ref="K49:K112" si="5">IF(G49&gt;0,G49,C49)</f>
        <v>4204</v>
      </c>
      <c r="L49" s="32">
        <f>L48</f>
        <v>0.74044989300640984</v>
      </c>
      <c r="M49" s="5">
        <f t="shared" si="2"/>
        <v>10366.4877013522</v>
      </c>
      <c r="N49" s="5">
        <f t="shared" si="3"/>
        <v>12958.109626690251</v>
      </c>
      <c r="O49" s="5">
        <f t="shared" ref="O49:O112" si="6">$C$41*$L49*60*$U$45</f>
        <v>43539.24834567924</v>
      </c>
      <c r="P49" s="49">
        <f t="shared" ref="P49:P50" si="7">IF(K49=0,0%,K49/M49)</f>
        <v>0.40553754763550554</v>
      </c>
      <c r="Q49" s="49">
        <f t="shared" ref="Q49:Q50" si="8">IF(K49=0,0%,K49/N49)</f>
        <v>0.32443003810840437</v>
      </c>
      <c r="R49" s="49">
        <f t="shared" ref="R49:R50" si="9">IF(K49=0,0%,K49/O49)</f>
        <v>9.6556558960834649E-2</v>
      </c>
      <c r="S49" s="52">
        <f t="shared" ref="S49:S112" si="10">IF(ISBLANK(E49),#N/A,E49/(C49/28))</f>
        <v>30.059504132231407</v>
      </c>
      <c r="T49" s="2" t="s">
        <v>124</v>
      </c>
      <c r="U49" s="2" t="str">
        <f t="shared" ref="U49:U80" si="11">U48</f>
        <v>049 State Ave</v>
      </c>
    </row>
    <row r="50" spans="1:21">
      <c r="A50" s="1"/>
      <c r="B50" s="1">
        <v>3</v>
      </c>
      <c r="C50" s="29">
        <v>7804</v>
      </c>
      <c r="D50" s="29">
        <v>8560</v>
      </c>
      <c r="E50" s="29">
        <v>5454</v>
      </c>
      <c r="F50" s="29">
        <v>6390</v>
      </c>
      <c r="G50" s="29">
        <v>7084</v>
      </c>
      <c r="H50" s="29">
        <v>4721</v>
      </c>
      <c r="I50" s="29"/>
      <c r="J50" s="5">
        <f t="shared" si="4"/>
        <v>7084</v>
      </c>
      <c r="K50" s="5">
        <f t="shared" si="5"/>
        <v>7084</v>
      </c>
      <c r="L50" s="32">
        <f t="shared" ref="L50:L112" si="12">L49</f>
        <v>0.74044989300640984</v>
      </c>
      <c r="M50" s="5">
        <f t="shared" si="2"/>
        <v>10366.4877013522</v>
      </c>
      <c r="N50" s="5">
        <f t="shared" si="3"/>
        <v>12958.109626690251</v>
      </c>
      <c r="O50" s="5">
        <f t="shared" si="6"/>
        <v>43539.24834567924</v>
      </c>
      <c r="P50" s="49">
        <f t="shared" si="7"/>
        <v>0.68335584858466247</v>
      </c>
      <c r="Q50" s="49">
        <f t="shared" si="8"/>
        <v>0.54668467886772998</v>
      </c>
      <c r="R50" s="49">
        <f t="shared" si="9"/>
        <v>0.1627037734725387</v>
      </c>
      <c r="S50" s="52">
        <f t="shared" si="10"/>
        <v>19.568426447975398</v>
      </c>
      <c r="T50" s="2" t="s">
        <v>124</v>
      </c>
      <c r="U50" s="2" t="str">
        <f t="shared" si="11"/>
        <v>049 State Ave</v>
      </c>
    </row>
    <row r="51" spans="1:21">
      <c r="A51" s="1"/>
      <c r="B51" s="1">
        <v>4</v>
      </c>
      <c r="C51" s="29">
        <v>7991</v>
      </c>
      <c r="D51" s="29">
        <v>7600</v>
      </c>
      <c r="E51" s="29">
        <v>4721</v>
      </c>
      <c r="F51" s="29">
        <v>8284</v>
      </c>
      <c r="G51" s="29">
        <v>8195</v>
      </c>
      <c r="H51" s="29">
        <v>6083</v>
      </c>
      <c r="I51" s="29"/>
      <c r="J51" s="5">
        <f t="shared" si="4"/>
        <v>8195</v>
      </c>
      <c r="K51" s="5">
        <f t="shared" si="5"/>
        <v>8195</v>
      </c>
      <c r="L51" s="32">
        <f t="shared" si="12"/>
        <v>0.74044989300640984</v>
      </c>
      <c r="M51" s="5">
        <f t="shared" si="2"/>
        <v>10366.4877013522</v>
      </c>
      <c r="N51" s="5">
        <f t="shared" si="3"/>
        <v>12958.109626690251</v>
      </c>
      <c r="O51" s="5">
        <f t="shared" si="6"/>
        <v>43539.24834567924</v>
      </c>
      <c r="P51" s="49">
        <f t="shared" ref="P51:P112" si="13">IF(K51=0,0%,K51/M51)</f>
        <v>0.79052811676331303</v>
      </c>
      <c r="Q51" s="49">
        <f t="shared" ref="Q51:Q112" si="14">IF(K51=0,0%,K51/N51)</f>
        <v>0.63242249341065027</v>
      </c>
      <c r="R51" s="49">
        <f t="shared" ref="R51:R112" si="15">IF(K51=0,0%,K51/O51)</f>
        <v>0.18822098018174119</v>
      </c>
      <c r="S51" s="52">
        <f t="shared" si="10"/>
        <v>16.542109873607806</v>
      </c>
      <c r="T51" s="2" t="s">
        <v>124</v>
      </c>
      <c r="U51" s="2" t="str">
        <f t="shared" si="11"/>
        <v>049 State Ave</v>
      </c>
    </row>
    <row r="52" spans="1:21">
      <c r="A52" s="1"/>
      <c r="B52" s="1">
        <v>5</v>
      </c>
      <c r="C52" s="29">
        <v>7550</v>
      </c>
      <c r="D52" s="29">
        <v>6690</v>
      </c>
      <c r="E52" s="29">
        <v>6083</v>
      </c>
      <c r="F52" s="29">
        <v>9013</v>
      </c>
      <c r="G52" s="29">
        <v>9494</v>
      </c>
      <c r="H52" s="29">
        <v>5773</v>
      </c>
      <c r="I52" s="29"/>
      <c r="J52" s="5">
        <f t="shared" si="4"/>
        <v>0</v>
      </c>
      <c r="K52" s="5">
        <f t="shared" si="5"/>
        <v>9494</v>
      </c>
      <c r="L52" s="32">
        <f t="shared" si="12"/>
        <v>0.74044989300640984</v>
      </c>
      <c r="M52" s="5">
        <f t="shared" si="2"/>
        <v>10366.4877013522</v>
      </c>
      <c r="N52" s="5">
        <f t="shared" si="3"/>
        <v>12958.109626690251</v>
      </c>
      <c r="O52" s="5">
        <f t="shared" si="6"/>
        <v>43539.24834567924</v>
      </c>
      <c r="P52" s="49">
        <f t="shared" si="13"/>
        <v>0.91583574625392228</v>
      </c>
      <c r="Q52" s="49">
        <f t="shared" si="14"/>
        <v>0.7326685970031378</v>
      </c>
      <c r="R52" s="49">
        <f t="shared" si="15"/>
        <v>0.21805613006045771</v>
      </c>
      <c r="S52" s="52">
        <f t="shared" si="10"/>
        <v>22.559470198675495</v>
      </c>
      <c r="T52" s="2" t="s">
        <v>124</v>
      </c>
      <c r="U52" s="2" t="str">
        <f t="shared" si="11"/>
        <v>049 State Ave</v>
      </c>
    </row>
    <row r="53" spans="1:21">
      <c r="A53" s="1"/>
      <c r="B53" s="1">
        <v>6</v>
      </c>
      <c r="C53" s="29">
        <v>8833</v>
      </c>
      <c r="D53" s="29">
        <v>6510</v>
      </c>
      <c r="E53" s="29">
        <v>5773</v>
      </c>
      <c r="F53" s="29">
        <v>22143</v>
      </c>
      <c r="G53" s="29">
        <v>8044</v>
      </c>
      <c r="H53" s="29">
        <v>6313</v>
      </c>
      <c r="I53" s="29"/>
      <c r="J53" s="5">
        <f t="shared" si="4"/>
        <v>0</v>
      </c>
      <c r="K53" s="5">
        <f t="shared" si="5"/>
        <v>8044</v>
      </c>
      <c r="L53" s="32">
        <f t="shared" si="12"/>
        <v>0.74044989300640984</v>
      </c>
      <c r="M53" s="5">
        <f t="shared" si="2"/>
        <v>10366.4877013522</v>
      </c>
      <c r="N53" s="5">
        <f t="shared" si="3"/>
        <v>12958.109626690251</v>
      </c>
      <c r="O53" s="5">
        <f t="shared" si="6"/>
        <v>43539.24834567924</v>
      </c>
      <c r="P53" s="49">
        <f t="shared" si="13"/>
        <v>0.77596194890104819</v>
      </c>
      <c r="Q53" s="49">
        <f t="shared" si="14"/>
        <v>0.62076955912083842</v>
      </c>
      <c r="R53" s="49">
        <f t="shared" si="15"/>
        <v>0.18475284497644004</v>
      </c>
      <c r="S53" s="52">
        <f t="shared" si="10"/>
        <v>18.30001132118193</v>
      </c>
      <c r="T53" s="2" t="s">
        <v>124</v>
      </c>
      <c r="U53" s="2" t="str">
        <f t="shared" si="11"/>
        <v>049 State Ave</v>
      </c>
    </row>
    <row r="54" spans="1:21">
      <c r="A54" s="1"/>
      <c r="B54" s="1">
        <v>7</v>
      </c>
      <c r="C54" s="29">
        <v>8253</v>
      </c>
      <c r="D54" s="29">
        <v>8000</v>
      </c>
      <c r="E54" s="29">
        <v>6313</v>
      </c>
      <c r="F54" s="29">
        <v>8665</v>
      </c>
      <c r="G54" s="29">
        <v>7253</v>
      </c>
      <c r="H54" s="29">
        <v>7715</v>
      </c>
      <c r="I54" s="29"/>
      <c r="J54" s="5">
        <f t="shared" si="4"/>
        <v>0</v>
      </c>
      <c r="K54" s="5">
        <f t="shared" si="5"/>
        <v>7253</v>
      </c>
      <c r="L54" s="32">
        <f t="shared" si="12"/>
        <v>0.74044989300640984</v>
      </c>
      <c r="M54" s="5">
        <f t="shared" si="2"/>
        <v>10366.4877013522</v>
      </c>
      <c r="N54" s="5">
        <f t="shared" si="3"/>
        <v>12958.109626690251</v>
      </c>
      <c r="O54" s="5">
        <f t="shared" si="6"/>
        <v>43539.24834567924</v>
      </c>
      <c r="P54" s="49">
        <f t="shared" si="13"/>
        <v>0.69965838082785958</v>
      </c>
      <c r="Q54" s="49">
        <f t="shared" si="14"/>
        <v>0.55972670466228758</v>
      </c>
      <c r="R54" s="49">
        <f t="shared" si="15"/>
        <v>0.16658532876853799</v>
      </c>
      <c r="S54" s="52">
        <f t="shared" si="10"/>
        <v>21.418150975402884</v>
      </c>
      <c r="T54" s="2" t="s">
        <v>124</v>
      </c>
      <c r="U54" s="2" t="str">
        <f t="shared" si="11"/>
        <v>049 State Ave</v>
      </c>
    </row>
    <row r="55" spans="1:21">
      <c r="A55" s="1"/>
      <c r="B55" s="1">
        <v>8</v>
      </c>
      <c r="C55" s="29">
        <v>2398</v>
      </c>
      <c r="D55" s="29">
        <v>2654</v>
      </c>
      <c r="E55" s="29">
        <v>7715</v>
      </c>
      <c r="F55" s="29">
        <v>5785</v>
      </c>
      <c r="G55" s="29">
        <v>3541</v>
      </c>
      <c r="H55" s="29">
        <v>7342</v>
      </c>
      <c r="I55" s="29"/>
      <c r="J55" s="5">
        <f t="shared" si="4"/>
        <v>0</v>
      </c>
      <c r="K55" s="5">
        <f t="shared" si="5"/>
        <v>3541</v>
      </c>
      <c r="L55" s="32">
        <f t="shared" si="12"/>
        <v>0.74044989300640984</v>
      </c>
      <c r="M55" s="5">
        <f t="shared" si="2"/>
        <v>10366.4877013522</v>
      </c>
      <c r="N55" s="5">
        <f t="shared" si="3"/>
        <v>12958.109626690251</v>
      </c>
      <c r="O55" s="5">
        <f t="shared" si="6"/>
        <v>43539.24834567924</v>
      </c>
      <c r="P55" s="49">
        <f t="shared" si="13"/>
        <v>0.3415814596045017</v>
      </c>
      <c r="Q55" s="49">
        <f t="shared" si="14"/>
        <v>0.27326516768360132</v>
      </c>
      <c r="R55" s="49">
        <f t="shared" si="15"/>
        <v>8.1328918953452775E-2</v>
      </c>
      <c r="S55" s="52">
        <f t="shared" si="10"/>
        <v>90.083402835696418</v>
      </c>
      <c r="T55" s="2" t="s">
        <v>124</v>
      </c>
      <c r="U55" s="2" t="str">
        <f t="shared" si="11"/>
        <v>049 State Ave</v>
      </c>
    </row>
    <row r="56" spans="1:21">
      <c r="A56" s="1"/>
      <c r="B56" s="1">
        <v>9</v>
      </c>
      <c r="C56" s="29">
        <v>7000</v>
      </c>
      <c r="D56" s="29">
        <v>7000</v>
      </c>
      <c r="E56" s="29">
        <v>7342</v>
      </c>
      <c r="F56" s="29">
        <v>2785</v>
      </c>
      <c r="G56" s="29">
        <v>1008</v>
      </c>
      <c r="H56" s="29">
        <v>6110</v>
      </c>
      <c r="I56" s="29"/>
      <c r="J56" s="5">
        <f t="shared" si="4"/>
        <v>0</v>
      </c>
      <c r="K56" s="5">
        <f t="shared" si="5"/>
        <v>1008</v>
      </c>
      <c r="L56" s="32">
        <f t="shared" si="12"/>
        <v>0.74044989300640984</v>
      </c>
      <c r="M56" s="5">
        <f t="shared" si="2"/>
        <v>10366.4877013522</v>
      </c>
      <c r="N56" s="5">
        <f t="shared" si="3"/>
        <v>12958.109626690251</v>
      </c>
      <c r="O56" s="5">
        <f t="shared" si="6"/>
        <v>43539.24834567924</v>
      </c>
      <c r="P56" s="49">
        <f t="shared" si="13"/>
        <v>9.7236405332204942E-2</v>
      </c>
      <c r="Q56" s="49">
        <f t="shared" si="14"/>
        <v>7.778912426576394E-2</v>
      </c>
      <c r="R56" s="49">
        <f t="shared" si="15"/>
        <v>2.3151525079096416E-2</v>
      </c>
      <c r="S56" s="52">
        <f t="shared" si="10"/>
        <v>29.367999999999999</v>
      </c>
      <c r="T56" s="2" t="s">
        <v>124</v>
      </c>
      <c r="U56" s="2" t="str">
        <f t="shared" si="11"/>
        <v>049 State Ave</v>
      </c>
    </row>
    <row r="57" spans="1:21">
      <c r="A57" s="1"/>
      <c r="B57" s="1">
        <v>10</v>
      </c>
      <c r="C57" s="29">
        <v>5383</v>
      </c>
      <c r="D57" s="29">
        <v>5383</v>
      </c>
      <c r="E57" s="29">
        <v>6110</v>
      </c>
      <c r="F57" s="29">
        <v>2292</v>
      </c>
      <c r="G57" s="29">
        <v>452</v>
      </c>
      <c r="H57" s="29">
        <v>2879</v>
      </c>
      <c r="I57" s="29"/>
      <c r="J57" s="5">
        <f t="shared" si="4"/>
        <v>0</v>
      </c>
      <c r="K57" s="5">
        <f t="shared" si="5"/>
        <v>452</v>
      </c>
      <c r="L57" s="32">
        <f t="shared" si="12"/>
        <v>0.74044989300640984</v>
      </c>
      <c r="M57" s="5">
        <f t="shared" si="2"/>
        <v>10366.4877013522</v>
      </c>
      <c r="N57" s="5">
        <f t="shared" si="3"/>
        <v>12958.109626690251</v>
      </c>
      <c r="O57" s="5">
        <f t="shared" si="6"/>
        <v>43539.24834567924</v>
      </c>
      <c r="P57" s="49">
        <f t="shared" si="13"/>
        <v>4.3602038898964912E-2</v>
      </c>
      <c r="Q57" s="49">
        <f t="shared" si="14"/>
        <v>3.4881631119171926E-2</v>
      </c>
      <c r="R57" s="49">
        <f t="shared" si="15"/>
        <v>1.0381437833086885E-2</v>
      </c>
      <c r="S57" s="52">
        <f t="shared" si="10"/>
        <v>31.781534460338101</v>
      </c>
      <c r="T57" s="2" t="s">
        <v>124</v>
      </c>
      <c r="U57" s="2" t="str">
        <f t="shared" si="11"/>
        <v>049 State Ave</v>
      </c>
    </row>
    <row r="58" spans="1:21">
      <c r="A58" s="1"/>
      <c r="B58" s="1">
        <v>11</v>
      </c>
      <c r="C58" s="29">
        <v>4563</v>
      </c>
      <c r="D58" s="29">
        <v>5000</v>
      </c>
      <c r="E58" s="29">
        <v>2879</v>
      </c>
      <c r="F58" s="29">
        <v>887</v>
      </c>
      <c r="G58" s="29">
        <v>7999</v>
      </c>
      <c r="H58" s="29">
        <v>2879</v>
      </c>
      <c r="I58" s="29"/>
      <c r="J58" s="5">
        <f t="shared" si="4"/>
        <v>0</v>
      </c>
      <c r="K58" s="5">
        <f t="shared" si="5"/>
        <v>7999</v>
      </c>
      <c r="L58" s="32">
        <f t="shared" si="12"/>
        <v>0.74044989300640984</v>
      </c>
      <c r="M58" s="5">
        <f t="shared" si="2"/>
        <v>10366.4877013522</v>
      </c>
      <c r="N58" s="5">
        <f t="shared" si="3"/>
        <v>12958.109626690251</v>
      </c>
      <c r="O58" s="5">
        <f t="shared" si="6"/>
        <v>43539.24834567924</v>
      </c>
      <c r="P58" s="49">
        <f t="shared" si="13"/>
        <v>0.77162103794871761</v>
      </c>
      <c r="Q58" s="49">
        <f t="shared" si="14"/>
        <v>0.61729683035897398</v>
      </c>
      <c r="R58" s="49">
        <f t="shared" si="15"/>
        <v>0.18371929474969467</v>
      </c>
      <c r="S58" s="52">
        <f t="shared" si="10"/>
        <v>17.666447512601358</v>
      </c>
      <c r="T58" s="2" t="s">
        <v>124</v>
      </c>
      <c r="U58" s="2" t="str">
        <f t="shared" si="11"/>
        <v>049 State Ave</v>
      </c>
    </row>
    <row r="59" spans="1:21">
      <c r="A59" s="1"/>
      <c r="B59" s="1">
        <v>12</v>
      </c>
      <c r="C59" s="29">
        <v>20231</v>
      </c>
      <c r="D59" s="29">
        <v>1479</v>
      </c>
      <c r="E59" s="29">
        <v>2879</v>
      </c>
      <c r="F59" s="29">
        <v>638</v>
      </c>
      <c r="G59" s="29">
        <v>2321</v>
      </c>
      <c r="H59" s="29">
        <v>2879</v>
      </c>
      <c r="I59" s="29"/>
      <c r="J59" s="5">
        <f t="shared" si="4"/>
        <v>0</v>
      </c>
      <c r="K59" s="5">
        <f t="shared" si="5"/>
        <v>2321</v>
      </c>
      <c r="L59" s="32">
        <f t="shared" si="12"/>
        <v>0.74044989300640984</v>
      </c>
      <c r="M59" s="5">
        <f t="shared" si="2"/>
        <v>10366.4877013522</v>
      </c>
      <c r="N59" s="5">
        <f t="shared" si="3"/>
        <v>12958.109626690251</v>
      </c>
      <c r="O59" s="5">
        <f t="shared" si="6"/>
        <v>43539.24834567924</v>
      </c>
      <c r="P59" s="49">
        <f t="shared" si="13"/>
        <v>0.22389454045242824</v>
      </c>
      <c r="Q59" s="49">
        <f t="shared" si="14"/>
        <v>0.17911563236194258</v>
      </c>
      <c r="R59" s="49">
        <f t="shared" si="15"/>
        <v>5.3308223917244817E-2</v>
      </c>
      <c r="S59" s="52">
        <f t="shared" si="10"/>
        <v>3.9845781226830108</v>
      </c>
      <c r="T59" s="2" t="s">
        <v>124</v>
      </c>
      <c r="U59" s="2" t="str">
        <f t="shared" si="11"/>
        <v>049 State Ave</v>
      </c>
    </row>
    <row r="60" spans="1:21">
      <c r="A60" s="1"/>
      <c r="B60" s="1">
        <v>13</v>
      </c>
      <c r="C60" s="29">
        <v>2910</v>
      </c>
      <c r="D60" s="29">
        <v>2103</v>
      </c>
      <c r="E60" s="29">
        <v>2879</v>
      </c>
      <c r="F60" s="29">
        <v>1849</v>
      </c>
      <c r="G60" s="29">
        <v>192</v>
      </c>
      <c r="H60" s="29">
        <v>2879</v>
      </c>
      <c r="I60" s="29"/>
      <c r="J60" s="5">
        <f t="shared" si="4"/>
        <v>0</v>
      </c>
      <c r="K60" s="5">
        <f t="shared" si="5"/>
        <v>192</v>
      </c>
      <c r="L60" s="32">
        <f t="shared" si="12"/>
        <v>0.74044989300640984</v>
      </c>
      <c r="M60" s="5">
        <f>($C$41*$L60*60*$M$45)</f>
        <v>10366.4877013522</v>
      </c>
      <c r="N60" s="5">
        <f>($C$41*$L60*60*$Q$45)</f>
        <v>12958.109626690251</v>
      </c>
      <c r="O60" s="5">
        <f>$C$41*$L60*60*$U$45</f>
        <v>43539.24834567924</v>
      </c>
      <c r="P60" s="49">
        <f t="shared" ref="P60" si="16">IF(K60=0,0%,K60/M60)</f>
        <v>1.8521220063277131E-2</v>
      </c>
      <c r="Q60" s="49">
        <f t="shared" ref="Q60" si="17">IF(K60=0,0%,K60/N60)</f>
        <v>1.4816976050621704E-2</v>
      </c>
      <c r="R60" s="49">
        <f t="shared" ref="R60" si="18">IF(K60=0,0%,K60/O60)</f>
        <v>4.4098143007802694E-3</v>
      </c>
      <c r="S60" s="52">
        <f>IF(ISBLANK(E60),#N/A,E60/(C60/35))</f>
        <v>34.627147766323027</v>
      </c>
      <c r="T60" s="2" t="s">
        <v>124</v>
      </c>
      <c r="U60" s="2" t="str">
        <f t="shared" si="11"/>
        <v>049 State Ave</v>
      </c>
    </row>
    <row r="61" spans="1:21">
      <c r="A61" s="1">
        <f>$A$35</f>
        <v>2025</v>
      </c>
      <c r="B61" s="1">
        <v>1</v>
      </c>
      <c r="C61" s="29">
        <v>3206</v>
      </c>
      <c r="D61" s="29">
        <v>2018</v>
      </c>
      <c r="E61" s="29">
        <f t="shared" ref="E61:E68" si="19">H60</f>
        <v>2879</v>
      </c>
      <c r="F61" s="29">
        <v>2764</v>
      </c>
      <c r="G61" s="29">
        <v>4031</v>
      </c>
      <c r="H61" s="29">
        <v>2879</v>
      </c>
      <c r="I61" s="30"/>
      <c r="J61" s="5">
        <f>IF(G61&gt;0,G61,0)</f>
        <v>4031</v>
      </c>
      <c r="K61" s="5">
        <f t="shared" si="5"/>
        <v>4031</v>
      </c>
      <c r="L61" s="31">
        <f>'KDT Q1 25'!J286</f>
        <v>1.0170545978919165</v>
      </c>
      <c r="M61" s="5">
        <f t="shared" si="2"/>
        <v>14239.024247598871</v>
      </c>
      <c r="N61" s="5">
        <f t="shared" si="3"/>
        <v>17798.780309498587</v>
      </c>
      <c r="O61" s="5">
        <f t="shared" si="6"/>
        <v>59803.901839915256</v>
      </c>
      <c r="P61" s="49">
        <f t="shared" si="13"/>
        <v>0.2830952409312561</v>
      </c>
      <c r="Q61" s="49">
        <f t="shared" si="14"/>
        <v>0.22647619274500491</v>
      </c>
      <c r="R61" s="49">
        <f t="shared" si="15"/>
        <v>6.7403628793156214E-2</v>
      </c>
      <c r="S61" s="52">
        <f t="shared" si="10"/>
        <v>25.144104803493448</v>
      </c>
      <c r="T61" s="2" t="s">
        <v>124</v>
      </c>
      <c r="U61" s="2" t="str">
        <f t="shared" si="11"/>
        <v>049 State Ave</v>
      </c>
    </row>
    <row r="62" spans="1:21">
      <c r="A62" s="1"/>
      <c r="B62" s="1">
        <v>2</v>
      </c>
      <c r="C62" s="29">
        <v>3789</v>
      </c>
      <c r="D62" s="29">
        <v>2790</v>
      </c>
      <c r="E62" s="29">
        <f t="shared" si="19"/>
        <v>2879</v>
      </c>
      <c r="F62" s="29">
        <v>5975</v>
      </c>
      <c r="G62" s="29">
        <v>3289</v>
      </c>
      <c r="H62" s="29">
        <v>2879</v>
      </c>
      <c r="I62" s="30"/>
      <c r="J62" s="5">
        <f t="shared" ref="J62:J73" si="20">IF(G62&gt;0,G62,0)</f>
        <v>3289</v>
      </c>
      <c r="K62" s="5">
        <f t="shared" si="5"/>
        <v>3289</v>
      </c>
      <c r="L62" s="32">
        <f t="shared" si="12"/>
        <v>1.0170545978919165</v>
      </c>
      <c r="M62" s="5">
        <f t="shared" si="2"/>
        <v>14239.024247598871</v>
      </c>
      <c r="N62" s="5">
        <f t="shared" si="3"/>
        <v>17798.780309498587</v>
      </c>
      <c r="O62" s="5">
        <f t="shared" si="6"/>
        <v>59803.901839915256</v>
      </c>
      <c r="P62" s="49">
        <f t="shared" si="13"/>
        <v>0.23098492865862102</v>
      </c>
      <c r="Q62" s="49">
        <f t="shared" si="14"/>
        <v>0.18478794292689685</v>
      </c>
      <c r="R62" s="49">
        <f t="shared" si="15"/>
        <v>5.4996411585385957E-2</v>
      </c>
      <c r="S62" s="52">
        <f t="shared" si="10"/>
        <v>21.275270519926099</v>
      </c>
      <c r="T62" s="2" t="s">
        <v>124</v>
      </c>
      <c r="U62" s="2" t="str">
        <f t="shared" si="11"/>
        <v>049 State Ave</v>
      </c>
    </row>
    <row r="63" spans="1:21">
      <c r="A63" s="1"/>
      <c r="B63" s="1">
        <v>3</v>
      </c>
      <c r="C63" s="29">
        <v>2660</v>
      </c>
      <c r="D63" s="29">
        <v>11307</v>
      </c>
      <c r="E63" s="29">
        <f t="shared" si="19"/>
        <v>2879</v>
      </c>
      <c r="F63" s="29">
        <v>9520</v>
      </c>
      <c r="G63" s="29">
        <v>8389</v>
      </c>
      <c r="H63" s="29">
        <v>2879</v>
      </c>
      <c r="I63" s="30"/>
      <c r="J63" s="5">
        <f t="shared" si="20"/>
        <v>8389</v>
      </c>
      <c r="K63" s="5">
        <f t="shared" si="5"/>
        <v>8389</v>
      </c>
      <c r="L63" s="32">
        <f t="shared" si="12"/>
        <v>1.0170545978919165</v>
      </c>
      <c r="M63" s="5">
        <f t="shared" si="2"/>
        <v>14239.024247598871</v>
      </c>
      <c r="N63" s="5">
        <f t="shared" si="3"/>
        <v>17798.780309498587</v>
      </c>
      <c r="O63" s="5">
        <f t="shared" si="6"/>
        <v>59803.901839915256</v>
      </c>
      <c r="P63" s="49">
        <f t="shared" si="13"/>
        <v>0.58915553861878134</v>
      </c>
      <c r="Q63" s="49">
        <f t="shared" si="14"/>
        <v>0.47132443089502513</v>
      </c>
      <c r="R63" s="49">
        <f t="shared" si="15"/>
        <v>0.14027512824256699</v>
      </c>
      <c r="S63" s="52">
        <f t="shared" si="10"/>
        <v>30.305263157894736</v>
      </c>
      <c r="T63" s="2" t="s">
        <v>124</v>
      </c>
      <c r="U63" s="2" t="str">
        <f t="shared" si="11"/>
        <v>049 State Ave</v>
      </c>
    </row>
    <row r="64" spans="1:21">
      <c r="A64" s="1"/>
      <c r="B64" s="1">
        <v>4</v>
      </c>
      <c r="C64" s="29">
        <v>4251</v>
      </c>
      <c r="D64" s="29">
        <v>4000</v>
      </c>
      <c r="E64" s="29">
        <f t="shared" si="19"/>
        <v>2879</v>
      </c>
      <c r="F64" s="29">
        <v>10589</v>
      </c>
      <c r="G64" s="29">
        <v>10809</v>
      </c>
      <c r="H64" s="30">
        <f t="shared" ref="H64:H68" si="21">IF(F64&gt;0,E64+F64+I64-G64,E64+D64+I64-C64)</f>
        <v>2659</v>
      </c>
      <c r="I64" s="30"/>
      <c r="J64" s="5">
        <f t="shared" si="20"/>
        <v>10809</v>
      </c>
      <c r="K64" s="5">
        <f t="shared" si="5"/>
        <v>10809</v>
      </c>
      <c r="L64" s="32">
        <f t="shared" si="12"/>
        <v>1.0170545978919165</v>
      </c>
      <c r="M64" s="5">
        <f t="shared" si="2"/>
        <v>14239.024247598871</v>
      </c>
      <c r="N64" s="5">
        <f t="shared" si="3"/>
        <v>17798.780309498587</v>
      </c>
      <c r="O64" s="5">
        <f t="shared" si="6"/>
        <v>59803.901839915256</v>
      </c>
      <c r="P64" s="49">
        <f t="shared" si="13"/>
        <v>0.75911100452144564</v>
      </c>
      <c r="Q64" s="49">
        <f t="shared" si="14"/>
        <v>0.60728880361715654</v>
      </c>
      <c r="R64" s="49">
        <f t="shared" si="15"/>
        <v>0.18074071536224895</v>
      </c>
      <c r="S64" s="52">
        <f t="shared" si="10"/>
        <v>18.963067513526227</v>
      </c>
      <c r="T64" s="2" t="s">
        <v>124</v>
      </c>
      <c r="U64" s="2" t="str">
        <f t="shared" si="11"/>
        <v>049 State Ave</v>
      </c>
    </row>
    <row r="65" spans="1:21">
      <c r="A65" s="1"/>
      <c r="B65" s="1">
        <v>5</v>
      </c>
      <c r="C65" s="29">
        <v>10076</v>
      </c>
      <c r="D65" s="29">
        <v>10100</v>
      </c>
      <c r="E65" s="30">
        <f t="shared" si="19"/>
        <v>2659</v>
      </c>
      <c r="F65" s="30"/>
      <c r="G65" s="30"/>
      <c r="H65" s="30">
        <f t="shared" si="21"/>
        <v>2683</v>
      </c>
      <c r="I65" s="30"/>
      <c r="J65" s="5">
        <f t="shared" si="20"/>
        <v>0</v>
      </c>
      <c r="K65" s="5">
        <f t="shared" si="5"/>
        <v>10076</v>
      </c>
      <c r="L65" s="32">
        <f t="shared" si="12"/>
        <v>1.0170545978919165</v>
      </c>
      <c r="M65" s="5">
        <f t="shared" si="2"/>
        <v>14239.024247598871</v>
      </c>
      <c r="N65" s="5">
        <f t="shared" si="3"/>
        <v>17798.780309498587</v>
      </c>
      <c r="O65" s="5">
        <f t="shared" si="6"/>
        <v>59803.901839915256</v>
      </c>
      <c r="P65" s="49">
        <f t="shared" si="13"/>
        <v>0.70763275803109316</v>
      </c>
      <c r="Q65" s="49">
        <f t="shared" si="14"/>
        <v>0.56610620642487464</v>
      </c>
      <c r="R65" s="49">
        <f t="shared" si="15"/>
        <v>0.16848399000740313</v>
      </c>
      <c r="S65" s="52">
        <f t="shared" si="10"/>
        <v>7.3890432711393412</v>
      </c>
      <c r="T65" s="2" t="s">
        <v>124</v>
      </c>
      <c r="U65" s="2" t="str">
        <f t="shared" si="11"/>
        <v>049 State Ave</v>
      </c>
    </row>
    <row r="66" spans="1:21">
      <c r="A66" s="1"/>
      <c r="B66" s="1">
        <v>6</v>
      </c>
      <c r="C66" s="29">
        <v>5887</v>
      </c>
      <c r="D66" s="29">
        <v>6000</v>
      </c>
      <c r="E66" s="30">
        <f t="shared" si="19"/>
        <v>2683</v>
      </c>
      <c r="F66" s="30"/>
      <c r="G66" s="30"/>
      <c r="H66" s="30">
        <f t="shared" si="21"/>
        <v>2796</v>
      </c>
      <c r="I66" s="30"/>
      <c r="J66" s="5">
        <f t="shared" si="20"/>
        <v>0</v>
      </c>
      <c r="K66" s="5">
        <f t="shared" si="5"/>
        <v>5887</v>
      </c>
      <c r="L66" s="32">
        <f t="shared" si="12"/>
        <v>1.0170545978919165</v>
      </c>
      <c r="M66" s="5">
        <f t="shared" si="2"/>
        <v>14239.024247598871</v>
      </c>
      <c r="N66" s="5">
        <f t="shared" si="3"/>
        <v>17798.780309498587</v>
      </c>
      <c r="O66" s="5">
        <f t="shared" si="6"/>
        <v>59803.901839915256</v>
      </c>
      <c r="P66" s="49">
        <f t="shared" si="13"/>
        <v>0.41344125114420854</v>
      </c>
      <c r="Q66" s="49">
        <f t="shared" si="14"/>
        <v>0.33075300091536686</v>
      </c>
      <c r="R66" s="49">
        <f t="shared" si="15"/>
        <v>9.8438393129573462E-2</v>
      </c>
      <c r="S66" s="52">
        <f t="shared" si="10"/>
        <v>12.760998810939357</v>
      </c>
      <c r="T66" s="2" t="s">
        <v>124</v>
      </c>
      <c r="U66" s="2" t="str">
        <f t="shared" si="11"/>
        <v>049 State Ave</v>
      </c>
    </row>
    <row r="67" spans="1:21">
      <c r="A67" s="1"/>
      <c r="B67" s="1">
        <v>7</v>
      </c>
      <c r="C67" s="29">
        <v>4900</v>
      </c>
      <c r="D67" s="29">
        <v>5000</v>
      </c>
      <c r="E67" s="30">
        <f t="shared" si="19"/>
        <v>2796</v>
      </c>
      <c r="F67" s="30"/>
      <c r="G67" s="30"/>
      <c r="H67" s="30">
        <f t="shared" si="21"/>
        <v>2896</v>
      </c>
      <c r="I67" s="30"/>
      <c r="J67" s="5">
        <f t="shared" si="20"/>
        <v>0</v>
      </c>
      <c r="K67" s="5">
        <f t="shared" si="5"/>
        <v>4900</v>
      </c>
      <c r="L67" s="32">
        <f t="shared" si="12"/>
        <v>1.0170545978919165</v>
      </c>
      <c r="M67" s="5">
        <f t="shared" si="2"/>
        <v>14239.024247598871</v>
      </c>
      <c r="N67" s="5">
        <f t="shared" si="3"/>
        <v>17798.780309498587</v>
      </c>
      <c r="O67" s="5">
        <f t="shared" si="6"/>
        <v>59803.901839915256</v>
      </c>
      <c r="P67" s="49">
        <f t="shared" si="13"/>
        <v>0.34412470368721282</v>
      </c>
      <c r="Q67" s="49">
        <f t="shared" si="14"/>
        <v>0.27529976294977027</v>
      </c>
      <c r="R67" s="49">
        <f t="shared" si="15"/>
        <v>8.1934453258860201E-2</v>
      </c>
      <c r="S67" s="52">
        <f t="shared" si="10"/>
        <v>15.977142857142857</v>
      </c>
      <c r="T67" s="2" t="s">
        <v>124</v>
      </c>
      <c r="U67" s="2" t="str">
        <f t="shared" si="11"/>
        <v>049 State Ave</v>
      </c>
    </row>
    <row r="68" spans="1:21">
      <c r="A68" s="1"/>
      <c r="B68" s="1">
        <v>8</v>
      </c>
      <c r="C68" s="29">
        <v>2361</v>
      </c>
      <c r="D68" s="29">
        <v>2500</v>
      </c>
      <c r="E68" s="30">
        <f t="shared" si="19"/>
        <v>2896</v>
      </c>
      <c r="F68" s="30"/>
      <c r="G68" s="30"/>
      <c r="H68" s="30">
        <f t="shared" si="21"/>
        <v>3035</v>
      </c>
      <c r="I68" s="30"/>
      <c r="J68" s="5">
        <f t="shared" si="20"/>
        <v>0</v>
      </c>
      <c r="K68" s="5">
        <f t="shared" si="5"/>
        <v>2361</v>
      </c>
      <c r="L68" s="32">
        <f t="shared" si="12"/>
        <v>1.0170545978919165</v>
      </c>
      <c r="M68" s="5">
        <f t="shared" si="2"/>
        <v>14239.024247598871</v>
      </c>
      <c r="N68" s="5">
        <f t="shared" si="3"/>
        <v>17798.780309498587</v>
      </c>
      <c r="O68" s="5">
        <f t="shared" si="6"/>
        <v>59803.901839915256</v>
      </c>
      <c r="P68" s="49">
        <f t="shared" si="13"/>
        <v>0.1658119235521448</v>
      </c>
      <c r="Q68" s="49">
        <f t="shared" si="14"/>
        <v>0.13264953884171585</v>
      </c>
      <c r="R68" s="49">
        <f t="shared" si="15"/>
        <v>3.9479029417177333E-2</v>
      </c>
      <c r="S68" s="52">
        <f t="shared" si="10"/>
        <v>34.344769165607794</v>
      </c>
      <c r="T68" s="2" t="s">
        <v>124</v>
      </c>
      <c r="U68" s="2" t="str">
        <f t="shared" si="11"/>
        <v>049 State Ave</v>
      </c>
    </row>
    <row r="69" spans="1:21">
      <c r="A69" s="1"/>
      <c r="B69" s="1">
        <v>9</v>
      </c>
      <c r="C69" s="29">
        <v>1879</v>
      </c>
      <c r="D69" s="29">
        <v>1900</v>
      </c>
      <c r="E69" s="30">
        <f>H68</f>
        <v>3035</v>
      </c>
      <c r="F69" s="30"/>
      <c r="G69" s="30"/>
      <c r="H69" s="30">
        <f>IF(F69&gt;0,E69+F69+I69-G69,E69+D69+I69-C69)</f>
        <v>3056</v>
      </c>
      <c r="I69" s="30"/>
      <c r="J69" s="5">
        <f t="shared" si="20"/>
        <v>0</v>
      </c>
      <c r="K69" s="5">
        <f t="shared" si="5"/>
        <v>1879</v>
      </c>
      <c r="L69" s="32">
        <f t="shared" si="12"/>
        <v>1.0170545978919165</v>
      </c>
      <c r="M69" s="5">
        <f t="shared" si="2"/>
        <v>14239.024247598871</v>
      </c>
      <c r="N69" s="5">
        <f t="shared" si="3"/>
        <v>17798.780309498587</v>
      </c>
      <c r="O69" s="5">
        <f t="shared" si="6"/>
        <v>59803.901839915256</v>
      </c>
      <c r="P69" s="49">
        <f t="shared" si="13"/>
        <v>0.13196128943434141</v>
      </c>
      <c r="Q69" s="49">
        <f t="shared" si="14"/>
        <v>0.10556903154747314</v>
      </c>
      <c r="R69" s="49">
        <f t="shared" si="15"/>
        <v>3.1419354627224144E-2</v>
      </c>
      <c r="S69" s="52">
        <f t="shared" si="10"/>
        <v>45.226184140500266</v>
      </c>
      <c r="T69" s="2" t="s">
        <v>124</v>
      </c>
      <c r="U69" s="2" t="str">
        <f t="shared" si="11"/>
        <v>049 State Ave</v>
      </c>
    </row>
    <row r="70" spans="1:21">
      <c r="A70" s="1"/>
      <c r="B70" s="1">
        <v>10</v>
      </c>
      <c r="C70" s="29">
        <v>1821</v>
      </c>
      <c r="D70" s="30">
        <v>2000</v>
      </c>
      <c r="E70" s="30">
        <f>H69</f>
        <v>3056</v>
      </c>
      <c r="F70" s="30"/>
      <c r="G70" s="30"/>
      <c r="H70" s="30">
        <f>IF(F70&gt;0,E70+F70+I70-G70,E70+D70+I70-C70)</f>
        <v>3235</v>
      </c>
      <c r="I70" s="30"/>
      <c r="J70" s="5">
        <f t="shared" si="20"/>
        <v>0</v>
      </c>
      <c r="K70" s="5">
        <f t="shared" si="5"/>
        <v>1821</v>
      </c>
      <c r="L70" s="32">
        <f t="shared" si="12"/>
        <v>1.0170545978919165</v>
      </c>
      <c r="M70" s="5">
        <f t="shared" si="2"/>
        <v>14239.024247598871</v>
      </c>
      <c r="N70" s="5">
        <f t="shared" si="3"/>
        <v>17798.780309498587</v>
      </c>
      <c r="O70" s="5">
        <f t="shared" si="6"/>
        <v>59803.901839915256</v>
      </c>
      <c r="P70" s="49">
        <f t="shared" si="13"/>
        <v>0.12788797661518664</v>
      </c>
      <c r="Q70" s="49">
        <f t="shared" si="14"/>
        <v>0.10231038129214932</v>
      </c>
      <c r="R70" s="49">
        <f t="shared" si="15"/>
        <v>3.0449518241711108E-2</v>
      </c>
      <c r="S70" s="52">
        <f t="shared" si="10"/>
        <v>46.989566172432724</v>
      </c>
      <c r="T70" s="2" t="s">
        <v>124</v>
      </c>
      <c r="U70" s="2" t="str">
        <f t="shared" si="11"/>
        <v>049 State Ave</v>
      </c>
    </row>
    <row r="71" spans="1:21">
      <c r="A71" s="1"/>
      <c r="B71" s="1">
        <v>11</v>
      </c>
      <c r="C71" s="29">
        <v>4588</v>
      </c>
      <c r="D71" s="30">
        <v>5000</v>
      </c>
      <c r="E71" s="30">
        <f>H70</f>
        <v>3235</v>
      </c>
      <c r="F71" s="30"/>
      <c r="G71" s="30"/>
      <c r="H71" s="30">
        <f>IF(F71&gt;0,E71+F71+I71-G71,E71+D71+I71-C71)</f>
        <v>3647</v>
      </c>
      <c r="I71" s="30"/>
      <c r="J71" s="5">
        <f t="shared" si="20"/>
        <v>0</v>
      </c>
      <c r="K71" s="5">
        <f t="shared" si="5"/>
        <v>4588</v>
      </c>
      <c r="L71" s="32">
        <f t="shared" si="12"/>
        <v>1.0170545978919165</v>
      </c>
      <c r="M71" s="5">
        <f t="shared" si="2"/>
        <v>14239.024247598871</v>
      </c>
      <c r="N71" s="5">
        <f t="shared" si="3"/>
        <v>17798.780309498587</v>
      </c>
      <c r="O71" s="5">
        <f t="shared" si="6"/>
        <v>59803.901839915256</v>
      </c>
      <c r="P71" s="49">
        <f t="shared" si="13"/>
        <v>0.32221308990141478</v>
      </c>
      <c r="Q71" s="49">
        <f t="shared" si="14"/>
        <v>0.25777047192113184</v>
      </c>
      <c r="R71" s="49">
        <f t="shared" si="15"/>
        <v>7.6717402357479716E-2</v>
      </c>
      <c r="S71" s="52">
        <f t="shared" si="10"/>
        <v>19.742807323452485</v>
      </c>
      <c r="T71" s="2" t="s">
        <v>124</v>
      </c>
      <c r="U71" s="2" t="str">
        <f t="shared" si="11"/>
        <v>049 State Ave</v>
      </c>
    </row>
    <row r="72" spans="1:21">
      <c r="A72" s="1"/>
      <c r="B72" s="1">
        <v>12</v>
      </c>
      <c r="C72" s="29">
        <v>2095</v>
      </c>
      <c r="D72" s="30">
        <v>2321</v>
      </c>
      <c r="E72" s="30">
        <f>H71</f>
        <v>3647</v>
      </c>
      <c r="F72" s="30"/>
      <c r="G72" s="30"/>
      <c r="H72" s="30">
        <f>IF(F72&gt;0,E72+F72+I72-G72,E72+D72+I72-C72)</f>
        <v>3873</v>
      </c>
      <c r="I72" s="30"/>
      <c r="J72" s="5">
        <f t="shared" si="20"/>
        <v>0</v>
      </c>
      <c r="K72" s="5">
        <f t="shared" si="5"/>
        <v>2095</v>
      </c>
      <c r="L72" s="32">
        <f t="shared" si="12"/>
        <v>1.0170545978919165</v>
      </c>
      <c r="M72" s="5">
        <f t="shared" si="2"/>
        <v>14239.024247598871</v>
      </c>
      <c r="N72" s="5">
        <f t="shared" si="3"/>
        <v>17798.780309498587</v>
      </c>
      <c r="O72" s="5">
        <f t="shared" si="6"/>
        <v>59803.901839915256</v>
      </c>
      <c r="P72" s="49">
        <f t="shared" si="13"/>
        <v>0.14713086820912466</v>
      </c>
      <c r="Q72" s="49">
        <f t="shared" si="14"/>
        <v>0.11770469456729975</v>
      </c>
      <c r="R72" s="49">
        <f t="shared" si="15"/>
        <v>3.5031159097410634E-2</v>
      </c>
      <c r="S72" s="52">
        <f t="shared" si="10"/>
        <v>48.742720763723149</v>
      </c>
      <c r="T72" s="2" t="s">
        <v>124</v>
      </c>
      <c r="U72" s="2" t="str">
        <f t="shared" si="11"/>
        <v>049 State Ave</v>
      </c>
    </row>
    <row r="73" spans="1:21">
      <c r="A73" s="1"/>
      <c r="B73" s="1">
        <v>13</v>
      </c>
      <c r="C73" s="29">
        <v>1658</v>
      </c>
      <c r="D73" s="30"/>
      <c r="E73" s="30"/>
      <c r="F73" s="30"/>
      <c r="G73" s="30"/>
      <c r="H73" s="30"/>
      <c r="I73" s="30"/>
      <c r="J73" s="5">
        <f t="shared" si="20"/>
        <v>0</v>
      </c>
      <c r="K73" s="5">
        <f t="shared" si="5"/>
        <v>1658</v>
      </c>
      <c r="L73" s="32">
        <f t="shared" si="12"/>
        <v>1.0170545978919165</v>
      </c>
      <c r="M73" s="5">
        <f t="shared" si="2"/>
        <v>14239.024247598871</v>
      </c>
      <c r="N73" s="5">
        <f t="shared" si="3"/>
        <v>17798.780309498587</v>
      </c>
      <c r="O73" s="5">
        <f t="shared" si="6"/>
        <v>59803.901839915256</v>
      </c>
      <c r="P73" s="49">
        <f t="shared" ref="P73" si="22">IF(K73=0,0%,K73/M73)</f>
        <v>0.11644056300273446</v>
      </c>
      <c r="Q73" s="49">
        <f t="shared" ref="Q73" si="23">IF(K73=0,0%,K73/N73)</f>
        <v>9.3152450402187587E-2</v>
      </c>
      <c r="R73" s="49">
        <f t="shared" ref="R73" si="24">IF(K73=0,0%,K73/O73)</f>
        <v>2.7723943572079635E-2</v>
      </c>
      <c r="S73" s="52" t="e">
        <f t="shared" si="10"/>
        <v>#N/A</v>
      </c>
      <c r="T73" s="2" t="s">
        <v>124</v>
      </c>
      <c r="U73" s="2" t="str">
        <f t="shared" si="11"/>
        <v>049 State Ave</v>
      </c>
    </row>
    <row r="74" spans="1:21">
      <c r="A74" s="1">
        <f>$A$36</f>
        <v>2026</v>
      </c>
      <c r="B74" s="1">
        <v>1</v>
      </c>
      <c r="C74" s="29">
        <v>2790</v>
      </c>
      <c r="D74" s="30"/>
      <c r="E74" s="30"/>
      <c r="F74" s="30"/>
      <c r="G74" s="30"/>
      <c r="H74" s="30"/>
      <c r="I74" s="30"/>
      <c r="J74" s="5"/>
      <c r="K74" s="5">
        <f t="shared" si="5"/>
        <v>2790</v>
      </c>
      <c r="L74" s="32">
        <f t="shared" si="12"/>
        <v>1.0170545978919165</v>
      </c>
      <c r="M74" s="5">
        <f t="shared" si="2"/>
        <v>14239.024247598871</v>
      </c>
      <c r="N74" s="5">
        <f t="shared" si="3"/>
        <v>17798.780309498587</v>
      </c>
      <c r="O74" s="5">
        <f t="shared" si="6"/>
        <v>59803.901839915256</v>
      </c>
      <c r="P74" s="49">
        <f t="shared" si="13"/>
        <v>0.19594039250761711</v>
      </c>
      <c r="Q74" s="49">
        <f t="shared" si="14"/>
        <v>0.15675231400609368</v>
      </c>
      <c r="R74" s="49">
        <f t="shared" si="15"/>
        <v>4.6652474406575502E-2</v>
      </c>
      <c r="S74" s="52" t="e">
        <f t="shared" si="10"/>
        <v>#N/A</v>
      </c>
      <c r="T74" s="2" t="s">
        <v>124</v>
      </c>
      <c r="U74" s="2" t="str">
        <f t="shared" si="11"/>
        <v>049 State Ave</v>
      </c>
    </row>
    <row r="75" spans="1:21">
      <c r="A75" s="1"/>
      <c r="B75" s="1">
        <v>2</v>
      </c>
      <c r="C75" s="29">
        <v>3111</v>
      </c>
      <c r="D75" s="30"/>
      <c r="E75" s="30"/>
      <c r="F75" s="30"/>
      <c r="G75" s="30"/>
      <c r="H75" s="30"/>
      <c r="I75" s="30"/>
      <c r="J75" s="5"/>
      <c r="K75" s="5">
        <f t="shared" si="5"/>
        <v>3111</v>
      </c>
      <c r="L75" s="32">
        <f t="shared" si="12"/>
        <v>1.0170545978919165</v>
      </c>
      <c r="M75" s="5">
        <f t="shared" si="2"/>
        <v>14239.024247598871</v>
      </c>
      <c r="N75" s="5">
        <f t="shared" si="3"/>
        <v>17798.780309498587</v>
      </c>
      <c r="O75" s="5">
        <f t="shared" si="6"/>
        <v>59803.901839915256</v>
      </c>
      <c r="P75" s="49">
        <f t="shared" si="13"/>
        <v>0.21848407207569778</v>
      </c>
      <c r="Q75" s="49">
        <f t="shared" si="14"/>
        <v>0.17478725766055825</v>
      </c>
      <c r="R75" s="49">
        <f t="shared" si="15"/>
        <v>5.2020017160880422E-2</v>
      </c>
      <c r="S75" s="52" t="e">
        <f t="shared" si="10"/>
        <v>#N/A</v>
      </c>
      <c r="T75" s="2" t="s">
        <v>124</v>
      </c>
      <c r="U75" s="2" t="str">
        <f t="shared" si="11"/>
        <v>049 State Ave</v>
      </c>
    </row>
    <row r="76" spans="1:21">
      <c r="A76" s="1"/>
      <c r="B76" s="1">
        <v>3</v>
      </c>
      <c r="C76" s="29">
        <v>5129</v>
      </c>
      <c r="D76" s="30"/>
      <c r="E76" s="30"/>
      <c r="F76" s="30"/>
      <c r="G76" s="30"/>
      <c r="H76" s="30"/>
      <c r="I76" s="30"/>
      <c r="J76" s="5"/>
      <c r="K76" s="5">
        <f t="shared" si="5"/>
        <v>5129</v>
      </c>
      <c r="L76" s="32">
        <f t="shared" si="12"/>
        <v>1.0170545978919165</v>
      </c>
      <c r="M76" s="5">
        <f t="shared" si="2"/>
        <v>14239.024247598871</v>
      </c>
      <c r="N76" s="5">
        <f t="shared" si="3"/>
        <v>17798.780309498587</v>
      </c>
      <c r="O76" s="5">
        <f t="shared" si="6"/>
        <v>59803.901839915256</v>
      </c>
      <c r="P76" s="49">
        <f t="shared" si="13"/>
        <v>0.36020726636973766</v>
      </c>
      <c r="Q76" s="49">
        <f t="shared" si="14"/>
        <v>0.28816581309579015</v>
      </c>
      <c r="R76" s="49">
        <f t="shared" si="15"/>
        <v>8.5763634849937542E-2</v>
      </c>
      <c r="S76" s="52" t="e">
        <f t="shared" si="10"/>
        <v>#N/A</v>
      </c>
      <c r="T76" s="2" t="s">
        <v>124</v>
      </c>
      <c r="U76" s="2" t="str">
        <f t="shared" si="11"/>
        <v>049 State Ave</v>
      </c>
    </row>
    <row r="77" spans="1:21">
      <c r="A77" s="1"/>
      <c r="B77" s="1">
        <v>4</v>
      </c>
      <c r="C77" s="29">
        <v>6055</v>
      </c>
      <c r="D77" s="30"/>
      <c r="E77" s="30"/>
      <c r="F77" s="30"/>
      <c r="G77" s="30"/>
      <c r="H77" s="30"/>
      <c r="I77" s="30"/>
      <c r="J77" s="5"/>
      <c r="K77" s="5">
        <f t="shared" si="5"/>
        <v>6055</v>
      </c>
      <c r="L77" s="32">
        <f t="shared" si="12"/>
        <v>1.0170545978919165</v>
      </c>
      <c r="M77" s="5">
        <f t="shared" si="2"/>
        <v>14239.024247598871</v>
      </c>
      <c r="N77" s="5">
        <f t="shared" si="3"/>
        <v>17798.780309498587</v>
      </c>
      <c r="O77" s="5">
        <f t="shared" si="6"/>
        <v>59803.901839915256</v>
      </c>
      <c r="P77" s="49">
        <f t="shared" si="13"/>
        <v>0.42523981241348441</v>
      </c>
      <c r="Q77" s="49">
        <f t="shared" si="14"/>
        <v>0.34019184993078755</v>
      </c>
      <c r="R77" s="49">
        <f t="shared" si="15"/>
        <v>0.10124757438416296</v>
      </c>
      <c r="S77" s="52" t="e">
        <f t="shared" si="10"/>
        <v>#N/A</v>
      </c>
      <c r="T77" s="2" t="s">
        <v>124</v>
      </c>
      <c r="U77" s="2" t="str">
        <f t="shared" si="11"/>
        <v>049 State Ave</v>
      </c>
    </row>
    <row r="78" spans="1:21">
      <c r="A78" s="1"/>
      <c r="B78" s="1">
        <v>5</v>
      </c>
      <c r="C78" s="30">
        <f t="shared" ref="C78:C86" si="25">IF(ISBLANK(G65),C65*(1+$H$37),G65*(1+$H$37))</f>
        <v>10101.189999999999</v>
      </c>
      <c r="D78" s="30"/>
      <c r="E78" s="30"/>
      <c r="F78" s="30"/>
      <c r="G78" s="30"/>
      <c r="H78" s="30"/>
      <c r="I78" s="30"/>
      <c r="J78" s="5"/>
      <c r="K78" s="5">
        <f t="shared" si="5"/>
        <v>10101.189999999999</v>
      </c>
      <c r="L78" s="32">
        <f t="shared" si="12"/>
        <v>1.0170545978919165</v>
      </c>
      <c r="M78" s="5">
        <f t="shared" si="2"/>
        <v>14239.024247598871</v>
      </c>
      <c r="N78" s="5">
        <f t="shared" si="3"/>
        <v>17798.780309498587</v>
      </c>
      <c r="O78" s="5">
        <f t="shared" si="6"/>
        <v>59803.901839915256</v>
      </c>
      <c r="P78" s="49">
        <f t="shared" si="13"/>
        <v>0.70940183992617079</v>
      </c>
      <c r="Q78" s="49">
        <f t="shared" si="14"/>
        <v>0.56752147194093672</v>
      </c>
      <c r="R78" s="49">
        <f t="shared" si="15"/>
        <v>0.16890519998242162</v>
      </c>
      <c r="S78" s="52" t="e">
        <f t="shared" si="10"/>
        <v>#N/A</v>
      </c>
      <c r="T78" s="2" t="s">
        <v>124</v>
      </c>
      <c r="U78" s="2" t="str">
        <f t="shared" si="11"/>
        <v>049 State Ave</v>
      </c>
    </row>
    <row r="79" spans="1:21">
      <c r="A79" s="1"/>
      <c r="B79" s="1">
        <v>6</v>
      </c>
      <c r="C79" s="30">
        <f t="shared" si="25"/>
        <v>5901.7174999999997</v>
      </c>
      <c r="D79" s="30"/>
      <c r="E79" s="30"/>
      <c r="F79" s="30"/>
      <c r="G79" s="30"/>
      <c r="H79" s="30"/>
      <c r="I79" s="30"/>
      <c r="J79" s="5"/>
      <c r="K79" s="5">
        <f t="shared" si="5"/>
        <v>5901.7174999999997</v>
      </c>
      <c r="L79" s="32">
        <f t="shared" si="12"/>
        <v>1.0170545978919165</v>
      </c>
      <c r="M79" s="5">
        <f t="shared" si="2"/>
        <v>14239.024247598871</v>
      </c>
      <c r="N79" s="5">
        <f t="shared" si="3"/>
        <v>17798.780309498587</v>
      </c>
      <c r="O79" s="5">
        <f t="shared" si="6"/>
        <v>59803.901839915256</v>
      </c>
      <c r="P79" s="49">
        <f t="shared" si="13"/>
        <v>0.41447485427206904</v>
      </c>
      <c r="Q79" s="49">
        <f t="shared" si="14"/>
        <v>0.33157988341765526</v>
      </c>
      <c r="R79" s="49">
        <f t="shared" si="15"/>
        <v>9.8684489112397397E-2</v>
      </c>
      <c r="S79" s="52" t="e">
        <f t="shared" si="10"/>
        <v>#N/A</v>
      </c>
      <c r="T79" s="2" t="s">
        <v>124</v>
      </c>
      <c r="U79" s="2" t="str">
        <f t="shared" si="11"/>
        <v>049 State Ave</v>
      </c>
    </row>
    <row r="80" spans="1:21">
      <c r="A80" s="1"/>
      <c r="B80" s="1">
        <v>7</v>
      </c>
      <c r="C80" s="30">
        <f t="shared" si="25"/>
        <v>4912.25</v>
      </c>
      <c r="D80" s="30"/>
      <c r="E80" s="30"/>
      <c r="F80" s="30"/>
      <c r="G80" s="30"/>
      <c r="H80" s="30"/>
      <c r="I80" s="30"/>
      <c r="J80" s="5"/>
      <c r="K80" s="5">
        <f t="shared" si="5"/>
        <v>4912.25</v>
      </c>
      <c r="L80" s="32">
        <f t="shared" si="12"/>
        <v>1.0170545978919165</v>
      </c>
      <c r="M80" s="5">
        <f t="shared" si="2"/>
        <v>14239.024247598871</v>
      </c>
      <c r="N80" s="5">
        <f t="shared" si="3"/>
        <v>17798.780309498587</v>
      </c>
      <c r="O80" s="5">
        <f t="shared" si="6"/>
        <v>59803.901839915256</v>
      </c>
      <c r="P80" s="49">
        <f t="shared" si="13"/>
        <v>0.34498501544643084</v>
      </c>
      <c r="Q80" s="49">
        <f t="shared" si="14"/>
        <v>0.27598801235714471</v>
      </c>
      <c r="R80" s="49">
        <f t="shared" si="15"/>
        <v>8.2139289392007347E-2</v>
      </c>
      <c r="S80" s="52" t="e">
        <f t="shared" si="10"/>
        <v>#N/A</v>
      </c>
      <c r="T80" s="2" t="s">
        <v>124</v>
      </c>
      <c r="U80" s="2" t="str">
        <f t="shared" si="11"/>
        <v>049 State Ave</v>
      </c>
    </row>
    <row r="81" spans="1:21">
      <c r="A81" s="1"/>
      <c r="B81" s="1">
        <v>8</v>
      </c>
      <c r="C81" s="30">
        <f t="shared" si="25"/>
        <v>2366.9024999999997</v>
      </c>
      <c r="D81" s="30"/>
      <c r="E81" s="30"/>
      <c r="F81" s="30"/>
      <c r="G81" s="30"/>
      <c r="H81" s="30"/>
      <c r="I81" s="30"/>
      <c r="J81" s="5"/>
      <c r="K81" s="5">
        <f t="shared" si="5"/>
        <v>2366.9024999999997</v>
      </c>
      <c r="L81" s="32">
        <f t="shared" si="12"/>
        <v>1.0170545978919165</v>
      </c>
      <c r="M81" s="5">
        <f t="shared" si="2"/>
        <v>14239.024247598871</v>
      </c>
      <c r="N81" s="5">
        <f t="shared" si="3"/>
        <v>17798.780309498587</v>
      </c>
      <c r="O81" s="5">
        <f t="shared" si="6"/>
        <v>59803.901839915256</v>
      </c>
      <c r="P81" s="49">
        <f t="shared" si="13"/>
        <v>0.16622645336102512</v>
      </c>
      <c r="Q81" s="49">
        <f t="shared" si="14"/>
        <v>0.13298116268882013</v>
      </c>
      <c r="R81" s="49">
        <f t="shared" si="15"/>
        <v>3.957772699072027E-2</v>
      </c>
      <c r="S81" s="52" t="e">
        <f t="shared" si="10"/>
        <v>#N/A</v>
      </c>
      <c r="T81" s="2" t="s">
        <v>124</v>
      </c>
      <c r="U81" s="2" t="str">
        <f t="shared" ref="U81:U112" si="26">U80</f>
        <v>049 State Ave</v>
      </c>
    </row>
    <row r="82" spans="1:21">
      <c r="A82" s="1"/>
      <c r="B82" s="1">
        <v>9</v>
      </c>
      <c r="C82" s="30">
        <f t="shared" si="25"/>
        <v>1883.6975</v>
      </c>
      <c r="D82" s="30"/>
      <c r="E82" s="30"/>
      <c r="F82" s="30"/>
      <c r="G82" s="30"/>
      <c r="H82" s="30"/>
      <c r="I82" s="30"/>
      <c r="J82" s="5"/>
      <c r="K82" s="5">
        <f t="shared" si="5"/>
        <v>1883.6975</v>
      </c>
      <c r="L82" s="32">
        <f t="shared" si="12"/>
        <v>1.0170545978919165</v>
      </c>
      <c r="M82" s="5">
        <f t="shared" si="2"/>
        <v>14239.024247598871</v>
      </c>
      <c r="N82" s="5">
        <f t="shared" si="3"/>
        <v>17798.780309498587</v>
      </c>
      <c r="O82" s="5">
        <f t="shared" si="6"/>
        <v>59803.901839915256</v>
      </c>
      <c r="P82" s="49">
        <f t="shared" si="13"/>
        <v>0.13229119265792727</v>
      </c>
      <c r="Q82" s="49">
        <f t="shared" si="14"/>
        <v>0.10583295412634182</v>
      </c>
      <c r="R82" s="49">
        <f t="shared" si="15"/>
        <v>3.1497903013792204E-2</v>
      </c>
      <c r="S82" s="52" t="e">
        <f t="shared" si="10"/>
        <v>#N/A</v>
      </c>
      <c r="T82" s="2" t="s">
        <v>124</v>
      </c>
      <c r="U82" s="2" t="str">
        <f t="shared" si="26"/>
        <v>049 State Ave</v>
      </c>
    </row>
    <row r="83" spans="1:21">
      <c r="A83" s="1"/>
      <c r="B83" s="1">
        <v>10</v>
      </c>
      <c r="C83" s="30">
        <f t="shared" si="25"/>
        <v>1825.5525</v>
      </c>
      <c r="D83" s="30"/>
      <c r="E83" s="30"/>
      <c r="F83" s="30"/>
      <c r="G83" s="30"/>
      <c r="H83" s="30"/>
      <c r="I83" s="30"/>
      <c r="J83" s="5"/>
      <c r="K83" s="5">
        <f t="shared" si="5"/>
        <v>1825.5525</v>
      </c>
      <c r="L83" s="32">
        <f t="shared" si="12"/>
        <v>1.0170545978919165</v>
      </c>
      <c r="M83" s="5">
        <f t="shared" si="2"/>
        <v>14239.024247598871</v>
      </c>
      <c r="N83" s="5">
        <f t="shared" si="3"/>
        <v>17798.780309498587</v>
      </c>
      <c r="O83" s="5">
        <f t="shared" si="6"/>
        <v>59803.901839915256</v>
      </c>
      <c r="P83" s="49">
        <f t="shared" si="13"/>
        <v>0.12820769655672462</v>
      </c>
      <c r="Q83" s="49">
        <f t="shared" si="14"/>
        <v>0.10256615724537971</v>
      </c>
      <c r="R83" s="49">
        <f t="shared" si="15"/>
        <v>3.0525642037315386E-2</v>
      </c>
      <c r="S83" s="52" t="e">
        <f t="shared" si="10"/>
        <v>#N/A</v>
      </c>
      <c r="T83" s="2" t="s">
        <v>124</v>
      </c>
      <c r="U83" s="2" t="str">
        <f t="shared" si="26"/>
        <v>049 State Ave</v>
      </c>
    </row>
    <row r="84" spans="1:21">
      <c r="A84" s="1"/>
      <c r="B84" s="1">
        <v>11</v>
      </c>
      <c r="C84" s="30">
        <f t="shared" si="25"/>
        <v>4599.4699999999993</v>
      </c>
      <c r="D84" s="30"/>
      <c r="E84" s="30"/>
      <c r="F84" s="30"/>
      <c r="G84" s="30"/>
      <c r="H84" s="30"/>
      <c r="I84" s="30"/>
      <c r="J84" s="5"/>
      <c r="K84" s="5">
        <f t="shared" si="5"/>
        <v>4599.4699999999993</v>
      </c>
      <c r="L84" s="32">
        <f t="shared" si="12"/>
        <v>1.0170545978919165</v>
      </c>
      <c r="M84" s="5">
        <f t="shared" si="2"/>
        <v>14239.024247598871</v>
      </c>
      <c r="N84" s="5">
        <f t="shared" si="3"/>
        <v>17798.780309498587</v>
      </c>
      <c r="O84" s="5">
        <f t="shared" si="6"/>
        <v>59803.901839915256</v>
      </c>
      <c r="P84" s="49">
        <f t="shared" si="13"/>
        <v>0.32301862262616826</v>
      </c>
      <c r="Q84" s="49">
        <f t="shared" si="14"/>
        <v>0.25841489810093465</v>
      </c>
      <c r="R84" s="49">
        <f t="shared" si="15"/>
        <v>7.69091958633734E-2</v>
      </c>
      <c r="S84" s="52" t="e">
        <f t="shared" si="10"/>
        <v>#N/A</v>
      </c>
      <c r="T84" s="2" t="s">
        <v>124</v>
      </c>
      <c r="U84" s="2" t="str">
        <f t="shared" si="26"/>
        <v>049 State Ave</v>
      </c>
    </row>
    <row r="85" spans="1:21">
      <c r="A85" s="1"/>
      <c r="B85" s="1">
        <v>12</v>
      </c>
      <c r="C85" s="30">
        <f t="shared" si="25"/>
        <v>2100.2374999999997</v>
      </c>
      <c r="D85" s="30"/>
      <c r="E85" s="30"/>
      <c r="F85" s="30"/>
      <c r="G85" s="30"/>
      <c r="H85" s="30"/>
      <c r="I85" s="30"/>
      <c r="J85" s="5"/>
      <c r="K85" s="5">
        <f t="shared" si="5"/>
        <v>2100.2374999999997</v>
      </c>
      <c r="L85" s="32">
        <f t="shared" si="12"/>
        <v>1.0170545978919165</v>
      </c>
      <c r="M85" s="5">
        <f t="shared" si="2"/>
        <v>14239.024247598871</v>
      </c>
      <c r="N85" s="5">
        <f t="shared" si="3"/>
        <v>17798.780309498587</v>
      </c>
      <c r="O85" s="5">
        <f t="shared" si="6"/>
        <v>59803.901839915256</v>
      </c>
      <c r="P85" s="49">
        <f t="shared" si="13"/>
        <v>0.14749869537964747</v>
      </c>
      <c r="Q85" s="49">
        <f t="shared" si="14"/>
        <v>0.11799895630371798</v>
      </c>
      <c r="R85" s="49">
        <f t="shared" si="15"/>
        <v>3.5118736995154158E-2</v>
      </c>
      <c r="S85" s="52" t="e">
        <f t="shared" si="10"/>
        <v>#N/A</v>
      </c>
      <c r="T85" s="2" t="s">
        <v>124</v>
      </c>
      <c r="U85" s="2" t="str">
        <f t="shared" si="26"/>
        <v>049 State Ave</v>
      </c>
    </row>
    <row r="86" spans="1:21">
      <c r="A86" s="1"/>
      <c r="B86" s="1">
        <v>13</v>
      </c>
      <c r="C86" s="30">
        <f t="shared" si="25"/>
        <v>1662.145</v>
      </c>
      <c r="D86" s="30"/>
      <c r="E86" s="30"/>
      <c r="F86" s="30"/>
      <c r="G86" s="30"/>
      <c r="H86" s="30"/>
      <c r="I86" s="30"/>
      <c r="J86" s="5"/>
      <c r="K86" s="5">
        <f t="shared" si="5"/>
        <v>1662.145</v>
      </c>
      <c r="L86" s="32">
        <f t="shared" si="12"/>
        <v>1.0170545978919165</v>
      </c>
      <c r="M86" s="5">
        <f t="shared" si="2"/>
        <v>14239.024247598871</v>
      </c>
      <c r="N86" s="5">
        <f t="shared" si="3"/>
        <v>17798.780309498587</v>
      </c>
      <c r="O86" s="5">
        <f t="shared" si="6"/>
        <v>59803.901839915256</v>
      </c>
      <c r="P86" s="49">
        <f t="shared" si="13"/>
        <v>0.1167316644102413</v>
      </c>
      <c r="Q86" s="49">
        <f t="shared" si="14"/>
        <v>9.3385331528193047E-2</v>
      </c>
      <c r="R86" s="49">
        <f t="shared" si="15"/>
        <v>2.7793253431009832E-2</v>
      </c>
      <c r="S86" s="52" t="e">
        <f t="shared" si="10"/>
        <v>#N/A</v>
      </c>
      <c r="T86" s="2" t="s">
        <v>124</v>
      </c>
      <c r="U86" s="2" t="str">
        <f t="shared" si="26"/>
        <v>049 State Ave</v>
      </c>
    </row>
    <row r="87" spans="1:21">
      <c r="A87" s="1">
        <f>$A$37</f>
        <v>2027</v>
      </c>
      <c r="B87" s="1">
        <v>1</v>
      </c>
      <c r="C87" s="30">
        <f t="shared" ref="C87:C99" si="27">IF(ISBLANK(G74),C74*(1+$H$38),G74*(1+$H$38))</f>
        <v>2796.9749999999999</v>
      </c>
      <c r="D87" s="30"/>
      <c r="E87" s="30"/>
      <c r="F87" s="30"/>
      <c r="G87" s="30"/>
      <c r="H87" s="30"/>
      <c r="I87" s="30"/>
      <c r="J87" s="5"/>
      <c r="K87" s="5">
        <f t="shared" si="5"/>
        <v>2796.9749999999999</v>
      </c>
      <c r="L87" s="32">
        <f t="shared" si="12"/>
        <v>1.0170545978919165</v>
      </c>
      <c r="M87" s="5">
        <f t="shared" si="2"/>
        <v>14239.024247598871</v>
      </c>
      <c r="N87" s="5">
        <f t="shared" si="3"/>
        <v>17798.780309498587</v>
      </c>
      <c r="O87" s="5">
        <f t="shared" si="6"/>
        <v>59803.901839915256</v>
      </c>
      <c r="P87" s="49">
        <f t="shared" si="13"/>
        <v>0.19643024348888613</v>
      </c>
      <c r="Q87" s="49">
        <f t="shared" si="14"/>
        <v>0.15714419479110892</v>
      </c>
      <c r="R87" s="49">
        <f t="shared" si="15"/>
        <v>4.6769105592591939E-2</v>
      </c>
      <c r="S87" s="52" t="e">
        <f t="shared" si="10"/>
        <v>#N/A</v>
      </c>
      <c r="T87" s="2" t="s">
        <v>124</v>
      </c>
      <c r="U87" s="2" t="str">
        <f t="shared" si="26"/>
        <v>049 State Ave</v>
      </c>
    </row>
    <row r="88" spans="1:21">
      <c r="A88" s="1"/>
      <c r="B88" s="1">
        <v>2</v>
      </c>
      <c r="C88" s="30">
        <f t="shared" si="27"/>
        <v>3118.7774999999997</v>
      </c>
      <c r="D88" s="30"/>
      <c r="E88" s="30"/>
      <c r="F88" s="30"/>
      <c r="G88" s="30"/>
      <c r="H88" s="30"/>
      <c r="I88" s="30"/>
      <c r="J88" s="5"/>
      <c r="K88" s="5">
        <f t="shared" si="5"/>
        <v>3118.7774999999997</v>
      </c>
      <c r="L88" s="32">
        <f t="shared" si="12"/>
        <v>1.0170545978919165</v>
      </c>
      <c r="M88" s="5">
        <f t="shared" si="2"/>
        <v>14239.024247598871</v>
      </c>
      <c r="N88" s="5">
        <f t="shared" si="3"/>
        <v>17798.780309498587</v>
      </c>
      <c r="O88" s="5">
        <f t="shared" si="6"/>
        <v>59803.901839915256</v>
      </c>
      <c r="P88" s="49">
        <f t="shared" si="13"/>
        <v>0.219030282255887</v>
      </c>
      <c r="Q88" s="49">
        <f t="shared" si="14"/>
        <v>0.17522422580470962</v>
      </c>
      <c r="R88" s="49">
        <f t="shared" si="15"/>
        <v>5.2150067203782624E-2</v>
      </c>
      <c r="S88" s="52" t="e">
        <f t="shared" si="10"/>
        <v>#N/A</v>
      </c>
      <c r="T88" s="2" t="s">
        <v>124</v>
      </c>
      <c r="U88" s="2" t="str">
        <f t="shared" si="26"/>
        <v>049 State Ave</v>
      </c>
    </row>
    <row r="89" spans="1:21">
      <c r="A89" s="1"/>
      <c r="B89" s="1">
        <v>3</v>
      </c>
      <c r="C89" s="30">
        <f t="shared" si="27"/>
        <v>5141.8224999999993</v>
      </c>
      <c r="D89" s="30"/>
      <c r="E89" s="30"/>
      <c r="F89" s="30"/>
      <c r="G89" s="30"/>
      <c r="H89" s="30"/>
      <c r="I89" s="30"/>
      <c r="J89" s="5"/>
      <c r="K89" s="5">
        <f t="shared" si="5"/>
        <v>5141.8224999999993</v>
      </c>
      <c r="L89" s="32">
        <f t="shared" si="12"/>
        <v>1.0170545978919165</v>
      </c>
      <c r="M89" s="5">
        <f t="shared" si="2"/>
        <v>14239.024247598871</v>
      </c>
      <c r="N89" s="5">
        <f t="shared" si="3"/>
        <v>17798.780309498587</v>
      </c>
      <c r="O89" s="5">
        <f t="shared" si="6"/>
        <v>59803.901839915256</v>
      </c>
      <c r="P89" s="49">
        <f t="shared" si="13"/>
        <v>0.36110778453566195</v>
      </c>
      <c r="Q89" s="49">
        <f t="shared" si="14"/>
        <v>0.28888622762852961</v>
      </c>
      <c r="R89" s="49">
        <f t="shared" si="15"/>
        <v>8.5978043937062376E-2</v>
      </c>
      <c r="S89" s="52" t="e">
        <f t="shared" si="10"/>
        <v>#N/A</v>
      </c>
      <c r="T89" s="2" t="s">
        <v>124</v>
      </c>
      <c r="U89" s="2" t="str">
        <f t="shared" si="26"/>
        <v>049 State Ave</v>
      </c>
    </row>
    <row r="90" spans="1:21">
      <c r="A90" s="1"/>
      <c r="B90" s="1">
        <v>4</v>
      </c>
      <c r="C90" s="30">
        <f t="shared" si="27"/>
        <v>6070.1374999999998</v>
      </c>
      <c r="D90" s="30"/>
      <c r="E90" s="30"/>
      <c r="F90" s="30"/>
      <c r="G90" s="30"/>
      <c r="H90" s="30"/>
      <c r="I90" s="30"/>
      <c r="J90" s="5"/>
      <c r="K90" s="5">
        <f t="shared" si="5"/>
        <v>6070.1374999999998</v>
      </c>
      <c r="L90" s="32">
        <f t="shared" si="12"/>
        <v>1.0170545978919165</v>
      </c>
      <c r="M90" s="5">
        <f t="shared" si="2"/>
        <v>14239.024247598871</v>
      </c>
      <c r="N90" s="5">
        <f t="shared" si="3"/>
        <v>17798.780309498587</v>
      </c>
      <c r="O90" s="5">
        <f t="shared" si="6"/>
        <v>59803.901839915256</v>
      </c>
      <c r="P90" s="49">
        <f t="shared" si="13"/>
        <v>0.42630291194451814</v>
      </c>
      <c r="Q90" s="49">
        <f t="shared" si="14"/>
        <v>0.34104232955561453</v>
      </c>
      <c r="R90" s="49">
        <f t="shared" si="15"/>
        <v>0.10150069332012336</v>
      </c>
      <c r="S90" s="52" t="e">
        <f t="shared" si="10"/>
        <v>#N/A</v>
      </c>
      <c r="T90" s="2" t="s">
        <v>124</v>
      </c>
      <c r="U90" s="2" t="str">
        <f t="shared" si="26"/>
        <v>049 State Ave</v>
      </c>
    </row>
    <row r="91" spans="1:21">
      <c r="A91" s="1"/>
      <c r="B91" s="1">
        <v>5</v>
      </c>
      <c r="C91" s="30">
        <f t="shared" si="27"/>
        <v>10126.442974999998</v>
      </c>
      <c r="D91" s="30"/>
      <c r="E91" s="30"/>
      <c r="F91" s="30"/>
      <c r="G91" s="30"/>
      <c r="H91" s="30"/>
      <c r="I91" s="30"/>
      <c r="J91" s="5"/>
      <c r="K91" s="5">
        <f t="shared" si="5"/>
        <v>10126.442974999998</v>
      </c>
      <c r="L91" s="32">
        <f t="shared" si="12"/>
        <v>1.0170545978919165</v>
      </c>
      <c r="M91" s="5">
        <f t="shared" si="2"/>
        <v>14239.024247598871</v>
      </c>
      <c r="N91" s="5">
        <f t="shared" si="3"/>
        <v>17798.780309498587</v>
      </c>
      <c r="O91" s="5">
        <f t="shared" si="6"/>
        <v>59803.901839915256</v>
      </c>
      <c r="P91" s="49">
        <f t="shared" si="13"/>
        <v>0.71117534452598619</v>
      </c>
      <c r="Q91" s="49">
        <f t="shared" si="14"/>
        <v>0.56894027562078897</v>
      </c>
      <c r="R91" s="49">
        <f t="shared" si="15"/>
        <v>0.16932746298237766</v>
      </c>
      <c r="S91" s="52" t="e">
        <f t="shared" si="10"/>
        <v>#N/A</v>
      </c>
      <c r="T91" s="2" t="s">
        <v>124</v>
      </c>
      <c r="U91" s="2" t="str">
        <f t="shared" si="26"/>
        <v>049 State Ave</v>
      </c>
    </row>
    <row r="92" spans="1:21">
      <c r="A92" s="1"/>
      <c r="B92" s="1">
        <v>6</v>
      </c>
      <c r="C92" s="30">
        <f t="shared" si="27"/>
        <v>5916.4717937499991</v>
      </c>
      <c r="D92" s="30"/>
      <c r="E92" s="30"/>
      <c r="F92" s="30"/>
      <c r="G92" s="30"/>
      <c r="H92" s="30"/>
      <c r="I92" s="30"/>
      <c r="J92" s="5"/>
      <c r="K92" s="5">
        <f t="shared" si="5"/>
        <v>5916.4717937499991</v>
      </c>
      <c r="L92" s="32">
        <f t="shared" si="12"/>
        <v>1.0170545978919165</v>
      </c>
      <c r="M92" s="5">
        <f t="shared" si="2"/>
        <v>14239.024247598871</v>
      </c>
      <c r="N92" s="5">
        <f t="shared" si="3"/>
        <v>17798.780309498587</v>
      </c>
      <c r="O92" s="5">
        <f t="shared" si="6"/>
        <v>59803.901839915256</v>
      </c>
      <c r="P92" s="49">
        <f t="shared" si="13"/>
        <v>0.41551104140774919</v>
      </c>
      <c r="Q92" s="49">
        <f t="shared" si="14"/>
        <v>0.3324088331261994</v>
      </c>
      <c r="R92" s="49">
        <f t="shared" si="15"/>
        <v>9.8931200335178382E-2</v>
      </c>
      <c r="S92" s="52" t="e">
        <f t="shared" si="10"/>
        <v>#N/A</v>
      </c>
      <c r="T92" s="2" t="s">
        <v>124</v>
      </c>
      <c r="U92" s="2" t="str">
        <f t="shared" si="26"/>
        <v>049 State Ave</v>
      </c>
    </row>
    <row r="93" spans="1:21">
      <c r="A93" s="1"/>
      <c r="B93" s="1">
        <v>7</v>
      </c>
      <c r="C93" s="30">
        <f t="shared" si="27"/>
        <v>4924.5306249999994</v>
      </c>
      <c r="D93" s="30"/>
      <c r="E93" s="30"/>
      <c r="F93" s="30"/>
      <c r="G93" s="30"/>
      <c r="H93" s="30"/>
      <c r="I93" s="30"/>
      <c r="J93" s="5"/>
      <c r="K93" s="5">
        <f t="shared" si="5"/>
        <v>4924.5306249999994</v>
      </c>
      <c r="L93" s="32">
        <f t="shared" si="12"/>
        <v>1.0170545978919165</v>
      </c>
      <c r="M93" s="5">
        <f t="shared" si="2"/>
        <v>14239.024247598871</v>
      </c>
      <c r="N93" s="5">
        <f t="shared" si="3"/>
        <v>17798.780309498587</v>
      </c>
      <c r="O93" s="5">
        <f t="shared" si="6"/>
        <v>59803.901839915256</v>
      </c>
      <c r="P93" s="49">
        <f t="shared" si="13"/>
        <v>0.34584747798504689</v>
      </c>
      <c r="Q93" s="49">
        <f t="shared" si="14"/>
        <v>0.27667798238803754</v>
      </c>
      <c r="R93" s="49">
        <f t="shared" si="15"/>
        <v>8.2344637615487354E-2</v>
      </c>
      <c r="S93" s="52" t="e">
        <f t="shared" si="10"/>
        <v>#N/A</v>
      </c>
      <c r="T93" s="2" t="s">
        <v>124</v>
      </c>
      <c r="U93" s="2" t="str">
        <f t="shared" si="26"/>
        <v>049 State Ave</v>
      </c>
    </row>
    <row r="94" spans="1:21">
      <c r="A94" s="1"/>
      <c r="B94" s="1">
        <v>8</v>
      </c>
      <c r="C94" s="30">
        <f t="shared" si="27"/>
        <v>2372.8197562499995</v>
      </c>
      <c r="D94" s="30"/>
      <c r="E94" s="30"/>
      <c r="F94" s="30"/>
      <c r="G94" s="30"/>
      <c r="H94" s="30"/>
      <c r="I94" s="30"/>
      <c r="J94" s="5"/>
      <c r="K94" s="5">
        <f t="shared" si="5"/>
        <v>2372.8197562499995</v>
      </c>
      <c r="L94" s="32">
        <f t="shared" si="12"/>
        <v>1.0170545978919165</v>
      </c>
      <c r="M94" s="5">
        <f t="shared" si="2"/>
        <v>14239.024247598871</v>
      </c>
      <c r="N94" s="5">
        <f t="shared" si="3"/>
        <v>17798.780309498587</v>
      </c>
      <c r="O94" s="5">
        <f t="shared" si="6"/>
        <v>59803.901839915256</v>
      </c>
      <c r="P94" s="49">
        <f t="shared" si="13"/>
        <v>0.1666420194944277</v>
      </c>
      <c r="Q94" s="49">
        <f t="shared" si="14"/>
        <v>0.13331361559554217</v>
      </c>
      <c r="R94" s="49">
        <f t="shared" si="15"/>
        <v>3.9676671308197069E-2</v>
      </c>
      <c r="S94" s="52" t="e">
        <f t="shared" si="10"/>
        <v>#N/A</v>
      </c>
      <c r="T94" s="2" t="s">
        <v>124</v>
      </c>
      <c r="U94" s="2" t="str">
        <f t="shared" si="26"/>
        <v>049 State Ave</v>
      </c>
    </row>
    <row r="95" spans="1:21">
      <c r="A95" s="1"/>
      <c r="B95" s="1">
        <v>9</v>
      </c>
      <c r="C95" s="30">
        <f t="shared" si="27"/>
        <v>1888.4067437499998</v>
      </c>
      <c r="D95" s="30"/>
      <c r="E95" s="30"/>
      <c r="F95" s="30"/>
      <c r="G95" s="30"/>
      <c r="H95" s="30"/>
      <c r="I95" s="30"/>
      <c r="J95" s="5"/>
      <c r="K95" s="5">
        <f t="shared" si="5"/>
        <v>1888.4067437499998</v>
      </c>
      <c r="L95" s="32">
        <f t="shared" si="12"/>
        <v>1.0170545978919165</v>
      </c>
      <c r="M95" s="5">
        <f t="shared" si="2"/>
        <v>14239.024247598871</v>
      </c>
      <c r="N95" s="5">
        <f t="shared" si="3"/>
        <v>17798.780309498587</v>
      </c>
      <c r="O95" s="5">
        <f t="shared" si="6"/>
        <v>59803.901839915256</v>
      </c>
      <c r="P95" s="49">
        <f t="shared" si="13"/>
        <v>0.13262192063957207</v>
      </c>
      <c r="Q95" s="49">
        <f t="shared" si="14"/>
        <v>0.10609753651165767</v>
      </c>
      <c r="R95" s="49">
        <f t="shared" si="15"/>
        <v>3.1576647771326682E-2</v>
      </c>
      <c r="S95" s="52" t="e">
        <f t="shared" si="10"/>
        <v>#N/A</v>
      </c>
      <c r="T95" s="2" t="s">
        <v>124</v>
      </c>
      <c r="U95" s="2" t="str">
        <f t="shared" si="26"/>
        <v>049 State Ave</v>
      </c>
    </row>
    <row r="96" spans="1:21">
      <c r="A96" s="1"/>
      <c r="B96" s="1">
        <v>10</v>
      </c>
      <c r="C96" s="30">
        <f t="shared" si="27"/>
        <v>1830.1163812499999</v>
      </c>
      <c r="D96" s="30"/>
      <c r="E96" s="30"/>
      <c r="F96" s="30"/>
      <c r="G96" s="30"/>
      <c r="H96" s="30"/>
      <c r="I96" s="30"/>
      <c r="J96" s="5"/>
      <c r="K96" s="5">
        <f t="shared" si="5"/>
        <v>1830.1163812499999</v>
      </c>
      <c r="L96" s="32">
        <f t="shared" si="12"/>
        <v>1.0170545978919165</v>
      </c>
      <c r="M96" s="5">
        <f t="shared" si="2"/>
        <v>14239.024247598871</v>
      </c>
      <c r="N96" s="5">
        <f t="shared" si="3"/>
        <v>17798.780309498587</v>
      </c>
      <c r="O96" s="5">
        <f t="shared" si="6"/>
        <v>59803.901839915256</v>
      </c>
      <c r="P96" s="49">
        <f t="shared" si="13"/>
        <v>0.12852821579811641</v>
      </c>
      <c r="Q96" s="49">
        <f t="shared" si="14"/>
        <v>0.10282257263849315</v>
      </c>
      <c r="R96" s="49">
        <f t="shared" si="15"/>
        <v>3.0601956142408671E-2</v>
      </c>
      <c r="S96" s="52" t="e">
        <f t="shared" si="10"/>
        <v>#N/A</v>
      </c>
      <c r="T96" s="2" t="s">
        <v>124</v>
      </c>
      <c r="U96" s="2" t="str">
        <f t="shared" si="26"/>
        <v>049 State Ave</v>
      </c>
    </row>
    <row r="97" spans="1:21">
      <c r="A97" s="1"/>
      <c r="B97" s="1">
        <v>11</v>
      </c>
      <c r="C97" s="30">
        <f t="shared" si="27"/>
        <v>4610.9686749999992</v>
      </c>
      <c r="D97" s="30"/>
      <c r="E97" s="30"/>
      <c r="F97" s="30"/>
      <c r="G97" s="30"/>
      <c r="H97" s="30"/>
      <c r="I97" s="30"/>
      <c r="J97" s="5"/>
      <c r="K97" s="5">
        <f t="shared" si="5"/>
        <v>4610.9686749999992</v>
      </c>
      <c r="L97" s="32">
        <f t="shared" si="12"/>
        <v>1.0170545978919165</v>
      </c>
      <c r="M97" s="5">
        <f t="shared" si="2"/>
        <v>14239.024247598871</v>
      </c>
      <c r="N97" s="5">
        <f t="shared" si="3"/>
        <v>17798.780309498587</v>
      </c>
      <c r="O97" s="5">
        <f t="shared" si="6"/>
        <v>59803.901839915256</v>
      </c>
      <c r="P97" s="49">
        <f t="shared" si="13"/>
        <v>0.32382616918273371</v>
      </c>
      <c r="Q97" s="49">
        <f t="shared" si="14"/>
        <v>0.25906093534618696</v>
      </c>
      <c r="R97" s="49">
        <f t="shared" si="15"/>
        <v>7.7101468853031832E-2</v>
      </c>
      <c r="S97" s="52" t="e">
        <f t="shared" si="10"/>
        <v>#N/A</v>
      </c>
      <c r="T97" s="2" t="s">
        <v>124</v>
      </c>
      <c r="U97" s="2" t="str">
        <f t="shared" si="26"/>
        <v>049 State Ave</v>
      </c>
    </row>
    <row r="98" spans="1:21">
      <c r="A98" s="1"/>
      <c r="B98" s="1">
        <v>12</v>
      </c>
      <c r="C98" s="30">
        <f t="shared" si="27"/>
        <v>2105.4880937499997</v>
      </c>
      <c r="D98" s="30"/>
      <c r="E98" s="30"/>
      <c r="F98" s="30"/>
      <c r="G98" s="30"/>
      <c r="H98" s="30"/>
      <c r="I98" s="30"/>
      <c r="J98" s="5"/>
      <c r="K98" s="5">
        <f t="shared" si="5"/>
        <v>2105.4880937499997</v>
      </c>
      <c r="L98" s="32">
        <f t="shared" si="12"/>
        <v>1.0170545978919165</v>
      </c>
      <c r="M98" s="5">
        <f t="shared" si="2"/>
        <v>14239.024247598871</v>
      </c>
      <c r="N98" s="5">
        <f t="shared" si="3"/>
        <v>17798.780309498587</v>
      </c>
      <c r="O98" s="5">
        <f t="shared" si="6"/>
        <v>59803.901839915256</v>
      </c>
      <c r="P98" s="49">
        <f t="shared" si="13"/>
        <v>0.14786744211809658</v>
      </c>
      <c r="Q98" s="49">
        <f t="shared" si="14"/>
        <v>0.11829395369447727</v>
      </c>
      <c r="R98" s="49">
        <f t="shared" si="15"/>
        <v>3.5206533837642044E-2</v>
      </c>
      <c r="S98" s="52" t="e">
        <f t="shared" si="10"/>
        <v>#N/A</v>
      </c>
      <c r="T98" s="2" t="s">
        <v>124</v>
      </c>
      <c r="U98" s="2" t="str">
        <f t="shared" si="26"/>
        <v>049 State Ave</v>
      </c>
    </row>
    <row r="99" spans="1:21">
      <c r="A99" s="1"/>
      <c r="B99" s="1">
        <v>13</v>
      </c>
      <c r="C99" s="30">
        <f t="shared" si="27"/>
        <v>1666.3003624999999</v>
      </c>
      <c r="D99" s="30"/>
      <c r="E99" s="30"/>
      <c r="F99" s="30"/>
      <c r="G99" s="30"/>
      <c r="H99" s="30"/>
      <c r="I99" s="30"/>
      <c r="J99" s="5"/>
      <c r="K99" s="5">
        <f t="shared" si="5"/>
        <v>1666.3003624999999</v>
      </c>
      <c r="L99" s="32">
        <f t="shared" si="12"/>
        <v>1.0170545978919165</v>
      </c>
      <c r="M99" s="5">
        <f t="shared" si="2"/>
        <v>14239.024247598871</v>
      </c>
      <c r="N99" s="5">
        <f t="shared" si="3"/>
        <v>17798.780309498587</v>
      </c>
      <c r="O99" s="5">
        <f t="shared" si="6"/>
        <v>59803.901839915256</v>
      </c>
      <c r="P99" s="49">
        <f t="shared" si="13"/>
        <v>0.1170234935712669</v>
      </c>
      <c r="Q99" s="49">
        <f t="shared" si="14"/>
        <v>9.3618794857013521E-2</v>
      </c>
      <c r="R99" s="49">
        <f t="shared" si="15"/>
        <v>2.7862736564587355E-2</v>
      </c>
      <c r="S99" s="52" t="e">
        <f t="shared" si="10"/>
        <v>#N/A</v>
      </c>
      <c r="T99" s="2" t="s">
        <v>124</v>
      </c>
      <c r="U99" s="2" t="str">
        <f t="shared" si="26"/>
        <v>049 State Ave</v>
      </c>
    </row>
    <row r="100" spans="1:21">
      <c r="A100" s="1">
        <f>$A$38</f>
        <v>2028</v>
      </c>
      <c r="B100" s="1">
        <v>1</v>
      </c>
      <c r="C100" s="30">
        <f t="shared" ref="C100:C112" si="28">IF(ISBLANK(G87),C87*(1+$H$38),G87*(1+$H$38))</f>
        <v>2803.9674375</v>
      </c>
      <c r="D100" s="30"/>
      <c r="E100" s="30"/>
      <c r="F100" s="30"/>
      <c r="G100" s="30"/>
      <c r="H100" s="30"/>
      <c r="I100" s="30"/>
      <c r="J100" s="5"/>
      <c r="K100" s="5">
        <f t="shared" si="5"/>
        <v>2803.9674375</v>
      </c>
      <c r="L100" s="32">
        <f t="shared" si="12"/>
        <v>1.0170545978919165</v>
      </c>
      <c r="M100" s="5">
        <f t="shared" si="2"/>
        <v>14239.024247598871</v>
      </c>
      <c r="N100" s="5">
        <f t="shared" si="3"/>
        <v>17798.780309498587</v>
      </c>
      <c r="O100" s="5">
        <f t="shared" si="6"/>
        <v>59803.901839915256</v>
      </c>
      <c r="P100" s="49">
        <f t="shared" si="13"/>
        <v>0.19692131909760835</v>
      </c>
      <c r="Q100" s="49">
        <f t="shared" si="14"/>
        <v>0.1575370552780867</v>
      </c>
      <c r="R100" s="49">
        <f t="shared" si="15"/>
        <v>4.688602835657342E-2</v>
      </c>
      <c r="S100" s="52" t="e">
        <f t="shared" si="10"/>
        <v>#N/A</v>
      </c>
      <c r="T100" s="2" t="s">
        <v>124</v>
      </c>
      <c r="U100" s="2" t="str">
        <f t="shared" si="26"/>
        <v>049 State Ave</v>
      </c>
    </row>
    <row r="101" spans="1:21">
      <c r="A101" s="1"/>
      <c r="B101" s="1">
        <v>2</v>
      </c>
      <c r="C101" s="30">
        <f t="shared" si="28"/>
        <v>3126.5744437499993</v>
      </c>
      <c r="D101" s="30"/>
      <c r="E101" s="30"/>
      <c r="F101" s="30"/>
      <c r="G101" s="30"/>
      <c r="H101" s="30"/>
      <c r="I101" s="30"/>
      <c r="J101" s="5"/>
      <c r="K101" s="5">
        <f t="shared" si="5"/>
        <v>3126.5744437499993</v>
      </c>
      <c r="L101" s="32">
        <f t="shared" si="12"/>
        <v>1.0170545978919165</v>
      </c>
      <c r="M101" s="5">
        <f t="shared" si="2"/>
        <v>14239.024247598871</v>
      </c>
      <c r="N101" s="5">
        <f t="shared" si="3"/>
        <v>17798.780309498587</v>
      </c>
      <c r="O101" s="5">
        <f t="shared" si="6"/>
        <v>59803.901839915256</v>
      </c>
      <c r="P101" s="49">
        <f t="shared" si="13"/>
        <v>0.21957785796152668</v>
      </c>
      <c r="Q101" s="49">
        <f t="shared" si="14"/>
        <v>0.17566228636922138</v>
      </c>
      <c r="R101" s="49">
        <f t="shared" si="15"/>
        <v>5.2280442371792073E-2</v>
      </c>
      <c r="S101" s="52" t="e">
        <f t="shared" si="10"/>
        <v>#N/A</v>
      </c>
      <c r="T101" s="2" t="s">
        <v>124</v>
      </c>
      <c r="U101" s="2" t="str">
        <f t="shared" si="26"/>
        <v>049 State Ave</v>
      </c>
    </row>
    <row r="102" spans="1:21">
      <c r="A102" s="1"/>
      <c r="B102" s="1">
        <v>3</v>
      </c>
      <c r="C102" s="30">
        <f t="shared" si="28"/>
        <v>5154.6770562499987</v>
      </c>
      <c r="D102" s="30"/>
      <c r="E102" s="30"/>
      <c r="F102" s="30"/>
      <c r="G102" s="30"/>
      <c r="H102" s="30"/>
      <c r="I102" s="30"/>
      <c r="J102" s="5"/>
      <c r="K102" s="5">
        <f t="shared" si="5"/>
        <v>5154.6770562499987</v>
      </c>
      <c r="L102" s="32">
        <f t="shared" si="12"/>
        <v>1.0170545978919165</v>
      </c>
      <c r="M102" s="5">
        <f t="shared" si="2"/>
        <v>14239.024247598871</v>
      </c>
      <c r="N102" s="5">
        <f t="shared" si="3"/>
        <v>17798.780309498587</v>
      </c>
      <c r="O102" s="5">
        <f t="shared" si="6"/>
        <v>59803.901839915256</v>
      </c>
      <c r="P102" s="49">
        <f t="shared" si="13"/>
        <v>0.36201055399700111</v>
      </c>
      <c r="Q102" s="49">
        <f t="shared" si="14"/>
        <v>0.28960844319760087</v>
      </c>
      <c r="R102" s="49">
        <f t="shared" si="15"/>
        <v>8.6192989046905019E-2</v>
      </c>
      <c r="S102" s="52" t="e">
        <f t="shared" si="10"/>
        <v>#N/A</v>
      </c>
      <c r="T102" s="2" t="s">
        <v>124</v>
      </c>
      <c r="U102" s="2" t="str">
        <f t="shared" si="26"/>
        <v>049 State Ave</v>
      </c>
    </row>
    <row r="103" spans="1:21">
      <c r="A103" s="1"/>
      <c r="B103" s="1">
        <v>4</v>
      </c>
      <c r="C103" s="30">
        <f t="shared" si="28"/>
        <v>6085.312843749999</v>
      </c>
      <c r="D103" s="30"/>
      <c r="E103" s="30"/>
      <c r="F103" s="30"/>
      <c r="G103" s="30"/>
      <c r="H103" s="30"/>
      <c r="I103" s="30"/>
      <c r="J103" s="5"/>
      <c r="K103" s="5">
        <f t="shared" si="5"/>
        <v>6085.312843749999</v>
      </c>
      <c r="L103" s="32">
        <f t="shared" si="12"/>
        <v>1.0170545978919165</v>
      </c>
      <c r="M103" s="5">
        <f t="shared" si="2"/>
        <v>14239.024247598871</v>
      </c>
      <c r="N103" s="5">
        <f t="shared" si="3"/>
        <v>17798.780309498587</v>
      </c>
      <c r="O103" s="5">
        <f t="shared" si="6"/>
        <v>59803.901839915256</v>
      </c>
      <c r="P103" s="49">
        <f t="shared" si="13"/>
        <v>0.42736866922437938</v>
      </c>
      <c r="Q103" s="49">
        <f t="shared" si="14"/>
        <v>0.34189493537950355</v>
      </c>
      <c r="R103" s="49">
        <f t="shared" si="15"/>
        <v>0.10175444505342367</v>
      </c>
      <c r="S103" s="52" t="e">
        <f t="shared" si="10"/>
        <v>#N/A</v>
      </c>
      <c r="T103" s="2" t="s">
        <v>124</v>
      </c>
      <c r="U103" s="2" t="str">
        <f t="shared" si="26"/>
        <v>049 State Ave</v>
      </c>
    </row>
    <row r="104" spans="1:21">
      <c r="A104" s="1"/>
      <c r="B104" s="1">
        <v>5</v>
      </c>
      <c r="C104" s="30">
        <f t="shared" si="28"/>
        <v>10151.759082437498</v>
      </c>
      <c r="D104" s="30"/>
      <c r="E104" s="30"/>
      <c r="F104" s="30"/>
      <c r="G104" s="30"/>
      <c r="H104" s="30"/>
      <c r="I104" s="30"/>
      <c r="J104" s="5"/>
      <c r="K104" s="5">
        <f t="shared" si="5"/>
        <v>10151.759082437498</v>
      </c>
      <c r="L104" s="32">
        <f t="shared" si="12"/>
        <v>1.0170545978919165</v>
      </c>
      <c r="M104" s="5">
        <f t="shared" si="2"/>
        <v>14239.024247598871</v>
      </c>
      <c r="N104" s="5">
        <f t="shared" si="3"/>
        <v>17798.780309498587</v>
      </c>
      <c r="O104" s="5">
        <f t="shared" si="6"/>
        <v>59803.901839915256</v>
      </c>
      <c r="P104" s="49">
        <f t="shared" si="13"/>
        <v>0.7129532828873012</v>
      </c>
      <c r="Q104" s="49">
        <f t="shared" si="14"/>
        <v>0.57036262630984103</v>
      </c>
      <c r="R104" s="49">
        <f t="shared" si="15"/>
        <v>0.16975078163983362</v>
      </c>
      <c r="S104" s="52" t="e">
        <f t="shared" si="10"/>
        <v>#N/A</v>
      </c>
      <c r="T104" s="2" t="s">
        <v>124</v>
      </c>
      <c r="U104" s="2" t="str">
        <f t="shared" si="26"/>
        <v>049 State Ave</v>
      </c>
    </row>
    <row r="105" spans="1:21">
      <c r="A105" s="1"/>
      <c r="B105" s="1">
        <v>6</v>
      </c>
      <c r="C105" s="30">
        <f t="shared" si="28"/>
        <v>5931.2629732343739</v>
      </c>
      <c r="D105" s="30"/>
      <c r="E105" s="30"/>
      <c r="F105" s="30"/>
      <c r="G105" s="30"/>
      <c r="H105" s="30"/>
      <c r="I105" s="30"/>
      <c r="J105" s="5"/>
      <c r="K105" s="5">
        <f t="shared" si="5"/>
        <v>5931.2629732343739</v>
      </c>
      <c r="L105" s="32">
        <f t="shared" si="12"/>
        <v>1.0170545978919165</v>
      </c>
      <c r="M105" s="5">
        <f t="shared" si="2"/>
        <v>14239.024247598871</v>
      </c>
      <c r="N105" s="5">
        <f t="shared" si="3"/>
        <v>17798.780309498587</v>
      </c>
      <c r="O105" s="5">
        <f t="shared" si="6"/>
        <v>59803.901839915256</v>
      </c>
      <c r="P105" s="49">
        <f t="shared" si="13"/>
        <v>0.41654981901126853</v>
      </c>
      <c r="Q105" s="49">
        <f t="shared" si="14"/>
        <v>0.33323985520901489</v>
      </c>
      <c r="R105" s="49">
        <f t="shared" si="15"/>
        <v>9.9178528336016328E-2</v>
      </c>
      <c r="S105" s="52" t="e">
        <f t="shared" si="10"/>
        <v>#N/A</v>
      </c>
      <c r="T105" s="2" t="s">
        <v>124</v>
      </c>
      <c r="U105" s="2" t="str">
        <f t="shared" si="26"/>
        <v>049 State Ave</v>
      </c>
    </row>
    <row r="106" spans="1:21">
      <c r="A106" s="1"/>
      <c r="B106" s="1">
        <v>7</v>
      </c>
      <c r="C106" s="30">
        <f t="shared" si="28"/>
        <v>4936.8419515624992</v>
      </c>
      <c r="D106" s="30"/>
      <c r="E106" s="30"/>
      <c r="F106" s="30"/>
      <c r="G106" s="30"/>
      <c r="H106" s="30"/>
      <c r="I106" s="30"/>
      <c r="J106" s="5"/>
      <c r="K106" s="5">
        <f t="shared" si="5"/>
        <v>4936.8419515624992</v>
      </c>
      <c r="L106" s="32">
        <f t="shared" si="12"/>
        <v>1.0170545978919165</v>
      </c>
      <c r="M106" s="5">
        <f t="shared" si="2"/>
        <v>14239.024247598871</v>
      </c>
      <c r="N106" s="5">
        <f t="shared" si="3"/>
        <v>17798.780309498587</v>
      </c>
      <c r="O106" s="5">
        <f t="shared" si="6"/>
        <v>59803.901839915256</v>
      </c>
      <c r="P106" s="49">
        <f t="shared" si="13"/>
        <v>0.34671209668000952</v>
      </c>
      <c r="Q106" s="49">
        <f t="shared" si="14"/>
        <v>0.27736967734400764</v>
      </c>
      <c r="R106" s="49">
        <f t="shared" si="15"/>
        <v>8.2550499209526076E-2</v>
      </c>
      <c r="S106" s="52" t="e">
        <f t="shared" si="10"/>
        <v>#N/A</v>
      </c>
      <c r="T106" s="2" t="s">
        <v>124</v>
      </c>
      <c r="U106" s="2" t="str">
        <f t="shared" si="26"/>
        <v>049 State Ave</v>
      </c>
    </row>
    <row r="107" spans="1:21">
      <c r="A107" s="1"/>
      <c r="B107" s="1">
        <v>8</v>
      </c>
      <c r="C107" s="30">
        <f t="shared" si="28"/>
        <v>2378.7518056406243</v>
      </c>
      <c r="D107" s="30"/>
      <c r="E107" s="30"/>
      <c r="F107" s="30"/>
      <c r="G107" s="30"/>
      <c r="H107" s="30"/>
      <c r="I107" s="30"/>
      <c r="J107" s="5"/>
      <c r="K107" s="5">
        <f t="shared" si="5"/>
        <v>2378.7518056406243</v>
      </c>
      <c r="L107" s="32">
        <f t="shared" si="12"/>
        <v>1.0170545978919165</v>
      </c>
      <c r="M107" s="5">
        <f t="shared" si="2"/>
        <v>14239.024247598871</v>
      </c>
      <c r="N107" s="5">
        <f t="shared" si="3"/>
        <v>17798.780309498587</v>
      </c>
      <c r="O107" s="5">
        <f t="shared" si="6"/>
        <v>59803.901839915256</v>
      </c>
      <c r="P107" s="49">
        <f t="shared" si="13"/>
        <v>0.16705862454316375</v>
      </c>
      <c r="Q107" s="49">
        <f t="shared" si="14"/>
        <v>0.133646899634531</v>
      </c>
      <c r="R107" s="49">
        <f t="shared" si="15"/>
        <v>3.9775862986467556E-2</v>
      </c>
      <c r="S107" s="52" t="e">
        <f t="shared" si="10"/>
        <v>#N/A</v>
      </c>
      <c r="T107" s="2" t="s">
        <v>124</v>
      </c>
      <c r="U107" s="2" t="str">
        <f t="shared" si="26"/>
        <v>049 State Ave</v>
      </c>
    </row>
    <row r="108" spans="1:21">
      <c r="A108" s="1"/>
      <c r="B108" s="1">
        <v>9</v>
      </c>
      <c r="C108" s="30">
        <f t="shared" si="28"/>
        <v>1893.1277606093747</v>
      </c>
      <c r="D108" s="30"/>
      <c r="E108" s="30"/>
      <c r="F108" s="30"/>
      <c r="G108" s="30"/>
      <c r="H108" s="30"/>
      <c r="I108" s="30"/>
      <c r="J108" s="5"/>
      <c r="K108" s="5">
        <f t="shared" si="5"/>
        <v>1893.1277606093747</v>
      </c>
      <c r="L108" s="32">
        <f t="shared" si="12"/>
        <v>1.0170545978919165</v>
      </c>
      <c r="M108" s="5">
        <f t="shared" si="2"/>
        <v>14239.024247598871</v>
      </c>
      <c r="N108" s="5">
        <f t="shared" si="3"/>
        <v>17798.780309498587</v>
      </c>
      <c r="O108" s="5">
        <f t="shared" si="6"/>
        <v>59803.901839915256</v>
      </c>
      <c r="P108" s="49">
        <f t="shared" si="13"/>
        <v>0.132953475441171</v>
      </c>
      <c r="Q108" s="49">
        <f t="shared" si="14"/>
        <v>0.10636278035293681</v>
      </c>
      <c r="R108" s="49">
        <f t="shared" si="15"/>
        <v>3.1655589390754996E-2</v>
      </c>
      <c r="S108" s="52" t="e">
        <f t="shared" si="10"/>
        <v>#N/A</v>
      </c>
      <c r="T108" s="2" t="s">
        <v>124</v>
      </c>
      <c r="U108" s="2" t="str">
        <f t="shared" si="26"/>
        <v>049 State Ave</v>
      </c>
    </row>
    <row r="109" spans="1:21">
      <c r="A109" s="1"/>
      <c r="B109" s="1">
        <v>10</v>
      </c>
      <c r="C109" s="30">
        <f t="shared" si="28"/>
        <v>1834.6916722031249</v>
      </c>
      <c r="D109" s="30"/>
      <c r="E109" s="30"/>
      <c r="F109" s="30"/>
      <c r="G109" s="30"/>
      <c r="H109" s="30"/>
      <c r="I109" s="30"/>
      <c r="J109" s="5"/>
      <c r="K109" s="5">
        <f t="shared" si="5"/>
        <v>1834.6916722031249</v>
      </c>
      <c r="L109" s="32">
        <f t="shared" si="12"/>
        <v>1.0170545978919165</v>
      </c>
      <c r="M109" s="5">
        <f t="shared" si="2"/>
        <v>14239.024247598871</v>
      </c>
      <c r="N109" s="5">
        <f t="shared" si="3"/>
        <v>17798.780309498587</v>
      </c>
      <c r="O109" s="5">
        <f t="shared" si="6"/>
        <v>59803.901839915256</v>
      </c>
      <c r="P109" s="49">
        <f t="shared" si="13"/>
        <v>0.1288495363376117</v>
      </c>
      <c r="Q109" s="49">
        <f t="shared" si="14"/>
        <v>0.10307962907008937</v>
      </c>
      <c r="R109" s="49">
        <f t="shared" si="15"/>
        <v>3.0678461032764694E-2</v>
      </c>
      <c r="S109" s="52" t="e">
        <f t="shared" si="10"/>
        <v>#N/A</v>
      </c>
      <c r="T109" s="2" t="s">
        <v>124</v>
      </c>
      <c r="U109" s="2" t="str">
        <f t="shared" si="26"/>
        <v>049 State Ave</v>
      </c>
    </row>
    <row r="110" spans="1:21">
      <c r="A110" s="1"/>
      <c r="B110" s="1">
        <v>11</v>
      </c>
      <c r="C110" s="30">
        <f t="shared" si="28"/>
        <v>4622.4960966874987</v>
      </c>
      <c r="D110" s="30"/>
      <c r="E110" s="30"/>
      <c r="F110" s="30"/>
      <c r="G110" s="30"/>
      <c r="H110" s="30"/>
      <c r="I110" s="30"/>
      <c r="J110" s="5"/>
      <c r="K110" s="5">
        <f t="shared" si="5"/>
        <v>4622.4960966874987</v>
      </c>
      <c r="L110" s="32">
        <f t="shared" si="12"/>
        <v>1.0170545978919165</v>
      </c>
      <c r="M110" s="5">
        <f t="shared" si="2"/>
        <v>14239.024247598871</v>
      </c>
      <c r="N110" s="5">
        <f t="shared" si="3"/>
        <v>17798.780309498587</v>
      </c>
      <c r="O110" s="5">
        <f t="shared" si="6"/>
        <v>59803.901839915256</v>
      </c>
      <c r="P110" s="49">
        <f t="shared" si="13"/>
        <v>0.32463573460569051</v>
      </c>
      <c r="Q110" s="49">
        <f t="shared" si="14"/>
        <v>0.25970858768455241</v>
      </c>
      <c r="R110" s="49">
        <f t="shared" si="15"/>
        <v>7.7294222525164408E-2</v>
      </c>
      <c r="S110" s="52" t="e">
        <f t="shared" si="10"/>
        <v>#N/A</v>
      </c>
      <c r="T110" s="2" t="s">
        <v>124</v>
      </c>
      <c r="U110" s="2" t="str">
        <f t="shared" si="26"/>
        <v>049 State Ave</v>
      </c>
    </row>
    <row r="111" spans="1:21">
      <c r="A111" s="1"/>
      <c r="B111" s="1">
        <v>12</v>
      </c>
      <c r="C111" s="30">
        <f t="shared" si="28"/>
        <v>2110.7518139843746</v>
      </c>
      <c r="D111" s="30"/>
      <c r="E111" s="30"/>
      <c r="F111" s="30"/>
      <c r="G111" s="30"/>
      <c r="H111" s="30"/>
      <c r="I111" s="30"/>
      <c r="J111" s="5"/>
      <c r="K111" s="5">
        <f t="shared" si="5"/>
        <v>2110.7518139843746</v>
      </c>
      <c r="L111" s="32">
        <f t="shared" si="12"/>
        <v>1.0170545978919165</v>
      </c>
      <c r="M111" s="5">
        <f t="shared" si="2"/>
        <v>14239.024247598871</v>
      </c>
      <c r="N111" s="5">
        <f t="shared" si="3"/>
        <v>17798.780309498587</v>
      </c>
      <c r="O111" s="5">
        <f t="shared" si="6"/>
        <v>59803.901839915256</v>
      </c>
      <c r="P111" s="49">
        <f t="shared" si="13"/>
        <v>0.14823711072339182</v>
      </c>
      <c r="Q111" s="49">
        <f t="shared" si="14"/>
        <v>0.11858968857871346</v>
      </c>
      <c r="R111" s="49">
        <f t="shared" si="15"/>
        <v>3.529455017223615E-2</v>
      </c>
      <c r="S111" s="52" t="e">
        <f t="shared" si="10"/>
        <v>#N/A</v>
      </c>
      <c r="T111" s="2" t="s">
        <v>124</v>
      </c>
      <c r="U111" s="2" t="str">
        <f t="shared" si="26"/>
        <v>049 State Ave</v>
      </c>
    </row>
    <row r="112" spans="1:21">
      <c r="A112" s="1"/>
      <c r="B112" s="1">
        <v>13</v>
      </c>
      <c r="C112" s="30">
        <f t="shared" si="28"/>
        <v>1670.4661134062499</v>
      </c>
      <c r="D112" s="30"/>
      <c r="E112" s="30"/>
      <c r="F112" s="30"/>
      <c r="G112" s="30"/>
      <c r="H112" s="30"/>
      <c r="I112" s="30"/>
      <c r="J112" s="5"/>
      <c r="K112" s="5">
        <f t="shared" si="5"/>
        <v>1670.4661134062499</v>
      </c>
      <c r="L112" s="32">
        <f t="shared" si="12"/>
        <v>1.0170545978919165</v>
      </c>
      <c r="M112" s="5">
        <f t="shared" ref="M112" si="29">$C$41*$L112*60*$M$45</f>
        <v>14239.024247598871</v>
      </c>
      <c r="N112" s="5">
        <f t="shared" ref="N112" si="30">$C$41*$L112*60*$Q$45</f>
        <v>17798.780309498587</v>
      </c>
      <c r="O112" s="5">
        <f t="shared" si="6"/>
        <v>59803.901839915256</v>
      </c>
      <c r="P112" s="49">
        <f t="shared" si="13"/>
        <v>0.11731605230519505</v>
      </c>
      <c r="Q112" s="49">
        <f t="shared" si="14"/>
        <v>9.3852841844156057E-2</v>
      </c>
      <c r="R112" s="49">
        <f t="shared" si="15"/>
        <v>2.7932393405998825E-2</v>
      </c>
      <c r="S112" s="52" t="e">
        <f t="shared" si="10"/>
        <v>#N/A</v>
      </c>
      <c r="T112" s="2" t="s">
        <v>124</v>
      </c>
      <c r="U112" s="2" t="str">
        <f t="shared" si="26"/>
        <v>049 State Ave</v>
      </c>
    </row>
  </sheetData>
  <sheetProtection algorithmName="SHA-512" hashValue="e7Fwc1xUrJhOcJK5JjllepHlLFGYkGNfUM/zKIqhkOetLiRmeypBobxn3LRNgNNXa5GW0uzj7f80CexuL18BPw==" saltValue="jd6eMoBJK+bPuEHb/9sVJA==" spinCount="100000" sheet="1" formatCells="0" formatColumns="0" formatRows="0" insertColumns="0" insertRows="0"/>
  <pageMargins left="0.7" right="0.7" top="0.75" bottom="0.75" header="0.3" footer="0.3"/>
  <pageSetup scale="4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3B7C5-69BC-4347-860C-A6C7B2A57478}">
  <dimension ref="A1:X359"/>
  <sheetViews>
    <sheetView workbookViewId="0">
      <selection activeCell="O364" sqref="O364"/>
    </sheetView>
  </sheetViews>
  <sheetFormatPr defaultRowHeight="15"/>
  <cols>
    <col min="1" max="2" width="10" customWidth="1"/>
    <col min="3" max="11" width="10" style="137" customWidth="1"/>
    <col min="12" max="12" width="10" style="138" customWidth="1"/>
    <col min="13" max="15" width="10" style="137" customWidth="1"/>
    <col min="16" max="18" width="10" style="138" customWidth="1"/>
    <col min="19" max="19" width="10" style="137" customWidth="1"/>
    <col min="20" max="20" width="10.42578125" bestFit="1" customWidth="1"/>
    <col min="21" max="23" width="10" customWidth="1"/>
  </cols>
  <sheetData>
    <row r="1" spans="1:24" s="38" customFormat="1" ht="75">
      <c r="A1" s="38" t="s">
        <v>310</v>
      </c>
      <c r="B1" s="38" t="s">
        <v>335</v>
      </c>
      <c r="C1" s="149" t="s">
        <v>336</v>
      </c>
      <c r="D1" s="149" t="s">
        <v>337</v>
      </c>
      <c r="E1" s="149" t="s">
        <v>338</v>
      </c>
      <c r="F1" s="149" t="s">
        <v>339</v>
      </c>
      <c r="G1" s="149" t="s">
        <v>340</v>
      </c>
      <c r="H1" s="149" t="s">
        <v>341</v>
      </c>
      <c r="I1" s="149" t="s">
        <v>342</v>
      </c>
      <c r="J1" s="149" t="s">
        <v>343</v>
      </c>
      <c r="K1" s="149" t="s">
        <v>344</v>
      </c>
      <c r="L1" s="150" t="s">
        <v>315</v>
      </c>
      <c r="M1" s="149" t="s">
        <v>311</v>
      </c>
      <c r="N1" s="149" t="s">
        <v>312</v>
      </c>
      <c r="O1" s="149" t="s">
        <v>313</v>
      </c>
      <c r="P1" s="150" t="s">
        <v>345</v>
      </c>
      <c r="Q1" s="150" t="s">
        <v>346</v>
      </c>
      <c r="R1" s="150" t="s">
        <v>347</v>
      </c>
      <c r="S1" s="149" t="s">
        <v>348</v>
      </c>
      <c r="T1" s="38" t="s">
        <v>349</v>
      </c>
      <c r="U1" s="38" t="s">
        <v>357</v>
      </c>
      <c r="V1" s="38" t="s">
        <v>358</v>
      </c>
      <c r="W1" s="38" t="s">
        <v>359</v>
      </c>
      <c r="X1" s="151" t="s">
        <v>360</v>
      </c>
    </row>
    <row r="2" spans="1:24" hidden="1">
      <c r="A2">
        <f>IF(Vinegar!A48&gt;0,Vinegar!A48,IF(ISBLANK(Vinegar!A48),"",Vinegar!A48))</f>
        <v>2024</v>
      </c>
      <c r="B2">
        <f>Vinegar!B48</f>
        <v>1</v>
      </c>
      <c r="C2" s="137">
        <f>Vinegar!C48</f>
        <v>96977</v>
      </c>
      <c r="D2" s="137">
        <f>Vinegar!D48</f>
        <v>41000</v>
      </c>
      <c r="E2" s="137">
        <f>Vinegar!E48</f>
        <v>72419</v>
      </c>
      <c r="F2" s="137">
        <f>Vinegar!F48</f>
        <v>120509</v>
      </c>
      <c r="G2" s="137">
        <f>Vinegar!G48</f>
        <v>105307</v>
      </c>
      <c r="H2" s="137">
        <f>Vinegar!H48</f>
        <v>60068</v>
      </c>
      <c r="I2" s="137">
        <f>Vinegar!I48</f>
        <v>0</v>
      </c>
      <c r="J2" s="137">
        <f>Vinegar!J48</f>
        <v>105307</v>
      </c>
      <c r="K2" s="137">
        <f>Vinegar!K48</f>
        <v>105307</v>
      </c>
      <c r="L2" s="139">
        <f>Vinegar!L48</f>
        <v>0.71099507792978078</v>
      </c>
      <c r="M2" s="137">
        <f>Vinegar!M48</f>
        <v>125416.87475084604</v>
      </c>
      <c r="N2" s="137">
        <f>Vinegar!N48</f>
        <v>156771.09343855755</v>
      </c>
      <c r="O2" s="137">
        <f>Vinegar!O48</f>
        <v>263375.43697677669</v>
      </c>
      <c r="P2" s="139">
        <f>Vinegar!P48</f>
        <v>0.83965574974821811</v>
      </c>
      <c r="Q2" s="139">
        <f>Vinegar!Q48</f>
        <v>0.67172459979857446</v>
      </c>
      <c r="R2" s="139">
        <f>Vinegar!R48</f>
        <v>0.39983607130867527</v>
      </c>
      <c r="S2" s="137">
        <f>Vinegar!S48</f>
        <v>20.909411509945656</v>
      </c>
      <c r="T2" t="s">
        <v>108</v>
      </c>
      <c r="U2" t="s">
        <v>351</v>
      </c>
      <c r="V2" s="136">
        <f>Vinegar!$M$42</f>
        <v>80</v>
      </c>
      <c r="W2" s="136">
        <f>Vinegar!$U$42</f>
        <v>168</v>
      </c>
      <c r="X2">
        <f>SUM(COUNTIF(Vinegar!$L$35:$L$41,"&gt;0"))</f>
        <v>4</v>
      </c>
    </row>
    <row r="3" spans="1:24" hidden="1">
      <c r="A3">
        <f>IF(Vinegar!A49&gt;0,Vinegar!A49,IF(ISBLANK(Vinegar!A49),A2,Vinegar!A49))</f>
        <v>2024</v>
      </c>
      <c r="B3">
        <f>Vinegar!B49</f>
        <v>2</v>
      </c>
      <c r="C3" s="137">
        <f>Vinegar!C49</f>
        <v>126535</v>
      </c>
      <c r="D3" s="137">
        <f>Vinegar!D49</f>
        <v>159700</v>
      </c>
      <c r="E3" s="137">
        <f>Vinegar!E49</f>
        <v>60068</v>
      </c>
      <c r="F3" s="137">
        <f>Vinegar!F49</f>
        <v>153600</v>
      </c>
      <c r="G3" s="137">
        <f>Vinegar!G49</f>
        <v>126085</v>
      </c>
      <c r="H3" s="137">
        <f>Vinegar!H49</f>
        <v>70713</v>
      </c>
      <c r="I3" s="137">
        <f>Vinegar!I49</f>
        <v>0</v>
      </c>
      <c r="J3" s="137">
        <f>Vinegar!J49</f>
        <v>126085</v>
      </c>
      <c r="K3" s="137">
        <f>Vinegar!K49</f>
        <v>126085</v>
      </c>
      <c r="L3" s="139">
        <f>Vinegar!L49</f>
        <v>0.71099507792978078</v>
      </c>
      <c r="M3" s="137">
        <f>Vinegar!M49</f>
        <v>125416.87475084604</v>
      </c>
      <c r="N3" s="137">
        <f>Vinegar!N49</f>
        <v>156771.09343855755</v>
      </c>
      <c r="O3" s="137">
        <f>Vinegar!O49</f>
        <v>263375.43697677669</v>
      </c>
      <c r="P3" s="139">
        <f>Vinegar!P49</f>
        <v>1.0053272356728811</v>
      </c>
      <c r="Q3" s="139">
        <f>Vinegar!Q49</f>
        <v>0.80426178853830477</v>
      </c>
      <c r="R3" s="139">
        <f>Vinegar!R49</f>
        <v>0.47872725508232428</v>
      </c>
      <c r="S3" s="137">
        <f>Vinegar!S49</f>
        <v>13.292006164302366</v>
      </c>
      <c r="T3" t="s">
        <v>108</v>
      </c>
      <c r="U3" t="s">
        <v>351</v>
      </c>
      <c r="V3">
        <f>V2</f>
        <v>80</v>
      </c>
      <c r="W3">
        <f>W2</f>
        <v>168</v>
      </c>
      <c r="X3" s="148">
        <f t="shared" ref="X3:X40" si="0">X2</f>
        <v>4</v>
      </c>
    </row>
    <row r="4" spans="1:24" hidden="1">
      <c r="A4">
        <f>IF(Vinegar!A50&gt;0,Vinegar!A50,IF(ISBLANK(Vinegar!A50),A3,Vinegar!A50))</f>
        <v>2024</v>
      </c>
      <c r="B4">
        <f>Vinegar!B50</f>
        <v>3</v>
      </c>
      <c r="C4" s="137">
        <f>Vinegar!C50</f>
        <v>115952</v>
      </c>
      <c r="D4" s="137">
        <f>Vinegar!D50</f>
        <v>185763</v>
      </c>
      <c r="E4" s="137">
        <f>Vinegar!E50</f>
        <v>70713</v>
      </c>
      <c r="F4" s="137">
        <f>Vinegar!F50</f>
        <v>118813</v>
      </c>
      <c r="G4" s="137">
        <f>Vinegar!G50</f>
        <v>110579</v>
      </c>
      <c r="H4" s="137">
        <f>Vinegar!H50</f>
        <v>78947</v>
      </c>
      <c r="I4" s="137">
        <f>Vinegar!I50</f>
        <v>0</v>
      </c>
      <c r="J4" s="137">
        <f>Vinegar!J50</f>
        <v>110579</v>
      </c>
      <c r="K4" s="137">
        <f>Vinegar!K50</f>
        <v>110579</v>
      </c>
      <c r="L4" s="139">
        <f>Vinegar!L50</f>
        <v>0.71099507792978078</v>
      </c>
      <c r="M4" s="137">
        <f>Vinegar!M50</f>
        <v>125416.87475084604</v>
      </c>
      <c r="N4" s="137">
        <f>Vinegar!N50</f>
        <v>156771.09343855755</v>
      </c>
      <c r="O4" s="137">
        <f>Vinegar!O50</f>
        <v>263375.43697677669</v>
      </c>
      <c r="P4" s="139">
        <f>Vinegar!P50</f>
        <v>0.88169156040346996</v>
      </c>
      <c r="Q4" s="139">
        <f>Vinegar!Q50</f>
        <v>0.70535324832277602</v>
      </c>
      <c r="R4" s="139">
        <f>Vinegar!R50</f>
        <v>0.41985312400165237</v>
      </c>
      <c r="S4" s="137">
        <f>Vinegar!S50</f>
        <v>17.075720987995034</v>
      </c>
      <c r="T4" t="s">
        <v>108</v>
      </c>
      <c r="U4" t="s">
        <v>351</v>
      </c>
      <c r="V4">
        <f t="shared" ref="V4:V40" si="1">V3</f>
        <v>80</v>
      </c>
      <c r="W4">
        <f t="shared" ref="W4:W40" si="2">W3</f>
        <v>168</v>
      </c>
      <c r="X4" s="148">
        <f t="shared" si="0"/>
        <v>4</v>
      </c>
    </row>
    <row r="5" spans="1:24" hidden="1">
      <c r="A5">
        <f>IF(Vinegar!A51&gt;0,Vinegar!A51,IF(ISBLANK(Vinegar!A51),A4,Vinegar!A51))</f>
        <v>2024</v>
      </c>
      <c r="B5">
        <f>Vinegar!B51</f>
        <v>4</v>
      </c>
      <c r="C5" s="137">
        <f>Vinegar!C51</f>
        <v>118002</v>
      </c>
      <c r="D5" s="137">
        <f>Vinegar!D51</f>
        <v>122000</v>
      </c>
      <c r="E5" s="137">
        <f>Vinegar!E51</f>
        <v>78947</v>
      </c>
      <c r="F5" s="137">
        <f>Vinegar!F51</f>
        <v>120521</v>
      </c>
      <c r="G5" s="137">
        <f>Vinegar!G51</f>
        <v>117158</v>
      </c>
      <c r="H5" s="137">
        <f>Vinegar!H51</f>
        <v>104735</v>
      </c>
      <c r="I5" s="137">
        <f>Vinegar!I51</f>
        <v>0</v>
      </c>
      <c r="J5" s="137">
        <f>Vinegar!J51</f>
        <v>117158</v>
      </c>
      <c r="K5" s="137">
        <f>Vinegar!K51</f>
        <v>117158</v>
      </c>
      <c r="L5" s="139">
        <f>Vinegar!L51</f>
        <v>0.71099507792978078</v>
      </c>
      <c r="M5" s="137">
        <f>Vinegar!M51</f>
        <v>125416.87475084604</v>
      </c>
      <c r="N5" s="137">
        <f>Vinegar!N51</f>
        <v>156771.09343855755</v>
      </c>
      <c r="O5" s="137">
        <f>Vinegar!O51</f>
        <v>263375.43697677669</v>
      </c>
      <c r="P5" s="139">
        <f>Vinegar!P51</f>
        <v>0.93414861622685808</v>
      </c>
      <c r="Q5" s="139">
        <f>Vinegar!Q51</f>
        <v>0.74731889298148646</v>
      </c>
      <c r="R5" s="139">
        <f>Vinegar!R51</f>
        <v>0.44483267439374191</v>
      </c>
      <c r="S5" s="137">
        <f>Vinegar!S51</f>
        <v>18.73286893442484</v>
      </c>
      <c r="T5" t="s">
        <v>108</v>
      </c>
      <c r="U5" t="s">
        <v>351</v>
      </c>
      <c r="V5">
        <f t="shared" si="1"/>
        <v>80</v>
      </c>
      <c r="W5">
        <f t="shared" si="2"/>
        <v>168</v>
      </c>
      <c r="X5" s="148">
        <f t="shared" si="0"/>
        <v>4</v>
      </c>
    </row>
    <row r="6" spans="1:24" hidden="1">
      <c r="A6">
        <f>IF(Vinegar!A52&gt;0,Vinegar!A52,IF(ISBLANK(Vinegar!A52),A5,Vinegar!A52))</f>
        <v>2024</v>
      </c>
      <c r="B6">
        <f>Vinegar!B52</f>
        <v>5</v>
      </c>
      <c r="C6" s="137">
        <f>Vinegar!C52</f>
        <v>128908</v>
      </c>
      <c r="D6" s="137">
        <f>Vinegar!D52</f>
        <v>114575</v>
      </c>
      <c r="E6" s="137">
        <f>Vinegar!E52</f>
        <v>104735</v>
      </c>
      <c r="F6" s="137">
        <f>Vinegar!F52</f>
        <v>126559</v>
      </c>
      <c r="G6" s="137">
        <f>Vinegar!G52</f>
        <v>123392</v>
      </c>
      <c r="H6" s="137">
        <f>Vinegar!H52</f>
        <v>93398</v>
      </c>
      <c r="I6" s="137">
        <f>Vinegar!I52</f>
        <v>0</v>
      </c>
      <c r="J6" s="137">
        <f>Vinegar!J52</f>
        <v>0</v>
      </c>
      <c r="K6" s="137">
        <f>Vinegar!K52</f>
        <v>123392</v>
      </c>
      <c r="L6" s="139">
        <f>Vinegar!L52</f>
        <v>0.71099507792978078</v>
      </c>
      <c r="M6" s="137">
        <f>Vinegar!M52</f>
        <v>125416.87475084604</v>
      </c>
      <c r="N6" s="137">
        <f>Vinegar!N52</f>
        <v>156771.09343855755</v>
      </c>
      <c r="O6" s="137">
        <f>Vinegar!O52</f>
        <v>263375.43697677669</v>
      </c>
      <c r="P6" s="139">
        <f>Vinegar!P52</f>
        <v>0.98385484604947571</v>
      </c>
      <c r="Q6" s="139">
        <f>Vinegar!Q52</f>
        <v>0.78708387683958048</v>
      </c>
      <c r="R6" s="139">
        <f>Vinegar!R52</f>
        <v>0.46850230764260742</v>
      </c>
      <c r="S6" s="137">
        <f>Vinegar!S52</f>
        <v>22.749402674775808</v>
      </c>
      <c r="T6" t="s">
        <v>108</v>
      </c>
      <c r="U6" t="s">
        <v>351</v>
      </c>
      <c r="V6">
        <f t="shared" si="1"/>
        <v>80</v>
      </c>
      <c r="W6">
        <f t="shared" si="2"/>
        <v>168</v>
      </c>
      <c r="X6" s="148">
        <f t="shared" si="0"/>
        <v>4</v>
      </c>
    </row>
    <row r="7" spans="1:24" hidden="1">
      <c r="A7">
        <f>IF(Vinegar!A53&gt;0,Vinegar!A53,IF(ISBLANK(Vinegar!A53),A6,Vinegar!A53))</f>
        <v>2024</v>
      </c>
      <c r="B7">
        <f>Vinegar!B53</f>
        <v>6</v>
      </c>
      <c r="C7" s="137">
        <f>Vinegar!C53</f>
        <v>149203</v>
      </c>
      <c r="D7" s="137">
        <f>Vinegar!D53</f>
        <v>125000</v>
      </c>
      <c r="E7" s="137">
        <f>Vinegar!E53</f>
        <v>93398</v>
      </c>
      <c r="F7" s="137">
        <f>Vinegar!F53</f>
        <v>124265</v>
      </c>
      <c r="G7" s="137">
        <f>Vinegar!G53</f>
        <v>127056</v>
      </c>
      <c r="H7" s="137">
        <f>Vinegar!H53</f>
        <v>71248</v>
      </c>
      <c r="I7" s="137">
        <f>Vinegar!I53</f>
        <v>0</v>
      </c>
      <c r="J7" s="137">
        <f>Vinegar!J53</f>
        <v>0</v>
      </c>
      <c r="K7" s="137">
        <f>Vinegar!K53</f>
        <v>127056</v>
      </c>
      <c r="L7" s="139">
        <f>Vinegar!L53</f>
        <v>0.71099507792978078</v>
      </c>
      <c r="M7" s="137">
        <f>Vinegar!M53</f>
        <v>125416.87475084604</v>
      </c>
      <c r="N7" s="137">
        <f>Vinegar!N53</f>
        <v>156771.09343855755</v>
      </c>
      <c r="O7" s="137">
        <f>Vinegar!O53</f>
        <v>263375.43697677669</v>
      </c>
      <c r="P7" s="139">
        <f>Vinegar!P53</f>
        <v>1.0130694155185278</v>
      </c>
      <c r="Q7" s="139">
        <f>Vinegar!Q53</f>
        <v>0.81045553241482216</v>
      </c>
      <c r="R7" s="139">
        <f>Vinegar!R53</f>
        <v>0.48241400738977513</v>
      </c>
      <c r="S7" s="137">
        <f>Vinegar!S53</f>
        <v>17.527422370863857</v>
      </c>
      <c r="T7" t="s">
        <v>108</v>
      </c>
      <c r="U7" t="s">
        <v>351</v>
      </c>
      <c r="V7">
        <f t="shared" si="1"/>
        <v>80</v>
      </c>
      <c r="W7">
        <f t="shared" si="2"/>
        <v>168</v>
      </c>
      <c r="X7" s="148">
        <f t="shared" si="0"/>
        <v>4</v>
      </c>
    </row>
    <row r="8" spans="1:24" hidden="1">
      <c r="A8">
        <f>IF(Vinegar!A54&gt;0,Vinegar!A54,IF(ISBLANK(Vinegar!A54),A7,Vinegar!A54))</f>
        <v>2024</v>
      </c>
      <c r="B8">
        <f>Vinegar!B54</f>
        <v>7</v>
      </c>
      <c r="C8" s="137">
        <f>Vinegar!C54</f>
        <v>140283</v>
      </c>
      <c r="D8" s="137">
        <f>Vinegar!D54</f>
        <v>123000</v>
      </c>
      <c r="E8" s="137">
        <f>Vinegar!E54</f>
        <v>71248</v>
      </c>
      <c r="F8" s="137">
        <f>Vinegar!F54</f>
        <v>143064</v>
      </c>
      <c r="G8" s="137">
        <f>Vinegar!G54</f>
        <v>126612</v>
      </c>
      <c r="H8" s="137">
        <f>Vinegar!H54</f>
        <v>96848</v>
      </c>
      <c r="I8" s="137">
        <f>Vinegar!I54</f>
        <v>0</v>
      </c>
      <c r="J8" s="137">
        <f>Vinegar!J54</f>
        <v>0</v>
      </c>
      <c r="K8" s="137">
        <f>Vinegar!K54</f>
        <v>126612</v>
      </c>
      <c r="L8" s="139">
        <f>Vinegar!L54</f>
        <v>0.71099507792978078</v>
      </c>
      <c r="M8" s="137">
        <f>Vinegar!M54</f>
        <v>125416.87475084604</v>
      </c>
      <c r="N8" s="137">
        <f>Vinegar!N54</f>
        <v>156771.09343855755</v>
      </c>
      <c r="O8" s="137">
        <f>Vinegar!O54</f>
        <v>263375.43697677669</v>
      </c>
      <c r="P8" s="139">
        <f>Vinegar!P54</f>
        <v>1.0095292220566667</v>
      </c>
      <c r="Q8" s="139">
        <f>Vinegar!Q54</f>
        <v>0.80762337764533332</v>
      </c>
      <c r="R8" s="139">
        <f>Vinegar!R54</f>
        <v>0.48072820097936503</v>
      </c>
      <c r="S8" s="137">
        <f>Vinegar!S54</f>
        <v>14.220853560303102</v>
      </c>
      <c r="T8" t="s">
        <v>108</v>
      </c>
      <c r="U8" t="s">
        <v>351</v>
      </c>
      <c r="V8">
        <f t="shared" si="1"/>
        <v>80</v>
      </c>
      <c r="W8">
        <f t="shared" si="2"/>
        <v>168</v>
      </c>
      <c r="X8" s="148">
        <f t="shared" si="0"/>
        <v>4</v>
      </c>
    </row>
    <row r="9" spans="1:24">
      <c r="A9">
        <f>IF(Vinegar!A55&gt;0,Vinegar!A55,IF(ISBLANK(Vinegar!A55),A8,Vinegar!A55))</f>
        <v>2024</v>
      </c>
      <c r="B9">
        <f>Vinegar!B55</f>
        <v>8</v>
      </c>
      <c r="C9" s="137">
        <f>Vinegar!C55</f>
        <v>129971</v>
      </c>
      <c r="D9" s="137">
        <f>Vinegar!D55</f>
        <v>118200</v>
      </c>
      <c r="E9" s="137">
        <f>Vinegar!E55</f>
        <v>96848</v>
      </c>
      <c r="F9" s="137">
        <f>Vinegar!F55</f>
        <v>133323</v>
      </c>
      <c r="G9" s="137">
        <f>Vinegar!G55</f>
        <v>119344</v>
      </c>
      <c r="H9" s="137">
        <f>Vinegar!H55</f>
        <v>101034</v>
      </c>
      <c r="I9" s="137">
        <f>Vinegar!I55</f>
        <v>0</v>
      </c>
      <c r="J9" s="137">
        <f>Vinegar!J55</f>
        <v>0</v>
      </c>
      <c r="K9" s="137">
        <f>Vinegar!K55</f>
        <v>119344</v>
      </c>
      <c r="L9" s="139">
        <f>Vinegar!L55</f>
        <v>0.71099507792978078</v>
      </c>
      <c r="M9" s="137">
        <f>Vinegar!M55</f>
        <v>125416.87475084604</v>
      </c>
      <c r="N9" s="137">
        <f>Vinegar!N55</f>
        <v>156771.09343855755</v>
      </c>
      <c r="O9" s="137">
        <f>Vinegar!O55</f>
        <v>263375.43697677669</v>
      </c>
      <c r="P9" s="139">
        <f>Vinegar!P55</f>
        <v>0.95157848764043551</v>
      </c>
      <c r="Q9" s="139">
        <f>Vinegar!Q55</f>
        <v>0.76126279011234843</v>
      </c>
      <c r="R9" s="139">
        <f>Vinegar!R55</f>
        <v>0.45313261316211217</v>
      </c>
      <c r="S9" s="137">
        <f>Vinegar!S55</f>
        <v>20.864223557562841</v>
      </c>
      <c r="T9" t="s">
        <v>108</v>
      </c>
      <c r="U9" t="s">
        <v>351</v>
      </c>
      <c r="V9">
        <f t="shared" si="1"/>
        <v>80</v>
      </c>
      <c r="W9">
        <f t="shared" si="2"/>
        <v>168</v>
      </c>
      <c r="X9" s="148">
        <f t="shared" si="0"/>
        <v>4</v>
      </c>
    </row>
    <row r="10" spans="1:24">
      <c r="A10">
        <f>IF(Vinegar!A56&gt;0,Vinegar!A56,IF(ISBLANK(Vinegar!A56),A9,Vinegar!A56))</f>
        <v>2024</v>
      </c>
      <c r="B10">
        <f>Vinegar!B56</f>
        <v>9</v>
      </c>
      <c r="C10" s="137">
        <f>Vinegar!C56</f>
        <v>113743.93000000001</v>
      </c>
      <c r="D10" s="137">
        <f>Vinegar!D56</f>
        <v>150000</v>
      </c>
      <c r="E10" s="137">
        <f>Vinegar!E56</f>
        <v>101034</v>
      </c>
      <c r="F10" s="137">
        <f>Vinegar!F56</f>
        <v>140374</v>
      </c>
      <c r="G10" s="137">
        <f>Vinegar!G56</f>
        <v>133220</v>
      </c>
      <c r="H10" s="137">
        <f>Vinegar!H56</f>
        <v>106518</v>
      </c>
      <c r="I10" s="137">
        <f>Vinegar!I56</f>
        <v>0</v>
      </c>
      <c r="J10" s="137">
        <f>Vinegar!J56</f>
        <v>0</v>
      </c>
      <c r="K10" s="137">
        <f>Vinegar!K56</f>
        <v>133220</v>
      </c>
      <c r="L10" s="139">
        <f>Vinegar!L56</f>
        <v>0.71099507792978078</v>
      </c>
      <c r="M10" s="137">
        <f>Vinegar!M56</f>
        <v>125416.87475084604</v>
      </c>
      <c r="N10" s="137">
        <f>Vinegar!N56</f>
        <v>156771.09343855755</v>
      </c>
      <c r="O10" s="137">
        <f>Vinegar!O56</f>
        <v>263375.43697677669</v>
      </c>
      <c r="P10" s="139">
        <f>Vinegar!P56</f>
        <v>1.0622175067322934</v>
      </c>
      <c r="Q10" s="139">
        <f>Vinegar!Q56</f>
        <v>0.8497740053858347</v>
      </c>
      <c r="R10" s="139">
        <f>Vinegar!R56</f>
        <v>0.50581786034871112</v>
      </c>
      <c r="S10" s="137">
        <f>Vinegar!S56</f>
        <v>24.871234886995726</v>
      </c>
      <c r="T10" t="s">
        <v>108</v>
      </c>
      <c r="U10" t="s">
        <v>351</v>
      </c>
      <c r="V10">
        <f t="shared" si="1"/>
        <v>80</v>
      </c>
      <c r="W10">
        <f t="shared" si="2"/>
        <v>168</v>
      </c>
      <c r="X10" s="148">
        <f t="shared" si="0"/>
        <v>4</v>
      </c>
    </row>
    <row r="11" spans="1:24">
      <c r="A11">
        <f>IF(Vinegar!A57&gt;0,Vinegar!A57,IF(ISBLANK(Vinegar!A57),A10,Vinegar!A57))</f>
        <v>2024</v>
      </c>
      <c r="B11">
        <f>Vinegar!B57</f>
        <v>10</v>
      </c>
      <c r="C11" s="137">
        <f>Vinegar!C57</f>
        <v>104573.84</v>
      </c>
      <c r="D11" s="137">
        <f>Vinegar!D57</f>
        <v>110000</v>
      </c>
      <c r="E11" s="137">
        <f>Vinegar!E57</f>
        <v>106518</v>
      </c>
      <c r="F11" s="137">
        <f>Vinegar!F57</f>
        <v>133803</v>
      </c>
      <c r="G11" s="137">
        <f>Vinegar!G57</f>
        <v>141569</v>
      </c>
      <c r="H11" s="137">
        <f>Vinegar!H57</f>
        <v>135028</v>
      </c>
      <c r="I11" s="137">
        <f>Vinegar!I57</f>
        <v>0</v>
      </c>
      <c r="J11" s="137">
        <f>Vinegar!J57</f>
        <v>0</v>
      </c>
      <c r="K11" s="137">
        <f>Vinegar!K57</f>
        <v>141569</v>
      </c>
      <c r="L11" s="139">
        <f>Vinegar!L57</f>
        <v>0.71099507792978078</v>
      </c>
      <c r="M11" s="137">
        <f>Vinegar!M57</f>
        <v>125416.87475084604</v>
      </c>
      <c r="N11" s="137">
        <f>Vinegar!N57</f>
        <v>156771.09343855755</v>
      </c>
      <c r="O11" s="137">
        <f>Vinegar!O57</f>
        <v>263375.43697677669</v>
      </c>
      <c r="P11" s="139">
        <f>Vinegar!P57</f>
        <v>1.1287874959509387</v>
      </c>
      <c r="Q11" s="139">
        <f>Vinegar!Q57</f>
        <v>0.90302999676075091</v>
      </c>
      <c r="R11" s="139">
        <f>Vinegar!R57</f>
        <v>0.53751785521473261</v>
      </c>
      <c r="S11" s="137">
        <f>Vinegar!S57</f>
        <v>28.520555427628938</v>
      </c>
      <c r="T11" t="s">
        <v>108</v>
      </c>
      <c r="U11" t="s">
        <v>351</v>
      </c>
      <c r="V11">
        <f t="shared" si="1"/>
        <v>80</v>
      </c>
      <c r="W11">
        <f t="shared" si="2"/>
        <v>168</v>
      </c>
      <c r="X11" s="148">
        <f t="shared" si="0"/>
        <v>4</v>
      </c>
    </row>
    <row r="12" spans="1:24" hidden="1">
      <c r="A12">
        <f>IF(Vinegar!A58&gt;0,Vinegar!A58,IF(ISBLANK(Vinegar!A58),A11,Vinegar!A58))</f>
        <v>2024</v>
      </c>
      <c r="B12">
        <f>Vinegar!B58</f>
        <v>11</v>
      </c>
      <c r="C12" s="137">
        <f>Vinegar!C58</f>
        <v>106118.84</v>
      </c>
      <c r="D12" s="137">
        <f>Vinegar!D58</f>
        <v>138000</v>
      </c>
      <c r="E12" s="137">
        <f>Vinegar!E58</f>
        <v>135028</v>
      </c>
      <c r="F12" s="137">
        <f>Vinegar!F58</f>
        <v>115369</v>
      </c>
      <c r="G12" s="137">
        <f>Vinegar!G58</f>
        <v>110348</v>
      </c>
      <c r="H12" s="137">
        <f>Vinegar!H58</f>
        <v>101320</v>
      </c>
      <c r="I12" s="137">
        <f>Vinegar!I58</f>
        <v>0</v>
      </c>
      <c r="J12" s="137">
        <f>Vinegar!J58</f>
        <v>0</v>
      </c>
      <c r="K12" s="137">
        <f>Vinegar!K58</f>
        <v>110348</v>
      </c>
      <c r="L12" s="139">
        <f>Vinegar!L58</f>
        <v>0.71099507792978078</v>
      </c>
      <c r="M12" s="137">
        <f>Vinegar!M58</f>
        <v>125416.87475084604</v>
      </c>
      <c r="N12" s="137">
        <f>Vinegar!N58</f>
        <v>156771.09343855755</v>
      </c>
      <c r="O12" s="137">
        <f>Vinegar!O58</f>
        <v>263375.43697677669</v>
      </c>
      <c r="P12" s="139">
        <f>Vinegar!P58</f>
        <v>0.87984970299425846</v>
      </c>
      <c r="Q12" s="139">
        <f>Vinegar!Q58</f>
        <v>0.70387976239540673</v>
      </c>
      <c r="R12" s="139">
        <f>Vinegar!R58</f>
        <v>0.41897604904488495</v>
      </c>
      <c r="S12" s="137">
        <f>Vinegar!S58</f>
        <v>35.627830081821479</v>
      </c>
      <c r="T12" t="s">
        <v>108</v>
      </c>
      <c r="U12" t="s">
        <v>351</v>
      </c>
      <c r="V12">
        <f t="shared" si="1"/>
        <v>80</v>
      </c>
      <c r="W12">
        <f t="shared" si="2"/>
        <v>168</v>
      </c>
      <c r="X12" s="148">
        <f t="shared" si="0"/>
        <v>4</v>
      </c>
    </row>
    <row r="13" spans="1:24" hidden="1">
      <c r="A13">
        <f>IF(Vinegar!A59&gt;0,Vinegar!A59,IF(ISBLANK(Vinegar!A59),A12,Vinegar!A59))</f>
        <v>2024</v>
      </c>
      <c r="B13">
        <f>Vinegar!B59</f>
        <v>12</v>
      </c>
      <c r="C13" s="137">
        <f>Vinegar!C59</f>
        <v>91238.324999999997</v>
      </c>
      <c r="D13" s="137">
        <f>Vinegar!D59</f>
        <v>100000</v>
      </c>
      <c r="E13" s="137">
        <f>Vinegar!E59</f>
        <v>101320</v>
      </c>
      <c r="F13" s="137">
        <f>Vinegar!F59</f>
        <v>87150</v>
      </c>
      <c r="G13" s="137">
        <f>Vinegar!G59</f>
        <v>94819</v>
      </c>
      <c r="H13" s="137">
        <f>Vinegar!H59</f>
        <v>89413</v>
      </c>
      <c r="I13" s="137">
        <f>Vinegar!I59</f>
        <v>0</v>
      </c>
      <c r="J13" s="137">
        <f>Vinegar!J59</f>
        <v>0</v>
      </c>
      <c r="K13" s="137">
        <f>Vinegar!K59</f>
        <v>94819</v>
      </c>
      <c r="L13" s="139">
        <f>Vinegar!L59</f>
        <v>0.71099507792978078</v>
      </c>
      <c r="M13" s="137">
        <f>Vinegar!M59</f>
        <v>125416.87475084604</v>
      </c>
      <c r="N13" s="137">
        <f>Vinegar!N59</f>
        <v>156771.09343855755</v>
      </c>
      <c r="O13" s="137">
        <f>Vinegar!O59</f>
        <v>263375.43697677669</v>
      </c>
      <c r="P13" s="139">
        <f>Vinegar!P59</f>
        <v>0.75603063932479608</v>
      </c>
      <c r="Q13" s="139">
        <f>Vinegar!Q59</f>
        <v>0.60482451145983684</v>
      </c>
      <c r="R13" s="139">
        <f>Vinegar!R59</f>
        <v>0.36001459015466475</v>
      </c>
      <c r="S13" s="137">
        <f>Vinegar!S59</f>
        <v>31.093950924679955</v>
      </c>
      <c r="T13" t="s">
        <v>108</v>
      </c>
      <c r="U13" t="s">
        <v>351</v>
      </c>
      <c r="V13">
        <f t="shared" si="1"/>
        <v>80</v>
      </c>
      <c r="W13">
        <f t="shared" si="2"/>
        <v>168</v>
      </c>
      <c r="X13" s="148">
        <f t="shared" si="0"/>
        <v>4</v>
      </c>
    </row>
    <row r="14" spans="1:24" hidden="1">
      <c r="A14">
        <f>IF(Vinegar!A60&gt;0,Vinegar!A60,IF(ISBLANK(Vinegar!A60),A13,Vinegar!A60))</f>
        <v>2024</v>
      </c>
      <c r="B14">
        <f>Vinegar!B60</f>
        <v>13</v>
      </c>
      <c r="C14" s="137">
        <f>Vinegar!C60</f>
        <v>111110</v>
      </c>
      <c r="D14" s="137">
        <f>Vinegar!D60</f>
        <v>146500</v>
      </c>
      <c r="E14" s="137">
        <f>Vinegar!E60</f>
        <v>89413</v>
      </c>
      <c r="F14" s="137">
        <f>Vinegar!F60</f>
        <v>118056</v>
      </c>
      <c r="G14" s="137">
        <f>Vinegar!G60</f>
        <v>117880</v>
      </c>
      <c r="H14" s="137">
        <f>Vinegar!H60</f>
        <v>95001</v>
      </c>
      <c r="I14" s="137">
        <f>Vinegar!I60</f>
        <v>0</v>
      </c>
      <c r="J14" s="137">
        <f>Vinegar!J60</f>
        <v>0</v>
      </c>
      <c r="K14" s="137">
        <f>Vinegar!K60</f>
        <v>117880</v>
      </c>
      <c r="L14" s="139">
        <f>Vinegar!L60</f>
        <v>0.71099507792978078</v>
      </c>
      <c r="M14" s="137">
        <f>Vinegar!M60</f>
        <v>125416.87475084604</v>
      </c>
      <c r="N14" s="137">
        <f>Vinegar!N60</f>
        <v>156771.09343855755</v>
      </c>
      <c r="O14" s="137">
        <f>Vinegar!O60</f>
        <v>263375.43697677669</v>
      </c>
      <c r="P14" s="139">
        <f>Vinegar!P60</f>
        <v>0.93990541730673138</v>
      </c>
      <c r="Q14" s="139">
        <f>Vinegar!Q60</f>
        <v>0.75192433384538504</v>
      </c>
      <c r="R14" s="139">
        <f>Vinegar!R60</f>
        <v>0.44757400824130061</v>
      </c>
      <c r="S14" s="137">
        <f>Vinegar!S60</f>
        <v>22.532301323013229</v>
      </c>
      <c r="T14" t="s">
        <v>108</v>
      </c>
      <c r="U14" t="s">
        <v>351</v>
      </c>
      <c r="V14">
        <f t="shared" si="1"/>
        <v>80</v>
      </c>
      <c r="W14">
        <f t="shared" si="2"/>
        <v>168</v>
      </c>
      <c r="X14" s="148">
        <f t="shared" si="0"/>
        <v>4</v>
      </c>
    </row>
    <row r="15" spans="1:24" hidden="1">
      <c r="A15">
        <f>IF(Vinegar!A61&gt;0,Vinegar!A61,IF(ISBLANK(Vinegar!A61),A14,Vinegar!A61))</f>
        <v>2025</v>
      </c>
      <c r="B15">
        <f>Vinegar!B61</f>
        <v>1</v>
      </c>
      <c r="C15" s="137">
        <f>Vinegar!C61</f>
        <v>102882</v>
      </c>
      <c r="D15" s="137">
        <f>Vinegar!D61</f>
        <v>150400</v>
      </c>
      <c r="E15" s="137">
        <f>Vinegar!E61</f>
        <v>95001</v>
      </c>
      <c r="F15" s="137">
        <f>Vinegar!F61</f>
        <v>111939</v>
      </c>
      <c r="G15" s="137">
        <f>Vinegar!G61</f>
        <v>109223</v>
      </c>
      <c r="H15" s="137">
        <f>Vinegar!H61</f>
        <v>106317</v>
      </c>
      <c r="I15" s="137">
        <f>Vinegar!I61</f>
        <v>0</v>
      </c>
      <c r="J15" s="137">
        <f>Vinegar!J61</f>
        <v>109223</v>
      </c>
      <c r="K15" s="137">
        <f>Vinegar!K61</f>
        <v>109223</v>
      </c>
      <c r="L15" s="139">
        <f>Vinegar!L61</f>
        <v>0.73027347978730828</v>
      </c>
      <c r="M15" s="137">
        <f>Vinegar!M61</f>
        <v>128817.51279492657</v>
      </c>
      <c r="N15" s="137">
        <f>Vinegar!N61</f>
        <v>161021.89099365822</v>
      </c>
      <c r="O15" s="137">
        <f>Vinegar!O61</f>
        <v>270516.77686934581</v>
      </c>
      <c r="P15" s="139">
        <f>Vinegar!P61</f>
        <v>0.8478893717958953</v>
      </c>
      <c r="Q15" s="139">
        <f>Vinegar!Q61</f>
        <v>0.67831149743671626</v>
      </c>
      <c r="R15" s="139">
        <f>Vinegar!R61</f>
        <v>0.40375684371233111</v>
      </c>
      <c r="S15" s="137">
        <f>Vinegar!S61</f>
        <v>25.855135009039483</v>
      </c>
      <c r="T15" t="s">
        <v>108</v>
      </c>
      <c r="U15" t="s">
        <v>351</v>
      </c>
      <c r="V15">
        <f t="shared" si="1"/>
        <v>80</v>
      </c>
      <c r="W15">
        <f t="shared" si="2"/>
        <v>168</v>
      </c>
      <c r="X15" s="148">
        <f t="shared" si="0"/>
        <v>4</v>
      </c>
    </row>
    <row r="16" spans="1:24" hidden="1">
      <c r="A16">
        <f>IF(Vinegar!A62&gt;0,Vinegar!A62,IF(ISBLANK(Vinegar!A62),A15,Vinegar!A62))</f>
        <v>2025</v>
      </c>
      <c r="B16">
        <f>Vinegar!B62</f>
        <v>2</v>
      </c>
      <c r="C16" s="137">
        <f>Vinegar!C62</f>
        <v>101839</v>
      </c>
      <c r="D16" s="137">
        <f>Vinegar!D62</f>
        <v>140600</v>
      </c>
      <c r="E16" s="137">
        <f>Vinegar!E62</f>
        <v>106317</v>
      </c>
      <c r="F16" s="137">
        <f>Vinegar!F62</f>
        <v>114043</v>
      </c>
      <c r="G16" s="137">
        <f>Vinegar!G62</f>
        <v>115924</v>
      </c>
      <c r="H16" s="137">
        <f>Vinegar!H62</f>
        <v>91149</v>
      </c>
      <c r="I16" s="137">
        <f>Vinegar!I62</f>
        <v>0</v>
      </c>
      <c r="J16" s="137">
        <f>Vinegar!J62</f>
        <v>115924</v>
      </c>
      <c r="K16" s="137">
        <f>Vinegar!K62</f>
        <v>115924</v>
      </c>
      <c r="L16" s="139">
        <f>Vinegar!L62</f>
        <v>0.73027347978730828</v>
      </c>
      <c r="M16" s="137">
        <f>Vinegar!M62</f>
        <v>128817.51279492657</v>
      </c>
      <c r="N16" s="137">
        <f>Vinegar!N62</f>
        <v>161021.89099365822</v>
      </c>
      <c r="O16" s="137">
        <f>Vinegar!O62</f>
        <v>270516.77686934581</v>
      </c>
      <c r="P16" s="139">
        <f>Vinegar!P62</f>
        <v>0.89990869630084658</v>
      </c>
      <c r="Q16" s="139">
        <f>Vinegar!Q62</f>
        <v>0.71992695704067722</v>
      </c>
      <c r="R16" s="139">
        <f>Vinegar!R62</f>
        <v>0.42852795061945076</v>
      </c>
      <c r="S16" s="137">
        <f>Vinegar!S62</f>
        <v>29.231198263926395</v>
      </c>
      <c r="T16" t="s">
        <v>108</v>
      </c>
      <c r="U16" t="s">
        <v>351</v>
      </c>
      <c r="V16">
        <f t="shared" si="1"/>
        <v>80</v>
      </c>
      <c r="W16">
        <f t="shared" si="2"/>
        <v>168</v>
      </c>
      <c r="X16" s="148">
        <f t="shared" si="0"/>
        <v>4</v>
      </c>
    </row>
    <row r="17" spans="1:24" hidden="1">
      <c r="A17">
        <f>IF(Vinegar!A63&gt;0,Vinegar!A63,IF(ISBLANK(Vinegar!A63),A16,Vinegar!A63))</f>
        <v>2025</v>
      </c>
      <c r="B17">
        <f>Vinegar!B63</f>
        <v>3</v>
      </c>
      <c r="C17" s="137">
        <f>Vinegar!C63</f>
        <v>117666</v>
      </c>
      <c r="D17" s="137">
        <f>Vinegar!D63</f>
        <v>137950</v>
      </c>
      <c r="E17" s="137">
        <f>Vinegar!E63</f>
        <v>91149</v>
      </c>
      <c r="F17" s="137">
        <f>Vinegar!F63</f>
        <v>134723</v>
      </c>
      <c r="G17" s="137">
        <f>Vinegar!G63</f>
        <v>110260</v>
      </c>
      <c r="H17" s="137">
        <f>Vinegar!H63</f>
        <v>104920</v>
      </c>
      <c r="I17" s="137">
        <f>Vinegar!I63</f>
        <v>0</v>
      </c>
      <c r="J17" s="137">
        <f>Vinegar!J63</f>
        <v>110260</v>
      </c>
      <c r="K17" s="137">
        <f>Vinegar!K63</f>
        <v>110260</v>
      </c>
      <c r="L17" s="139">
        <f>Vinegar!L63</f>
        <v>0.73027347978730828</v>
      </c>
      <c r="M17" s="137">
        <f>Vinegar!M63</f>
        <v>128817.51279492657</v>
      </c>
      <c r="N17" s="137">
        <f>Vinegar!N63</f>
        <v>161021.89099365822</v>
      </c>
      <c r="O17" s="137">
        <f>Vinegar!O63</f>
        <v>270516.77686934581</v>
      </c>
      <c r="P17" s="139">
        <f>Vinegar!P63</f>
        <v>0.85593951946215918</v>
      </c>
      <c r="Q17" s="139">
        <f>Vinegar!Q63</f>
        <v>0.68475161556972741</v>
      </c>
      <c r="R17" s="139">
        <f>Vinegar!R63</f>
        <v>0.40759024736293298</v>
      </c>
      <c r="S17" s="137">
        <f>Vinegar!S63</f>
        <v>21.689969914843708</v>
      </c>
      <c r="T17" t="s">
        <v>108</v>
      </c>
      <c r="U17" t="s">
        <v>351</v>
      </c>
      <c r="V17">
        <f t="shared" si="1"/>
        <v>80</v>
      </c>
      <c r="W17">
        <f t="shared" si="2"/>
        <v>168</v>
      </c>
      <c r="X17" s="148">
        <f t="shared" si="0"/>
        <v>4</v>
      </c>
    </row>
    <row r="18" spans="1:24" hidden="1">
      <c r="A18">
        <f>IF(Vinegar!A64&gt;0,Vinegar!A64,IF(ISBLANK(Vinegar!A64),A17,Vinegar!A64))</f>
        <v>2025</v>
      </c>
      <c r="B18">
        <f>Vinegar!B64</f>
        <v>4</v>
      </c>
      <c r="C18" s="137">
        <f>Vinegar!C64</f>
        <v>112292</v>
      </c>
      <c r="D18" s="137">
        <f>Vinegar!D64</f>
        <v>112250</v>
      </c>
      <c r="E18" s="137">
        <f>Vinegar!E64</f>
        <v>104920</v>
      </c>
      <c r="F18" s="137">
        <f>Vinegar!F64</f>
        <v>134748</v>
      </c>
      <c r="G18" s="137">
        <f>Vinegar!G64</f>
        <v>139041</v>
      </c>
      <c r="H18" s="137">
        <f>Vinegar!H64</f>
        <v>117676</v>
      </c>
      <c r="I18" s="137">
        <f>Vinegar!I64</f>
        <v>0</v>
      </c>
      <c r="J18" s="137">
        <f>Vinegar!J64</f>
        <v>139041</v>
      </c>
      <c r="K18" s="137">
        <f>Vinegar!K64</f>
        <v>139041</v>
      </c>
      <c r="L18" s="139">
        <f>Vinegar!L64</f>
        <v>0.73027347978730828</v>
      </c>
      <c r="M18" s="137">
        <f>Vinegar!M64</f>
        <v>128817.51279492657</v>
      </c>
      <c r="N18" s="137">
        <f>Vinegar!N64</f>
        <v>161021.89099365822</v>
      </c>
      <c r="O18" s="137">
        <f>Vinegar!O64</f>
        <v>270516.77686934581</v>
      </c>
      <c r="P18" s="139">
        <f>Vinegar!P64</f>
        <v>1.0793641096094511</v>
      </c>
      <c r="Q18" s="139">
        <f>Vinegar!Q64</f>
        <v>0.86349128768756089</v>
      </c>
      <c r="R18" s="139">
        <f>Vinegar!R64</f>
        <v>0.51398290933783386</v>
      </c>
      <c r="S18" s="137">
        <f>Vinegar!S64</f>
        <v>26.161792469632744</v>
      </c>
      <c r="T18" t="s">
        <v>108</v>
      </c>
      <c r="U18" t="s">
        <v>351</v>
      </c>
      <c r="V18">
        <f t="shared" si="1"/>
        <v>80</v>
      </c>
      <c r="W18">
        <f t="shared" si="2"/>
        <v>168</v>
      </c>
      <c r="X18" s="148">
        <f t="shared" si="0"/>
        <v>4</v>
      </c>
    </row>
    <row r="19" spans="1:24" hidden="1">
      <c r="A19">
        <f>IF(Vinegar!A65&gt;0,Vinegar!A65,IF(ISBLANK(Vinegar!A65),A18,Vinegar!A65))</f>
        <v>2025</v>
      </c>
      <c r="B19">
        <f>Vinegar!B65</f>
        <v>5</v>
      </c>
      <c r="C19" s="137">
        <f>Vinegar!C65</f>
        <v>122083</v>
      </c>
      <c r="D19" s="137">
        <f>Vinegar!D65</f>
        <v>130000</v>
      </c>
      <c r="E19" s="137">
        <f>Vinegar!E65</f>
        <v>117676</v>
      </c>
      <c r="F19" s="137">
        <f>Vinegar!F65</f>
        <v>0</v>
      </c>
      <c r="G19" s="137">
        <f>Vinegar!G65</f>
        <v>0</v>
      </c>
      <c r="H19" s="137">
        <f>Vinegar!H65</f>
        <v>125593</v>
      </c>
      <c r="I19" s="137">
        <f>Vinegar!I65</f>
        <v>0</v>
      </c>
      <c r="J19" s="137">
        <f>Vinegar!J65</f>
        <v>0</v>
      </c>
      <c r="K19" s="137">
        <f>Vinegar!K65</f>
        <v>122083</v>
      </c>
      <c r="L19" s="139">
        <f>Vinegar!L65</f>
        <v>0.73027347978730828</v>
      </c>
      <c r="M19" s="137">
        <f>Vinegar!M65</f>
        <v>128817.51279492657</v>
      </c>
      <c r="N19" s="137">
        <f>Vinegar!N65</f>
        <v>161021.89099365822</v>
      </c>
      <c r="O19" s="137">
        <f>Vinegar!O65</f>
        <v>270516.77686934581</v>
      </c>
      <c r="P19" s="139">
        <f>Vinegar!P65</f>
        <v>0.94772051836113536</v>
      </c>
      <c r="Q19" s="139">
        <f>Vinegar!Q65</f>
        <v>0.75817641468890828</v>
      </c>
      <c r="R19" s="139">
        <f>Vinegar!R65</f>
        <v>0.451295484933874</v>
      </c>
      <c r="S19" s="137">
        <f>Vinegar!S65</f>
        <v>26.989245021829408</v>
      </c>
      <c r="T19" t="s">
        <v>108</v>
      </c>
      <c r="U19" t="s">
        <v>351</v>
      </c>
      <c r="V19">
        <f t="shared" si="1"/>
        <v>80</v>
      </c>
      <c r="W19">
        <f t="shared" si="2"/>
        <v>168</v>
      </c>
      <c r="X19" s="148">
        <f t="shared" si="0"/>
        <v>4</v>
      </c>
    </row>
    <row r="20" spans="1:24" hidden="1">
      <c r="A20">
        <f>IF(Vinegar!A66&gt;0,Vinegar!A66,IF(ISBLANK(Vinegar!A66),A19,Vinegar!A66))</f>
        <v>2025</v>
      </c>
      <c r="B20">
        <f>Vinegar!B66</f>
        <v>6</v>
      </c>
      <c r="C20" s="137">
        <f>Vinegar!C66</f>
        <v>125179</v>
      </c>
      <c r="D20" s="137">
        <f>Vinegar!D66</f>
        <v>130000</v>
      </c>
      <c r="E20" s="137">
        <f>Vinegar!E66</f>
        <v>125593</v>
      </c>
      <c r="F20" s="137">
        <f>Vinegar!F66</f>
        <v>0</v>
      </c>
      <c r="G20" s="137">
        <f>Vinegar!G66</f>
        <v>0</v>
      </c>
      <c r="H20" s="137">
        <f>Vinegar!H66</f>
        <v>130414</v>
      </c>
      <c r="I20" s="137">
        <f>Vinegar!I66</f>
        <v>0</v>
      </c>
      <c r="J20" s="137">
        <f>Vinegar!J66</f>
        <v>0</v>
      </c>
      <c r="K20" s="137">
        <f>Vinegar!K66</f>
        <v>125179</v>
      </c>
      <c r="L20" s="139">
        <f>Vinegar!L66</f>
        <v>0.73027347978730828</v>
      </c>
      <c r="M20" s="137">
        <f>Vinegar!M66</f>
        <v>128817.51279492657</v>
      </c>
      <c r="N20" s="137">
        <f>Vinegar!N66</f>
        <v>161021.89099365822</v>
      </c>
      <c r="O20" s="137">
        <f>Vinegar!O66</f>
        <v>270516.77686934581</v>
      </c>
      <c r="P20" s="139">
        <f>Vinegar!P66</f>
        <v>0.97175451756533315</v>
      </c>
      <c r="Q20" s="139">
        <f>Vinegar!Q66</f>
        <v>0.77740361405226643</v>
      </c>
      <c r="R20" s="139">
        <f>Vinegar!R66</f>
        <v>0.46274024645968242</v>
      </c>
      <c r="S20" s="137">
        <f>Vinegar!S66</f>
        <v>28.092603391942738</v>
      </c>
      <c r="T20" t="s">
        <v>108</v>
      </c>
      <c r="U20" t="s">
        <v>351</v>
      </c>
      <c r="V20">
        <f t="shared" si="1"/>
        <v>80</v>
      </c>
      <c r="W20">
        <f t="shared" si="2"/>
        <v>168</v>
      </c>
      <c r="X20" s="148">
        <f t="shared" si="0"/>
        <v>4</v>
      </c>
    </row>
    <row r="21" spans="1:24" hidden="1">
      <c r="A21">
        <f>IF(Vinegar!A67&gt;0,Vinegar!A67,IF(ISBLANK(Vinegar!A67),A20,Vinegar!A67))</f>
        <v>2025</v>
      </c>
      <c r="B21">
        <f>Vinegar!B67</f>
        <v>7</v>
      </c>
      <c r="C21" s="137">
        <f>Vinegar!C67</f>
        <v>126873</v>
      </c>
      <c r="D21" s="137">
        <f>Vinegar!D67</f>
        <v>130000</v>
      </c>
      <c r="E21" s="137">
        <f>Vinegar!E67</f>
        <v>130414</v>
      </c>
      <c r="F21" s="137">
        <f>Vinegar!F67</f>
        <v>0</v>
      </c>
      <c r="G21" s="137">
        <f>Vinegar!G67</f>
        <v>0</v>
      </c>
      <c r="H21" s="137">
        <f>Vinegar!H67</f>
        <v>133541</v>
      </c>
      <c r="I21" s="137">
        <f>Vinegar!I67</f>
        <v>0</v>
      </c>
      <c r="J21" s="137">
        <f>Vinegar!J67</f>
        <v>0</v>
      </c>
      <c r="K21" s="137">
        <f>Vinegar!K67</f>
        <v>126873</v>
      </c>
      <c r="L21" s="139">
        <f>Vinegar!L67</f>
        <v>0.73027347978730828</v>
      </c>
      <c r="M21" s="137">
        <f>Vinegar!M67</f>
        <v>128817.51279492657</v>
      </c>
      <c r="N21" s="137">
        <f>Vinegar!N67</f>
        <v>161021.89099365822</v>
      </c>
      <c r="O21" s="137">
        <f>Vinegar!O67</f>
        <v>270516.77686934581</v>
      </c>
      <c r="P21" s="139">
        <f>Vinegar!P67</f>
        <v>0.98490490343481341</v>
      </c>
      <c r="Q21" s="139">
        <f>Vinegar!Q67</f>
        <v>0.78792392274785072</v>
      </c>
      <c r="R21" s="139">
        <f>Vinegar!R67</f>
        <v>0.46900233496895877</v>
      </c>
      <c r="S21" s="137">
        <f>Vinegar!S67</f>
        <v>28.781474387773599</v>
      </c>
      <c r="T21" t="s">
        <v>108</v>
      </c>
      <c r="U21" t="s">
        <v>351</v>
      </c>
      <c r="V21">
        <f t="shared" si="1"/>
        <v>80</v>
      </c>
      <c r="W21">
        <f t="shared" si="2"/>
        <v>168</v>
      </c>
      <c r="X21" s="148">
        <f t="shared" si="0"/>
        <v>4</v>
      </c>
    </row>
    <row r="22" spans="1:24" hidden="1">
      <c r="A22">
        <f>IF(Vinegar!A68&gt;0,Vinegar!A68,IF(ISBLANK(Vinegar!A68),A21,Vinegar!A68))</f>
        <v>2025</v>
      </c>
      <c r="B22">
        <f>Vinegar!B68</f>
        <v>8</v>
      </c>
      <c r="C22" s="137">
        <f>Vinegar!C68</f>
        <v>119545</v>
      </c>
      <c r="D22" s="137">
        <f>Vinegar!D68</f>
        <v>130000</v>
      </c>
      <c r="E22" s="137">
        <f>Vinegar!E68</f>
        <v>133541</v>
      </c>
      <c r="F22" s="137">
        <f>Vinegar!F68</f>
        <v>0</v>
      </c>
      <c r="G22" s="137">
        <f>Vinegar!G68</f>
        <v>0</v>
      </c>
      <c r="H22" s="137">
        <f>Vinegar!H68</f>
        <v>143996</v>
      </c>
      <c r="I22" s="137">
        <f>Vinegar!I68</f>
        <v>0</v>
      </c>
      <c r="J22" s="137">
        <f>Vinegar!J68</f>
        <v>0</v>
      </c>
      <c r="K22" s="137">
        <f>Vinegar!K68</f>
        <v>119545</v>
      </c>
      <c r="L22" s="139">
        <f>Vinegar!L68</f>
        <v>0.73027347978730828</v>
      </c>
      <c r="M22" s="137">
        <f>Vinegar!M68</f>
        <v>128817.51279492657</v>
      </c>
      <c r="N22" s="137">
        <f>Vinegar!N68</f>
        <v>161021.89099365822</v>
      </c>
      <c r="O22" s="137">
        <f>Vinegar!O68</f>
        <v>270516.77686934581</v>
      </c>
      <c r="P22" s="139">
        <f>Vinegar!P68</f>
        <v>0.92801822831583369</v>
      </c>
      <c r="Q22" s="139">
        <f>Vinegar!Q68</f>
        <v>0.74241458265266691</v>
      </c>
      <c r="R22" s="139">
        <f>Vinegar!R68</f>
        <v>0.44191344205515892</v>
      </c>
      <c r="S22" s="137">
        <f>Vinegar!S68</f>
        <v>31.278163034840439</v>
      </c>
      <c r="T22" t="s">
        <v>108</v>
      </c>
      <c r="U22" t="s">
        <v>351</v>
      </c>
      <c r="V22">
        <f t="shared" si="1"/>
        <v>80</v>
      </c>
      <c r="W22">
        <f t="shared" si="2"/>
        <v>168</v>
      </c>
      <c r="X22" s="148">
        <f t="shared" si="0"/>
        <v>4</v>
      </c>
    </row>
    <row r="23" spans="1:24" hidden="1">
      <c r="A23">
        <f>IF(Vinegar!A69&gt;0,Vinegar!A69,IF(ISBLANK(Vinegar!A69),A22,Vinegar!A69))</f>
        <v>2025</v>
      </c>
      <c r="B23">
        <f>Vinegar!B69</f>
        <v>9</v>
      </c>
      <c r="C23" s="137">
        <f>Vinegar!C69</f>
        <v>126534</v>
      </c>
      <c r="D23" s="137">
        <f>Vinegar!D69</f>
        <v>130000</v>
      </c>
      <c r="E23" s="137">
        <f>Vinegar!E69</f>
        <v>143996</v>
      </c>
      <c r="F23" s="137">
        <f>Vinegar!F69</f>
        <v>0</v>
      </c>
      <c r="G23" s="137">
        <f>Vinegar!G69</f>
        <v>0</v>
      </c>
      <c r="H23" s="137">
        <f>Vinegar!H69</f>
        <v>147462</v>
      </c>
      <c r="I23" s="137">
        <f>Vinegar!I69</f>
        <v>0</v>
      </c>
      <c r="J23" s="137">
        <f>Vinegar!J69</f>
        <v>0</v>
      </c>
      <c r="K23" s="137">
        <f>Vinegar!K69</f>
        <v>126534</v>
      </c>
      <c r="L23" s="139">
        <f>Vinegar!L69</f>
        <v>0.73027347978730828</v>
      </c>
      <c r="M23" s="137">
        <f>Vinegar!M69</f>
        <v>128817.51279492657</v>
      </c>
      <c r="N23" s="137">
        <f>Vinegar!N69</f>
        <v>161021.89099365822</v>
      </c>
      <c r="O23" s="137">
        <f>Vinegar!O69</f>
        <v>270516.77686934581</v>
      </c>
      <c r="P23" s="139">
        <f>Vinegar!P69</f>
        <v>0.98227327367698947</v>
      </c>
      <c r="Q23" s="139">
        <f>Vinegar!Q69</f>
        <v>0.78581861894159155</v>
      </c>
      <c r="R23" s="139">
        <f>Vinegar!R69</f>
        <v>0.46774917794142357</v>
      </c>
      <c r="S23" s="137">
        <f>Vinegar!S69</f>
        <v>31.864068155594545</v>
      </c>
      <c r="T23" t="s">
        <v>108</v>
      </c>
      <c r="U23" t="s">
        <v>351</v>
      </c>
      <c r="V23">
        <f t="shared" si="1"/>
        <v>80</v>
      </c>
      <c r="W23">
        <f t="shared" si="2"/>
        <v>168</v>
      </c>
      <c r="X23" s="148">
        <f t="shared" si="0"/>
        <v>4</v>
      </c>
    </row>
    <row r="24" spans="1:24" hidden="1">
      <c r="A24">
        <f>IF(Vinegar!A70&gt;0,Vinegar!A70,IF(ISBLANK(Vinegar!A70),A23,Vinegar!A70))</f>
        <v>2025</v>
      </c>
      <c r="B24">
        <f>Vinegar!B70</f>
        <v>10</v>
      </c>
      <c r="C24" s="137">
        <f>Vinegar!C70</f>
        <v>126769</v>
      </c>
      <c r="D24" s="137">
        <f>Vinegar!D70</f>
        <v>130000</v>
      </c>
      <c r="E24" s="137">
        <f>Vinegar!E70</f>
        <v>147462</v>
      </c>
      <c r="F24" s="137">
        <f>Vinegar!F70</f>
        <v>0</v>
      </c>
      <c r="G24" s="137">
        <f>Vinegar!G70</f>
        <v>0</v>
      </c>
      <c r="H24" s="137">
        <f>Vinegar!H70</f>
        <v>150693</v>
      </c>
      <c r="I24" s="137">
        <f>Vinegar!I70</f>
        <v>0</v>
      </c>
      <c r="J24" s="137">
        <f>Vinegar!J70</f>
        <v>0</v>
      </c>
      <c r="K24" s="137">
        <f>Vinegar!K70</f>
        <v>126769</v>
      </c>
      <c r="L24" s="139">
        <f>Vinegar!L70</f>
        <v>0.73027347978730828</v>
      </c>
      <c r="M24" s="137">
        <f>Vinegar!M70</f>
        <v>128817.51279492657</v>
      </c>
      <c r="N24" s="137">
        <f>Vinegar!N70</f>
        <v>161021.89099365822</v>
      </c>
      <c r="O24" s="137">
        <f>Vinegar!O70</f>
        <v>270516.77686934581</v>
      </c>
      <c r="P24" s="139">
        <f>Vinegar!P70</f>
        <v>0.98409755979229518</v>
      </c>
      <c r="Q24" s="139">
        <f>Vinegar!Q70</f>
        <v>0.78727804783383615</v>
      </c>
      <c r="R24" s="139">
        <f>Vinegar!R70</f>
        <v>0.46861788561537865</v>
      </c>
      <c r="S24" s="137">
        <f>Vinegar!S70</f>
        <v>32.570549582311138</v>
      </c>
      <c r="T24" t="s">
        <v>108</v>
      </c>
      <c r="U24" t="s">
        <v>351</v>
      </c>
      <c r="V24">
        <f t="shared" si="1"/>
        <v>80</v>
      </c>
      <c r="W24">
        <f t="shared" si="2"/>
        <v>168</v>
      </c>
      <c r="X24" s="148">
        <f t="shared" si="0"/>
        <v>4</v>
      </c>
    </row>
    <row r="25" spans="1:24" hidden="1">
      <c r="A25">
        <f>IF(Vinegar!A71&gt;0,Vinegar!A71,IF(ISBLANK(Vinegar!A71),A24,Vinegar!A71))</f>
        <v>2025</v>
      </c>
      <c r="B25">
        <f>Vinegar!B71</f>
        <v>11</v>
      </c>
      <c r="C25" s="137">
        <f>Vinegar!C71</f>
        <v>115094</v>
      </c>
      <c r="D25" s="137">
        <f>Vinegar!D71</f>
        <v>130000</v>
      </c>
      <c r="E25" s="137">
        <f>Vinegar!E71</f>
        <v>150693</v>
      </c>
      <c r="F25" s="137">
        <f>Vinegar!F71</f>
        <v>0</v>
      </c>
      <c r="G25" s="137">
        <f>Vinegar!G71</f>
        <v>0</v>
      </c>
      <c r="H25" s="137">
        <f>Vinegar!H71</f>
        <v>165599</v>
      </c>
      <c r="I25" s="137">
        <f>Vinegar!I71</f>
        <v>0</v>
      </c>
      <c r="J25" s="137">
        <f>Vinegar!J71</f>
        <v>0</v>
      </c>
      <c r="K25" s="137">
        <f>Vinegar!K71</f>
        <v>115094</v>
      </c>
      <c r="L25" s="139">
        <f>Vinegar!L71</f>
        <v>0.73027347978730828</v>
      </c>
      <c r="M25" s="137">
        <f>Vinegar!M71</f>
        <v>128817.51279492657</v>
      </c>
      <c r="N25" s="137">
        <f>Vinegar!N71</f>
        <v>161021.89099365822</v>
      </c>
      <c r="O25" s="137">
        <f>Vinegar!O71</f>
        <v>270516.77686934581</v>
      </c>
      <c r="P25" s="139">
        <f>Vinegar!P71</f>
        <v>0.89346547299997969</v>
      </c>
      <c r="Q25" s="139">
        <f>Vinegar!Q71</f>
        <v>0.71477237839998364</v>
      </c>
      <c r="R25" s="139">
        <f>Vinegar!R71</f>
        <v>0.42545974904760936</v>
      </c>
      <c r="S25" s="137">
        <f>Vinegar!S71</f>
        <v>36.660503588371242</v>
      </c>
      <c r="T25" t="s">
        <v>108</v>
      </c>
      <c r="U25" t="s">
        <v>351</v>
      </c>
      <c r="V25">
        <f t="shared" si="1"/>
        <v>80</v>
      </c>
      <c r="W25">
        <f t="shared" si="2"/>
        <v>168</v>
      </c>
      <c r="X25" s="148">
        <f t="shared" si="0"/>
        <v>4</v>
      </c>
    </row>
    <row r="26" spans="1:24" hidden="1">
      <c r="A26">
        <f>IF(Vinegar!A72&gt;0,Vinegar!A72,IF(ISBLANK(Vinegar!A72),A25,Vinegar!A72))</f>
        <v>2025</v>
      </c>
      <c r="B26">
        <f>Vinegar!B72</f>
        <v>12</v>
      </c>
      <c r="C26" s="137">
        <f>Vinegar!C72</f>
        <v>108080</v>
      </c>
      <c r="D26" s="137">
        <f>Vinegar!D72</f>
        <v>130000</v>
      </c>
      <c r="E26" s="137">
        <f>Vinegar!E72</f>
        <v>165599</v>
      </c>
      <c r="F26" s="137">
        <f>Vinegar!F72</f>
        <v>0</v>
      </c>
      <c r="G26" s="137">
        <f>Vinegar!G72</f>
        <v>0</v>
      </c>
      <c r="H26" s="137">
        <f>Vinegar!H72</f>
        <v>187519</v>
      </c>
      <c r="I26" s="137">
        <f>Vinegar!I72</f>
        <v>0</v>
      </c>
      <c r="J26" s="137">
        <f>Vinegar!J72</f>
        <v>0</v>
      </c>
      <c r="K26" s="137">
        <f>Vinegar!K72</f>
        <v>108080</v>
      </c>
      <c r="L26" s="139">
        <f>Vinegar!L72</f>
        <v>0.73027347978730828</v>
      </c>
      <c r="M26" s="137">
        <f>Vinegar!M72</f>
        <v>128817.51279492657</v>
      </c>
      <c r="N26" s="137">
        <f>Vinegar!N72</f>
        <v>161021.89099365822</v>
      </c>
      <c r="O26" s="137">
        <f>Vinegar!O72</f>
        <v>270516.77686934581</v>
      </c>
      <c r="P26" s="139">
        <f>Vinegar!P72</f>
        <v>0.83901635464783397</v>
      </c>
      <c r="Q26" s="139">
        <f>Vinegar!Q72</f>
        <v>0.67121308371826716</v>
      </c>
      <c r="R26" s="139">
        <f>Vinegar!R72</f>
        <v>0.39953159745134947</v>
      </c>
      <c r="S26" s="137">
        <f>Vinegar!S72</f>
        <v>42.901295336787562</v>
      </c>
      <c r="T26" t="s">
        <v>108</v>
      </c>
      <c r="U26" t="s">
        <v>351</v>
      </c>
      <c r="V26">
        <f t="shared" si="1"/>
        <v>80</v>
      </c>
      <c r="W26">
        <f t="shared" si="2"/>
        <v>168</v>
      </c>
      <c r="X26" s="148">
        <f t="shared" si="0"/>
        <v>4</v>
      </c>
    </row>
    <row r="27" spans="1:24" hidden="1">
      <c r="A27">
        <f>IF(Vinegar!A73&gt;0,Vinegar!A73,IF(ISBLANK(Vinegar!A73),A26,Vinegar!A73))</f>
        <v>2025</v>
      </c>
      <c r="B27">
        <f>Vinegar!B73</f>
        <v>13</v>
      </c>
      <c r="C27" s="137">
        <f>Vinegar!C73</f>
        <v>118990</v>
      </c>
      <c r="D27" s="137">
        <f>Vinegar!D73</f>
        <v>0</v>
      </c>
      <c r="E27" s="137">
        <f>Vinegar!E73</f>
        <v>0</v>
      </c>
      <c r="F27" s="137">
        <f>Vinegar!F73</f>
        <v>0</v>
      </c>
      <c r="G27" s="137">
        <f>Vinegar!G73</f>
        <v>0</v>
      </c>
      <c r="H27" s="137">
        <f>Vinegar!H73</f>
        <v>0</v>
      </c>
      <c r="I27" s="137">
        <f>Vinegar!I73</f>
        <v>0</v>
      </c>
      <c r="J27" s="137">
        <f>Vinegar!J73</f>
        <v>0</v>
      </c>
      <c r="K27" s="137">
        <f>Vinegar!K73</f>
        <v>118990</v>
      </c>
      <c r="L27" s="139">
        <f>Vinegar!L73</f>
        <v>0.73027347978730828</v>
      </c>
      <c r="M27" s="137">
        <f>Vinegar!M73</f>
        <v>128817.51279492657</v>
      </c>
      <c r="N27" s="137">
        <f>Vinegar!N73</f>
        <v>161021.89099365822</v>
      </c>
      <c r="O27" s="137">
        <f>Vinegar!O73</f>
        <v>270516.77686934581</v>
      </c>
      <c r="P27" s="139">
        <f>Vinegar!P73</f>
        <v>0.92370980791585644</v>
      </c>
      <c r="Q27" s="139">
        <f>Vinegar!Q73</f>
        <v>0.73896784633268509</v>
      </c>
      <c r="R27" s="139">
        <f>Vinegar!R73</f>
        <v>0.43986181329326496</v>
      </c>
      <c r="S27" s="137" t="e">
        <f>Vinegar!S73</f>
        <v>#N/A</v>
      </c>
      <c r="T27" t="s">
        <v>108</v>
      </c>
      <c r="U27" t="s">
        <v>351</v>
      </c>
      <c r="V27">
        <f t="shared" si="1"/>
        <v>80</v>
      </c>
      <c r="W27">
        <f t="shared" si="2"/>
        <v>168</v>
      </c>
      <c r="X27" s="148">
        <f t="shared" si="0"/>
        <v>4</v>
      </c>
    </row>
    <row r="28" spans="1:24" hidden="1">
      <c r="A28">
        <f>IF(Vinegar!A74&gt;0,Vinegar!A74,IF(ISBLANK(Vinegar!A74),A27,Vinegar!A74))</f>
        <v>2026</v>
      </c>
      <c r="B28">
        <f>Vinegar!B74</f>
        <v>1</v>
      </c>
      <c r="C28" s="137">
        <f>Vinegar!C74</f>
        <v>111402</v>
      </c>
      <c r="D28" s="137">
        <f>Vinegar!D74</f>
        <v>0</v>
      </c>
      <c r="E28" s="137">
        <f>Vinegar!E74</f>
        <v>0</v>
      </c>
      <c r="F28" s="137">
        <f>Vinegar!F74</f>
        <v>0</v>
      </c>
      <c r="G28" s="137">
        <f>Vinegar!G74</f>
        <v>0</v>
      </c>
      <c r="H28" s="137">
        <f>Vinegar!H74</f>
        <v>0</v>
      </c>
      <c r="I28" s="137">
        <f>Vinegar!I74</f>
        <v>0</v>
      </c>
      <c r="J28" s="137">
        <f>Vinegar!J74</f>
        <v>0</v>
      </c>
      <c r="K28" s="137">
        <f>Vinegar!K74</f>
        <v>111402</v>
      </c>
      <c r="L28" s="139">
        <f>Vinegar!L74</f>
        <v>0.73027347978730828</v>
      </c>
      <c r="M28" s="137">
        <f>Vinegar!M74</f>
        <v>128817.51279492657</v>
      </c>
      <c r="N28" s="137">
        <f>Vinegar!N74</f>
        <v>161021.89099365822</v>
      </c>
      <c r="O28" s="137">
        <f>Vinegar!O74</f>
        <v>270516.77686934581</v>
      </c>
      <c r="P28" s="139">
        <f>Vinegar!P74</f>
        <v>0.86480477369058106</v>
      </c>
      <c r="Q28" s="139">
        <f>Vinegar!Q74</f>
        <v>0.69184381895246483</v>
      </c>
      <c r="R28" s="139">
        <f>Vinegar!R74</f>
        <v>0.41181179699551479</v>
      </c>
      <c r="S28" s="137" t="e">
        <f>Vinegar!S74</f>
        <v>#N/A</v>
      </c>
      <c r="T28" t="s">
        <v>108</v>
      </c>
      <c r="U28" t="s">
        <v>351</v>
      </c>
      <c r="V28">
        <f t="shared" si="1"/>
        <v>80</v>
      </c>
      <c r="W28">
        <f t="shared" si="2"/>
        <v>168</v>
      </c>
      <c r="X28" s="148">
        <f t="shared" si="0"/>
        <v>4</v>
      </c>
    </row>
    <row r="29" spans="1:24" hidden="1">
      <c r="A29">
        <f>IF(Vinegar!A75&gt;0,Vinegar!A75,IF(ISBLANK(Vinegar!A75),A28,Vinegar!A75))</f>
        <v>2026</v>
      </c>
      <c r="B29">
        <f>Vinegar!B75</f>
        <v>2</v>
      </c>
      <c r="C29" s="137">
        <f>Vinegar!C75</f>
        <v>116244</v>
      </c>
      <c r="D29" s="137">
        <f>Vinegar!D75</f>
        <v>0</v>
      </c>
      <c r="E29" s="137">
        <f>Vinegar!E75</f>
        <v>0</v>
      </c>
      <c r="F29" s="137">
        <f>Vinegar!F75</f>
        <v>0</v>
      </c>
      <c r="G29" s="137">
        <f>Vinegar!G75</f>
        <v>0</v>
      </c>
      <c r="H29" s="137">
        <f>Vinegar!H75</f>
        <v>0</v>
      </c>
      <c r="I29" s="137">
        <f>Vinegar!I75</f>
        <v>0</v>
      </c>
      <c r="J29" s="137">
        <f>Vinegar!J75</f>
        <v>0</v>
      </c>
      <c r="K29" s="137">
        <f>Vinegar!K75</f>
        <v>116244</v>
      </c>
      <c r="L29" s="139">
        <f>Vinegar!L75</f>
        <v>0.73027347978730828</v>
      </c>
      <c r="M29" s="137">
        <f>Vinegar!M75</f>
        <v>128817.51279492657</v>
      </c>
      <c r="N29" s="137">
        <f>Vinegar!N75</f>
        <v>161021.89099365822</v>
      </c>
      <c r="O29" s="137">
        <f>Vinegar!O75</f>
        <v>270516.77686934581</v>
      </c>
      <c r="P29" s="139">
        <f>Vinegar!P75</f>
        <v>0.90239283058551822</v>
      </c>
      <c r="Q29" s="139">
        <f>Vinegar!Q75</f>
        <v>0.72191426446841456</v>
      </c>
      <c r="R29" s="139">
        <f>Vinegar!R75</f>
        <v>0.42971087170738964</v>
      </c>
      <c r="S29" s="137" t="e">
        <f>Vinegar!S75</f>
        <v>#N/A</v>
      </c>
      <c r="T29" t="s">
        <v>108</v>
      </c>
      <c r="U29" t="s">
        <v>351</v>
      </c>
      <c r="V29">
        <f t="shared" si="1"/>
        <v>80</v>
      </c>
      <c r="W29">
        <f t="shared" si="2"/>
        <v>168</v>
      </c>
      <c r="X29" s="148">
        <f t="shared" si="0"/>
        <v>4</v>
      </c>
    </row>
    <row r="30" spans="1:24" hidden="1">
      <c r="A30">
        <f>IF(Vinegar!A76&gt;0,Vinegar!A76,IF(ISBLANK(Vinegar!A76),A29,Vinegar!A76))</f>
        <v>2026</v>
      </c>
      <c r="B30">
        <f>Vinegar!B76</f>
        <v>3</v>
      </c>
      <c r="C30" s="137">
        <f>Vinegar!C76</f>
        <v>111753</v>
      </c>
      <c r="D30" s="137">
        <f>Vinegar!D76</f>
        <v>0</v>
      </c>
      <c r="E30" s="137">
        <f>Vinegar!E76</f>
        <v>0</v>
      </c>
      <c r="F30" s="137">
        <f>Vinegar!F76</f>
        <v>0</v>
      </c>
      <c r="G30" s="137">
        <f>Vinegar!G76</f>
        <v>0</v>
      </c>
      <c r="H30" s="137">
        <f>Vinegar!H76</f>
        <v>0</v>
      </c>
      <c r="I30" s="137">
        <f>Vinegar!I76</f>
        <v>0</v>
      </c>
      <c r="J30" s="137">
        <f>Vinegar!J76</f>
        <v>0</v>
      </c>
      <c r="K30" s="137">
        <f>Vinegar!K76</f>
        <v>111753</v>
      </c>
      <c r="L30" s="139">
        <f>Vinegar!L76</f>
        <v>0.73027347978730828</v>
      </c>
      <c r="M30" s="137">
        <f>Vinegar!M76</f>
        <v>128817.51279492657</v>
      </c>
      <c r="N30" s="137">
        <f>Vinegar!N76</f>
        <v>161021.89099365822</v>
      </c>
      <c r="O30" s="137">
        <f>Vinegar!O76</f>
        <v>270516.77686934581</v>
      </c>
      <c r="P30" s="139">
        <f>Vinegar!P76</f>
        <v>0.8675295584840802</v>
      </c>
      <c r="Q30" s="139">
        <f>Vinegar!Q76</f>
        <v>0.69402364678726414</v>
      </c>
      <c r="R30" s="139">
        <f>Vinegar!R76</f>
        <v>0.41310931356384772</v>
      </c>
      <c r="S30" s="137" t="e">
        <f>Vinegar!S76</f>
        <v>#N/A</v>
      </c>
      <c r="T30" t="s">
        <v>108</v>
      </c>
      <c r="U30" t="s">
        <v>351</v>
      </c>
      <c r="V30">
        <f t="shared" si="1"/>
        <v>80</v>
      </c>
      <c r="W30">
        <f t="shared" si="2"/>
        <v>168</v>
      </c>
      <c r="X30" s="148">
        <f t="shared" si="0"/>
        <v>4</v>
      </c>
    </row>
    <row r="31" spans="1:24" hidden="1">
      <c r="A31">
        <f>IF(Vinegar!A77&gt;0,Vinegar!A77,IF(ISBLANK(Vinegar!A77),A30,Vinegar!A77))</f>
        <v>2026</v>
      </c>
      <c r="B31">
        <f>Vinegar!B77</f>
        <v>4</v>
      </c>
      <c r="C31" s="137">
        <f>Vinegar!C77</f>
        <v>117197</v>
      </c>
      <c r="D31" s="137">
        <f>Vinegar!D77</f>
        <v>0</v>
      </c>
      <c r="E31" s="137">
        <f>Vinegar!E77</f>
        <v>0</v>
      </c>
      <c r="F31" s="137">
        <f>Vinegar!F77</f>
        <v>0</v>
      </c>
      <c r="G31" s="137">
        <f>Vinegar!G77</f>
        <v>0</v>
      </c>
      <c r="H31" s="137">
        <f>Vinegar!H77</f>
        <v>0</v>
      </c>
      <c r="I31" s="137">
        <f>Vinegar!I77</f>
        <v>0</v>
      </c>
      <c r="J31" s="137">
        <f>Vinegar!J77</f>
        <v>0</v>
      </c>
      <c r="K31" s="137">
        <f>Vinegar!K77</f>
        <v>117197</v>
      </c>
      <c r="L31" s="139">
        <f>Vinegar!L77</f>
        <v>0.73027347978730828</v>
      </c>
      <c r="M31" s="137">
        <f>Vinegar!M77</f>
        <v>128817.51279492657</v>
      </c>
      <c r="N31" s="137">
        <f>Vinegar!N77</f>
        <v>161021.89099365822</v>
      </c>
      <c r="O31" s="137">
        <f>Vinegar!O77</f>
        <v>270516.77686934581</v>
      </c>
      <c r="P31" s="139">
        <f>Vinegar!P77</f>
        <v>0.90979089300205584</v>
      </c>
      <c r="Q31" s="139">
        <f>Vinegar!Q77</f>
        <v>0.72783271440164465</v>
      </c>
      <c r="R31" s="139">
        <f>Vinegar!R77</f>
        <v>0.43323375857240753</v>
      </c>
      <c r="S31" s="137" t="e">
        <f>Vinegar!S77</f>
        <v>#N/A</v>
      </c>
      <c r="T31" t="s">
        <v>108</v>
      </c>
      <c r="U31" t="s">
        <v>351</v>
      </c>
      <c r="V31">
        <f t="shared" si="1"/>
        <v>80</v>
      </c>
      <c r="W31">
        <f t="shared" si="2"/>
        <v>168</v>
      </c>
      <c r="X31" s="148">
        <f t="shared" si="0"/>
        <v>4</v>
      </c>
    </row>
    <row r="32" spans="1:24" hidden="1">
      <c r="A32">
        <f>IF(Vinegar!A78&gt;0,Vinegar!A78,IF(ISBLANK(Vinegar!A78),A31,Vinegar!A78))</f>
        <v>2026</v>
      </c>
      <c r="B32">
        <f>Vinegar!B78</f>
        <v>5</v>
      </c>
      <c r="C32" s="137">
        <f>Vinegar!C78</f>
        <v>122388.20749999999</v>
      </c>
      <c r="D32" s="137">
        <f>Vinegar!D78</f>
        <v>0</v>
      </c>
      <c r="E32" s="137">
        <f>Vinegar!E78</f>
        <v>0</v>
      </c>
      <c r="F32" s="137">
        <f>Vinegar!F78</f>
        <v>0</v>
      </c>
      <c r="G32" s="137">
        <f>Vinegar!G78</f>
        <v>0</v>
      </c>
      <c r="H32" s="137">
        <f>Vinegar!H78</f>
        <v>0</v>
      </c>
      <c r="I32" s="137">
        <f>Vinegar!I78</f>
        <v>0</v>
      </c>
      <c r="J32" s="137">
        <f>Vinegar!J78</f>
        <v>0</v>
      </c>
      <c r="K32" s="137">
        <f>Vinegar!K78</f>
        <v>122388.20749999999</v>
      </c>
      <c r="L32" s="139">
        <f>Vinegar!L78</f>
        <v>0.73027347978730828</v>
      </c>
      <c r="M32" s="137">
        <f>Vinegar!M78</f>
        <v>128817.51279492657</v>
      </c>
      <c r="N32" s="137">
        <f>Vinegar!N78</f>
        <v>161021.89099365822</v>
      </c>
      <c r="O32" s="137">
        <f>Vinegar!O78</f>
        <v>270516.77686934581</v>
      </c>
      <c r="P32" s="139">
        <f>Vinegar!P78</f>
        <v>0.95008981965703809</v>
      </c>
      <c r="Q32" s="139">
        <f>Vinegar!Q78</f>
        <v>0.76007185572563052</v>
      </c>
      <c r="R32" s="139">
        <f>Vinegar!R78</f>
        <v>0.45242372364620864</v>
      </c>
      <c r="S32" s="137" t="e">
        <f>Vinegar!S78</f>
        <v>#N/A</v>
      </c>
      <c r="T32" t="s">
        <v>108</v>
      </c>
      <c r="U32" t="s">
        <v>351</v>
      </c>
      <c r="V32">
        <f t="shared" si="1"/>
        <v>80</v>
      </c>
      <c r="W32">
        <f t="shared" si="2"/>
        <v>168</v>
      </c>
      <c r="X32" s="148">
        <f t="shared" si="0"/>
        <v>4</v>
      </c>
    </row>
    <row r="33" spans="1:24" hidden="1">
      <c r="A33">
        <f>IF(Vinegar!A79&gt;0,Vinegar!A79,IF(ISBLANK(Vinegar!A79),A32,Vinegar!A79))</f>
        <v>2026</v>
      </c>
      <c r="B33">
        <f>Vinegar!B79</f>
        <v>6</v>
      </c>
      <c r="C33" s="137">
        <f>Vinegar!C79</f>
        <v>125491.94749999999</v>
      </c>
      <c r="D33" s="137">
        <f>Vinegar!D79</f>
        <v>0</v>
      </c>
      <c r="E33" s="137">
        <f>Vinegar!E79</f>
        <v>0</v>
      </c>
      <c r="F33" s="137">
        <f>Vinegar!F79</f>
        <v>0</v>
      </c>
      <c r="G33" s="137">
        <f>Vinegar!G79</f>
        <v>0</v>
      </c>
      <c r="H33" s="137">
        <f>Vinegar!H79</f>
        <v>0</v>
      </c>
      <c r="I33" s="137">
        <f>Vinegar!I79</f>
        <v>0</v>
      </c>
      <c r="J33" s="137">
        <f>Vinegar!J79</f>
        <v>0</v>
      </c>
      <c r="K33" s="137">
        <f>Vinegar!K79</f>
        <v>125491.94749999999</v>
      </c>
      <c r="L33" s="139">
        <f>Vinegar!L79</f>
        <v>0.73027347978730828</v>
      </c>
      <c r="M33" s="137">
        <f>Vinegar!M79</f>
        <v>128817.51279492657</v>
      </c>
      <c r="N33" s="137">
        <f>Vinegar!N79</f>
        <v>161021.89099365822</v>
      </c>
      <c r="O33" s="137">
        <f>Vinegar!O79</f>
        <v>270516.77686934581</v>
      </c>
      <c r="P33" s="139">
        <f>Vinegar!P79</f>
        <v>0.97418390385924647</v>
      </c>
      <c r="Q33" s="139">
        <f>Vinegar!Q79</f>
        <v>0.77934712308739706</v>
      </c>
      <c r="R33" s="139">
        <f>Vinegar!R79</f>
        <v>0.4638970970758316</v>
      </c>
      <c r="S33" s="137" t="e">
        <f>Vinegar!S79</f>
        <v>#N/A</v>
      </c>
      <c r="T33" t="s">
        <v>108</v>
      </c>
      <c r="U33" t="s">
        <v>351</v>
      </c>
      <c r="V33">
        <f t="shared" si="1"/>
        <v>80</v>
      </c>
      <c r="W33">
        <f t="shared" si="2"/>
        <v>168</v>
      </c>
      <c r="X33" s="148">
        <f t="shared" si="0"/>
        <v>4</v>
      </c>
    </row>
    <row r="34" spans="1:24" hidden="1">
      <c r="A34">
        <f>IF(Vinegar!A80&gt;0,Vinegar!A80,IF(ISBLANK(Vinegar!A80),A33,Vinegar!A80))</f>
        <v>2026</v>
      </c>
      <c r="B34">
        <f>Vinegar!B80</f>
        <v>7</v>
      </c>
      <c r="C34" s="137">
        <f>Vinegar!C80</f>
        <v>127190.1825</v>
      </c>
      <c r="D34" s="137">
        <f>Vinegar!D80</f>
        <v>0</v>
      </c>
      <c r="E34" s="137">
        <f>Vinegar!E80</f>
        <v>0</v>
      </c>
      <c r="F34" s="137">
        <f>Vinegar!F80</f>
        <v>0</v>
      </c>
      <c r="G34" s="137">
        <f>Vinegar!G80</f>
        <v>0</v>
      </c>
      <c r="H34" s="137">
        <f>Vinegar!H80</f>
        <v>0</v>
      </c>
      <c r="I34" s="137">
        <f>Vinegar!I80</f>
        <v>0</v>
      </c>
      <c r="J34" s="137">
        <f>Vinegar!J80</f>
        <v>0</v>
      </c>
      <c r="K34" s="137">
        <f>Vinegar!K80</f>
        <v>127190.1825</v>
      </c>
      <c r="L34" s="139">
        <f>Vinegar!L80</f>
        <v>0.73027347978730828</v>
      </c>
      <c r="M34" s="137">
        <f>Vinegar!M80</f>
        <v>128817.51279492657</v>
      </c>
      <c r="N34" s="137">
        <f>Vinegar!N80</f>
        <v>161021.89099365822</v>
      </c>
      <c r="O34" s="137">
        <f>Vinegar!O80</f>
        <v>270516.77686934581</v>
      </c>
      <c r="P34" s="139">
        <f>Vinegar!P80</f>
        <v>0.98736716569340044</v>
      </c>
      <c r="Q34" s="139">
        <f>Vinegar!Q80</f>
        <v>0.78989373255472028</v>
      </c>
      <c r="R34" s="139">
        <f>Vinegar!R80</f>
        <v>0.47017484080638117</v>
      </c>
      <c r="S34" s="137" t="e">
        <f>Vinegar!S80</f>
        <v>#N/A</v>
      </c>
      <c r="T34" t="s">
        <v>108</v>
      </c>
      <c r="U34" t="s">
        <v>351</v>
      </c>
      <c r="V34">
        <f t="shared" si="1"/>
        <v>80</v>
      </c>
      <c r="W34">
        <f t="shared" si="2"/>
        <v>168</v>
      </c>
      <c r="X34" s="148">
        <f t="shared" si="0"/>
        <v>4</v>
      </c>
    </row>
    <row r="35" spans="1:24" hidden="1">
      <c r="A35">
        <f>IF(Vinegar!A81&gt;0,Vinegar!A81,IF(ISBLANK(Vinegar!A81),A34,Vinegar!A81))</f>
        <v>2026</v>
      </c>
      <c r="B35">
        <f>Vinegar!B81</f>
        <v>8</v>
      </c>
      <c r="C35" s="137">
        <f>Vinegar!C81</f>
        <v>119843.86249999999</v>
      </c>
      <c r="D35" s="137">
        <f>Vinegar!D81</f>
        <v>0</v>
      </c>
      <c r="E35" s="137">
        <f>Vinegar!E81</f>
        <v>0</v>
      </c>
      <c r="F35" s="137">
        <f>Vinegar!F81</f>
        <v>0</v>
      </c>
      <c r="G35" s="137">
        <f>Vinegar!G81</f>
        <v>0</v>
      </c>
      <c r="H35" s="137">
        <f>Vinegar!H81</f>
        <v>0</v>
      </c>
      <c r="I35" s="137">
        <f>Vinegar!I81</f>
        <v>0</v>
      </c>
      <c r="J35" s="137">
        <f>Vinegar!J81</f>
        <v>0</v>
      </c>
      <c r="K35" s="137">
        <f>Vinegar!K81</f>
        <v>119843.86249999999</v>
      </c>
      <c r="L35" s="139">
        <f>Vinegar!L81</f>
        <v>0.73027347978730828</v>
      </c>
      <c r="M35" s="137">
        <f>Vinegar!M81</f>
        <v>128817.51279492657</v>
      </c>
      <c r="N35" s="137">
        <f>Vinegar!N81</f>
        <v>161021.89099365822</v>
      </c>
      <c r="O35" s="137">
        <f>Vinegar!O81</f>
        <v>270516.77686934581</v>
      </c>
      <c r="P35" s="139">
        <f>Vinegar!P81</f>
        <v>0.93033827388662316</v>
      </c>
      <c r="Q35" s="139">
        <f>Vinegar!Q81</f>
        <v>0.74427061910929859</v>
      </c>
      <c r="R35" s="139">
        <f>Vinegar!R81</f>
        <v>0.44301822566029675</v>
      </c>
      <c r="S35" s="137" t="e">
        <f>Vinegar!S81</f>
        <v>#N/A</v>
      </c>
      <c r="T35" t="s">
        <v>108</v>
      </c>
      <c r="U35" t="s">
        <v>351</v>
      </c>
      <c r="V35">
        <f t="shared" si="1"/>
        <v>80</v>
      </c>
      <c r="W35">
        <f t="shared" si="2"/>
        <v>168</v>
      </c>
      <c r="X35" s="148">
        <f t="shared" si="0"/>
        <v>4</v>
      </c>
    </row>
    <row r="36" spans="1:24" hidden="1">
      <c r="A36">
        <f>IF(Vinegar!A82&gt;0,Vinegar!A82,IF(ISBLANK(Vinegar!A82),A35,Vinegar!A82))</f>
        <v>2026</v>
      </c>
      <c r="B36">
        <f>Vinegar!B82</f>
        <v>9</v>
      </c>
      <c r="C36" s="137">
        <f>Vinegar!C82</f>
        <v>126850.33499999999</v>
      </c>
      <c r="D36" s="137">
        <f>Vinegar!D82</f>
        <v>0</v>
      </c>
      <c r="E36" s="137">
        <f>Vinegar!E82</f>
        <v>0</v>
      </c>
      <c r="F36" s="137">
        <f>Vinegar!F82</f>
        <v>0</v>
      </c>
      <c r="G36" s="137">
        <f>Vinegar!G82</f>
        <v>0</v>
      </c>
      <c r="H36" s="137">
        <f>Vinegar!H82</f>
        <v>0</v>
      </c>
      <c r="I36" s="137">
        <f>Vinegar!I82</f>
        <v>0</v>
      </c>
      <c r="J36" s="137">
        <f>Vinegar!J82</f>
        <v>0</v>
      </c>
      <c r="K36" s="137">
        <f>Vinegar!K82</f>
        <v>126850.33499999999</v>
      </c>
      <c r="L36" s="139">
        <f>Vinegar!L82</f>
        <v>0.73027347978730828</v>
      </c>
      <c r="M36" s="137">
        <f>Vinegar!M82</f>
        <v>128817.51279492657</v>
      </c>
      <c r="N36" s="137">
        <f>Vinegar!N82</f>
        <v>161021.89099365822</v>
      </c>
      <c r="O36" s="137">
        <f>Vinegar!O82</f>
        <v>270516.77686934581</v>
      </c>
      <c r="P36" s="139">
        <f>Vinegar!P82</f>
        <v>0.98472895686118189</v>
      </c>
      <c r="Q36" s="139">
        <f>Vinegar!Q82</f>
        <v>0.78778316548894545</v>
      </c>
      <c r="R36" s="139">
        <f>Vinegar!R82</f>
        <v>0.4689185508862771</v>
      </c>
      <c r="S36" s="137" t="e">
        <f>Vinegar!S82</f>
        <v>#N/A</v>
      </c>
      <c r="T36" t="s">
        <v>108</v>
      </c>
      <c r="U36" t="s">
        <v>351</v>
      </c>
      <c r="V36">
        <f t="shared" si="1"/>
        <v>80</v>
      </c>
      <c r="W36">
        <f t="shared" si="2"/>
        <v>168</v>
      </c>
      <c r="X36" s="148">
        <f t="shared" si="0"/>
        <v>4</v>
      </c>
    </row>
    <row r="37" spans="1:24" hidden="1">
      <c r="A37">
        <f>IF(Vinegar!A83&gt;0,Vinegar!A83,IF(ISBLANK(Vinegar!A83),A36,Vinegar!A83))</f>
        <v>2026</v>
      </c>
      <c r="B37">
        <f>Vinegar!B83</f>
        <v>10</v>
      </c>
      <c r="C37" s="137">
        <f>Vinegar!C83</f>
        <v>127085.92249999999</v>
      </c>
      <c r="D37" s="137">
        <f>Vinegar!D83</f>
        <v>0</v>
      </c>
      <c r="E37" s="137">
        <f>Vinegar!E83</f>
        <v>0</v>
      </c>
      <c r="F37" s="137">
        <f>Vinegar!F83</f>
        <v>0</v>
      </c>
      <c r="G37" s="137">
        <f>Vinegar!G83</f>
        <v>0</v>
      </c>
      <c r="H37" s="137">
        <f>Vinegar!H83</f>
        <v>0</v>
      </c>
      <c r="I37" s="137">
        <f>Vinegar!I83</f>
        <v>0</v>
      </c>
      <c r="J37" s="137">
        <f>Vinegar!J83</f>
        <v>0</v>
      </c>
      <c r="K37" s="137">
        <f>Vinegar!K83</f>
        <v>127085.92249999999</v>
      </c>
      <c r="L37" s="139">
        <f>Vinegar!L83</f>
        <v>0.73027347978730828</v>
      </c>
      <c r="M37" s="137">
        <f>Vinegar!M83</f>
        <v>128817.51279492657</v>
      </c>
      <c r="N37" s="137">
        <f>Vinegar!N83</f>
        <v>161021.89099365822</v>
      </c>
      <c r="O37" s="137">
        <f>Vinegar!O83</f>
        <v>270516.77686934581</v>
      </c>
      <c r="P37" s="139">
        <f>Vinegar!P83</f>
        <v>0.98655780369177581</v>
      </c>
      <c r="Q37" s="139">
        <f>Vinegar!Q83</f>
        <v>0.78924624295342061</v>
      </c>
      <c r="R37" s="139">
        <f>Vinegar!R83</f>
        <v>0.46978943032941706</v>
      </c>
      <c r="S37" s="137" t="e">
        <f>Vinegar!S83</f>
        <v>#N/A</v>
      </c>
      <c r="T37" t="s">
        <v>108</v>
      </c>
      <c r="U37" t="s">
        <v>351</v>
      </c>
      <c r="V37">
        <f t="shared" si="1"/>
        <v>80</v>
      </c>
      <c r="W37">
        <f t="shared" si="2"/>
        <v>168</v>
      </c>
      <c r="X37" s="148">
        <f t="shared" si="0"/>
        <v>4</v>
      </c>
    </row>
    <row r="38" spans="1:24" hidden="1">
      <c r="A38">
        <f>IF(Vinegar!A84&gt;0,Vinegar!A84,IF(ISBLANK(Vinegar!A84),A37,Vinegar!A84))</f>
        <v>2026</v>
      </c>
      <c r="B38">
        <f>Vinegar!B84</f>
        <v>11</v>
      </c>
      <c r="C38" s="137">
        <f>Vinegar!C84</f>
        <v>115381.735</v>
      </c>
      <c r="D38" s="137">
        <f>Vinegar!D84</f>
        <v>0</v>
      </c>
      <c r="E38" s="137">
        <f>Vinegar!E84</f>
        <v>0</v>
      </c>
      <c r="F38" s="137">
        <f>Vinegar!F84</f>
        <v>0</v>
      </c>
      <c r="G38" s="137">
        <f>Vinegar!G84</f>
        <v>0</v>
      </c>
      <c r="H38" s="137">
        <f>Vinegar!H84</f>
        <v>0</v>
      </c>
      <c r="I38" s="137">
        <f>Vinegar!I84</f>
        <v>0</v>
      </c>
      <c r="J38" s="137">
        <f>Vinegar!J84</f>
        <v>0</v>
      </c>
      <c r="K38" s="137">
        <f>Vinegar!K84</f>
        <v>115381.735</v>
      </c>
      <c r="L38" s="139">
        <f>Vinegar!L84</f>
        <v>0.73027347978730828</v>
      </c>
      <c r="M38" s="137">
        <f>Vinegar!M84</f>
        <v>128817.51279492657</v>
      </c>
      <c r="N38" s="137">
        <f>Vinegar!N84</f>
        <v>161021.89099365822</v>
      </c>
      <c r="O38" s="137">
        <f>Vinegar!O84</f>
        <v>270516.77686934581</v>
      </c>
      <c r="P38" s="139">
        <f>Vinegar!P84</f>
        <v>0.89569913668247958</v>
      </c>
      <c r="Q38" s="139">
        <f>Vinegar!Q84</f>
        <v>0.71655930934598366</v>
      </c>
      <c r="R38" s="139">
        <f>Vinegar!R84</f>
        <v>0.42652339842022835</v>
      </c>
      <c r="S38" s="137" t="e">
        <f>Vinegar!S84</f>
        <v>#N/A</v>
      </c>
      <c r="T38" t="s">
        <v>108</v>
      </c>
      <c r="U38" t="s">
        <v>351</v>
      </c>
      <c r="V38">
        <f t="shared" si="1"/>
        <v>80</v>
      </c>
      <c r="W38">
        <f t="shared" si="2"/>
        <v>168</v>
      </c>
      <c r="X38" s="148">
        <f t="shared" si="0"/>
        <v>4</v>
      </c>
    </row>
    <row r="39" spans="1:24" hidden="1">
      <c r="A39">
        <f>IF(Vinegar!A85&gt;0,Vinegar!A85,IF(ISBLANK(Vinegar!A85),A38,Vinegar!A85))</f>
        <v>2026</v>
      </c>
      <c r="B39">
        <f>Vinegar!B85</f>
        <v>12</v>
      </c>
      <c r="C39" s="137">
        <f>Vinegar!C85</f>
        <v>108350.2</v>
      </c>
      <c r="D39" s="137">
        <f>Vinegar!D85</f>
        <v>0</v>
      </c>
      <c r="E39" s="137">
        <f>Vinegar!E85</f>
        <v>0</v>
      </c>
      <c r="F39" s="137">
        <f>Vinegar!F85</f>
        <v>0</v>
      </c>
      <c r="G39" s="137">
        <f>Vinegar!G85</f>
        <v>0</v>
      </c>
      <c r="H39" s="137">
        <f>Vinegar!H85</f>
        <v>0</v>
      </c>
      <c r="I39" s="137">
        <f>Vinegar!I85</f>
        <v>0</v>
      </c>
      <c r="J39" s="137">
        <f>Vinegar!J85</f>
        <v>0</v>
      </c>
      <c r="K39" s="137">
        <f>Vinegar!K85</f>
        <v>108350.2</v>
      </c>
      <c r="L39" s="139">
        <f>Vinegar!L85</f>
        <v>0.73027347978730828</v>
      </c>
      <c r="M39" s="137">
        <f>Vinegar!M85</f>
        <v>128817.51279492657</v>
      </c>
      <c r="N39" s="137">
        <f>Vinegar!N85</f>
        <v>161021.89099365822</v>
      </c>
      <c r="O39" s="137">
        <f>Vinegar!O85</f>
        <v>270516.77686934581</v>
      </c>
      <c r="P39" s="139">
        <f>Vinegar!P85</f>
        <v>0.84111389553445348</v>
      </c>
      <c r="Q39" s="139">
        <f>Vinegar!Q85</f>
        <v>0.67289111642756283</v>
      </c>
      <c r="R39" s="139">
        <f>Vinegar!R85</f>
        <v>0.40053042644497788</v>
      </c>
      <c r="S39" s="137" t="e">
        <f>Vinegar!S85</f>
        <v>#N/A</v>
      </c>
      <c r="T39" t="s">
        <v>108</v>
      </c>
      <c r="U39" t="s">
        <v>351</v>
      </c>
      <c r="V39">
        <f t="shared" si="1"/>
        <v>80</v>
      </c>
      <c r="W39">
        <f t="shared" si="2"/>
        <v>168</v>
      </c>
      <c r="X39" s="148">
        <f t="shared" si="0"/>
        <v>4</v>
      </c>
    </row>
    <row r="40" spans="1:24" hidden="1">
      <c r="A40">
        <f>IF(Vinegar!A86&gt;0,Vinegar!A86,IF(ISBLANK(Vinegar!A86),A39,Vinegar!A86))</f>
        <v>2026</v>
      </c>
      <c r="B40">
        <f>Vinegar!B86</f>
        <v>13</v>
      </c>
      <c r="C40" s="137">
        <f>Vinegar!C86</f>
        <v>119287.47499999999</v>
      </c>
      <c r="D40" s="137">
        <f>Vinegar!D86</f>
        <v>0</v>
      </c>
      <c r="E40" s="137">
        <f>Vinegar!E86</f>
        <v>0</v>
      </c>
      <c r="F40" s="137">
        <f>Vinegar!F86</f>
        <v>0</v>
      </c>
      <c r="G40" s="137">
        <f>Vinegar!G86</f>
        <v>0</v>
      </c>
      <c r="H40" s="137">
        <f>Vinegar!H86</f>
        <v>0</v>
      </c>
      <c r="I40" s="137">
        <f>Vinegar!I86</f>
        <v>0</v>
      </c>
      <c r="J40" s="137">
        <f>Vinegar!J86</f>
        <v>0</v>
      </c>
      <c r="K40" s="137">
        <f>Vinegar!K86</f>
        <v>119287.47499999999</v>
      </c>
      <c r="L40" s="139">
        <f>Vinegar!L86</f>
        <v>0.73027347978730828</v>
      </c>
      <c r="M40" s="137">
        <f>Vinegar!M86</f>
        <v>128817.51279492657</v>
      </c>
      <c r="N40" s="137">
        <f>Vinegar!N86</f>
        <v>161021.89099365822</v>
      </c>
      <c r="O40" s="137">
        <f>Vinegar!O86</f>
        <v>270516.77686934581</v>
      </c>
      <c r="P40" s="139">
        <f>Vinegar!P86</f>
        <v>0.92601908243564601</v>
      </c>
      <c r="Q40" s="139">
        <f>Vinegar!Q86</f>
        <v>0.74081526594851677</v>
      </c>
      <c r="R40" s="139">
        <f>Vinegar!R86</f>
        <v>0.44096146782649809</v>
      </c>
      <c r="S40" s="137" t="e">
        <f>Vinegar!S86</f>
        <v>#N/A</v>
      </c>
      <c r="T40" t="s">
        <v>108</v>
      </c>
      <c r="U40" t="s">
        <v>351</v>
      </c>
      <c r="V40">
        <f t="shared" si="1"/>
        <v>80</v>
      </c>
      <c r="W40">
        <f t="shared" si="2"/>
        <v>168</v>
      </c>
      <c r="X40" s="148">
        <f t="shared" si="0"/>
        <v>4</v>
      </c>
    </row>
    <row r="41" spans="1:24" hidden="1">
      <c r="A41">
        <f>IF(Liquid!A48&gt;0,Liquid!A48,IF(ISBLANK(Liquid!A48),"",Liquid!A48))</f>
        <v>2024</v>
      </c>
      <c r="B41">
        <f>Liquid!B48</f>
        <v>1</v>
      </c>
      <c r="C41" s="137">
        <f>Liquid!C48</f>
        <v>199559</v>
      </c>
      <c r="D41" s="137">
        <f>Liquid!D48</f>
        <v>375600</v>
      </c>
      <c r="E41" s="137">
        <f>Liquid!E48</f>
        <v>369621</v>
      </c>
      <c r="F41" s="137">
        <f>Liquid!F48</f>
        <v>197567</v>
      </c>
      <c r="G41" s="137">
        <f>Liquid!G48</f>
        <v>165872</v>
      </c>
      <c r="H41" s="137">
        <f>Liquid!H48</f>
        <v>375687</v>
      </c>
      <c r="I41" s="137">
        <f>Liquid!I48</f>
        <v>0</v>
      </c>
      <c r="J41" s="137">
        <f>Liquid!J48</f>
        <v>165872</v>
      </c>
      <c r="K41" s="137">
        <f>Liquid!K48</f>
        <v>165872</v>
      </c>
      <c r="L41" s="139">
        <f>Liquid!L48</f>
        <v>0.45248367692540564</v>
      </c>
      <c r="M41" s="137">
        <f>Liquid!M48</f>
        <v>167075.14672810881</v>
      </c>
      <c r="N41" s="137">
        <f>Liquid!N48</f>
        <v>350857.80812902853</v>
      </c>
      <c r="O41" s="137">
        <f>Liquid!O48</f>
        <v>350857.80812902853</v>
      </c>
      <c r="P41" s="139">
        <f>Liquid!P48</f>
        <v>0.99279876898706687</v>
      </c>
      <c r="Q41" s="139">
        <f>Liquid!Q48</f>
        <v>0.47276131856526987</v>
      </c>
      <c r="R41" s="139">
        <f>Liquid!R48</f>
        <v>0.47276131856526987</v>
      </c>
      <c r="S41" s="137">
        <f>Liquid!S48</f>
        <v>51.861294153608704</v>
      </c>
      <c r="T41" t="s">
        <v>111</v>
      </c>
      <c r="U41" t="s">
        <v>351</v>
      </c>
      <c r="V41" s="136">
        <f>Liquid!$M$42</f>
        <v>80</v>
      </c>
      <c r="W41" s="136">
        <f>Liquid!$U$42</f>
        <v>168</v>
      </c>
      <c r="X41">
        <f>SUM(COUNTIF(Liquid!$L$35:$L$41,"&gt;0"))</f>
        <v>5</v>
      </c>
    </row>
    <row r="42" spans="1:24" hidden="1">
      <c r="A42">
        <f>IF(Liquid!A49&gt;0,Liquid!A49,IF(ISBLANK(Liquid!A49),A41,Liquid!A49))</f>
        <v>2024</v>
      </c>
      <c r="B42">
        <f>Liquid!B49</f>
        <v>2</v>
      </c>
      <c r="C42" s="137">
        <f>Liquid!C49</f>
        <v>233926</v>
      </c>
      <c r="D42" s="137">
        <f>Liquid!D49</f>
        <v>306500</v>
      </c>
      <c r="E42" s="137">
        <f>Liquid!E49</f>
        <v>375687</v>
      </c>
      <c r="F42" s="137">
        <f>Liquid!F49</f>
        <v>205981</v>
      </c>
      <c r="G42" s="137">
        <f>Liquid!G49</f>
        <v>231469</v>
      </c>
      <c r="H42" s="137">
        <f>Liquid!H49</f>
        <v>370767</v>
      </c>
      <c r="I42" s="137">
        <f>Liquid!I49</f>
        <v>0</v>
      </c>
      <c r="J42" s="137">
        <f>Liquid!J49</f>
        <v>231469</v>
      </c>
      <c r="K42" s="137">
        <f>Liquid!K49</f>
        <v>231469</v>
      </c>
      <c r="L42" s="139">
        <f>Liquid!L49</f>
        <v>0.45248367692540564</v>
      </c>
      <c r="M42" s="137">
        <f>Liquid!M49</f>
        <v>167075.14672810881</v>
      </c>
      <c r="N42" s="137">
        <f>Liquid!N49</f>
        <v>350857.80812902853</v>
      </c>
      <c r="O42" s="137">
        <f>Liquid!O49</f>
        <v>350857.80812902853</v>
      </c>
      <c r="P42" s="139">
        <f>Liquid!P49</f>
        <v>1.3854185049837668</v>
      </c>
      <c r="Q42" s="139">
        <f>Liquid!Q49</f>
        <v>0.65972309761131753</v>
      </c>
      <c r="R42" s="139">
        <f>Liquid!R49</f>
        <v>0.65972309761131753</v>
      </c>
      <c r="S42" s="137">
        <f>Liquid!S49</f>
        <v>44.968220719372795</v>
      </c>
      <c r="T42" t="s">
        <v>111</v>
      </c>
      <c r="U42" t="s">
        <v>351</v>
      </c>
      <c r="V42">
        <f>V41</f>
        <v>80</v>
      </c>
      <c r="W42">
        <f>W41</f>
        <v>168</v>
      </c>
      <c r="X42" s="148">
        <f t="shared" ref="W42:X80" si="3">X41</f>
        <v>5</v>
      </c>
    </row>
    <row r="43" spans="1:24" hidden="1">
      <c r="A43">
        <f>IF(Liquid!A50&gt;0,Liquid!A50,IF(ISBLANK(Liquid!A50),A42,Liquid!A50))</f>
        <v>2024</v>
      </c>
      <c r="B43">
        <f>Liquid!B50</f>
        <v>3</v>
      </c>
      <c r="C43" s="137">
        <f>Liquid!C50</f>
        <v>219726</v>
      </c>
      <c r="D43" s="137">
        <f>Liquid!D50</f>
        <v>379020</v>
      </c>
      <c r="E43" s="137">
        <f>Liquid!E50</f>
        <v>370767</v>
      </c>
      <c r="F43" s="137">
        <f>Liquid!F50</f>
        <v>168028</v>
      </c>
      <c r="G43" s="137">
        <f>Liquid!G50</f>
        <v>193270</v>
      </c>
      <c r="H43" s="137">
        <f>Liquid!H50</f>
        <v>345525</v>
      </c>
      <c r="I43" s="137">
        <f>Liquid!I50</f>
        <v>0</v>
      </c>
      <c r="J43" s="137">
        <f>Liquid!J50</f>
        <v>193270</v>
      </c>
      <c r="K43" s="137">
        <f>Liquid!K50</f>
        <v>193270</v>
      </c>
      <c r="L43" s="139">
        <f>Liquid!L50</f>
        <v>0.45248367692540564</v>
      </c>
      <c r="M43" s="137">
        <f>Liquid!M50</f>
        <v>167075.14672810881</v>
      </c>
      <c r="N43" s="137">
        <f>Liquid!N50</f>
        <v>350857.80812902853</v>
      </c>
      <c r="O43" s="137">
        <f>Liquid!O50</f>
        <v>350857.80812902853</v>
      </c>
      <c r="P43" s="139">
        <f>Liquid!P50</f>
        <v>1.1567848586990597</v>
      </c>
      <c r="Q43" s="139">
        <f>Liquid!Q50</f>
        <v>0.55084993271383786</v>
      </c>
      <c r="R43" s="139">
        <f>Liquid!R50</f>
        <v>0.55084993271383786</v>
      </c>
      <c r="S43" s="137">
        <f>Liquid!S50</f>
        <v>47.247371726604953</v>
      </c>
      <c r="T43" t="s">
        <v>111</v>
      </c>
      <c r="U43" t="s">
        <v>351</v>
      </c>
      <c r="V43">
        <f t="shared" ref="V43:V80" si="4">V42</f>
        <v>80</v>
      </c>
      <c r="W43">
        <f t="shared" si="3"/>
        <v>168</v>
      </c>
      <c r="X43" s="148">
        <f t="shared" si="3"/>
        <v>5</v>
      </c>
    </row>
    <row r="44" spans="1:24" hidden="1">
      <c r="A44">
        <f>IF(Liquid!A51&gt;0,Liquid!A51,IF(ISBLANK(Liquid!A51),A43,Liquid!A51))</f>
        <v>2024</v>
      </c>
      <c r="B44">
        <f>Liquid!B51</f>
        <v>4</v>
      </c>
      <c r="C44" s="137">
        <f>Liquid!C51</f>
        <v>193633</v>
      </c>
      <c r="D44" s="137">
        <f>Liquid!D51</f>
        <v>240000</v>
      </c>
      <c r="E44" s="137">
        <f>Liquid!E51</f>
        <v>345525</v>
      </c>
      <c r="F44" s="137">
        <f>Liquid!F51</f>
        <v>254446</v>
      </c>
      <c r="G44" s="137">
        <f>Liquid!G51</f>
        <v>209790</v>
      </c>
      <c r="H44" s="137">
        <f>Liquid!H51</f>
        <v>436503</v>
      </c>
      <c r="I44" s="137">
        <f>Liquid!I51</f>
        <v>0</v>
      </c>
      <c r="J44" s="137">
        <f>Liquid!J51</f>
        <v>209790</v>
      </c>
      <c r="K44" s="137">
        <f>Liquid!K51</f>
        <v>209790</v>
      </c>
      <c r="L44" s="139">
        <f>Liquid!L51</f>
        <v>0.45248367692540564</v>
      </c>
      <c r="M44" s="137">
        <f>Liquid!M51</f>
        <v>167075.14672810881</v>
      </c>
      <c r="N44" s="137">
        <f>Liquid!N51</f>
        <v>350857.80812902853</v>
      </c>
      <c r="O44" s="137">
        <f>Liquid!O51</f>
        <v>350857.80812902853</v>
      </c>
      <c r="P44" s="139">
        <f>Liquid!P51</f>
        <v>1.2556625213767048</v>
      </c>
      <c r="Q44" s="139">
        <f>Liquid!Q51</f>
        <v>0.59793453398890695</v>
      </c>
      <c r="R44" s="139">
        <f>Liquid!R51</f>
        <v>0.59793453398890695</v>
      </c>
      <c r="S44" s="137">
        <f>Liquid!S51</f>
        <v>49.964107357733447</v>
      </c>
      <c r="T44" t="s">
        <v>111</v>
      </c>
      <c r="U44" t="s">
        <v>351</v>
      </c>
      <c r="V44">
        <f t="shared" si="4"/>
        <v>80</v>
      </c>
      <c r="W44">
        <f t="shared" si="3"/>
        <v>168</v>
      </c>
      <c r="X44" s="148">
        <f t="shared" si="3"/>
        <v>5</v>
      </c>
    </row>
    <row r="45" spans="1:24" hidden="1">
      <c r="A45">
        <f>IF(Liquid!A52&gt;0,Liquid!A52,IF(ISBLANK(Liquid!A52),A44,Liquid!A52))</f>
        <v>2024</v>
      </c>
      <c r="B45">
        <f>Liquid!B52</f>
        <v>5</v>
      </c>
      <c r="C45" s="137">
        <f>Liquid!C52</f>
        <v>246274</v>
      </c>
      <c r="D45" s="137">
        <f>Liquid!D52</f>
        <v>316551</v>
      </c>
      <c r="E45" s="137">
        <f>Liquid!E52</f>
        <v>436503</v>
      </c>
      <c r="F45" s="137">
        <f>Liquid!F52</f>
        <v>292474</v>
      </c>
      <c r="G45" s="137">
        <f>Liquid!G52</f>
        <v>247341</v>
      </c>
      <c r="H45" s="137">
        <f>Liquid!H52</f>
        <v>461904</v>
      </c>
      <c r="I45" s="137">
        <f>Liquid!I52</f>
        <v>0</v>
      </c>
      <c r="J45" s="137">
        <f>Liquid!J52</f>
        <v>0</v>
      </c>
      <c r="K45" s="137">
        <f>Liquid!K52</f>
        <v>247341</v>
      </c>
      <c r="L45" s="139">
        <f>Liquid!L52</f>
        <v>0.45248367692540564</v>
      </c>
      <c r="M45" s="137">
        <f>Liquid!M52</f>
        <v>167075.14672810881</v>
      </c>
      <c r="N45" s="137">
        <f>Liquid!N52</f>
        <v>350857.80812902853</v>
      </c>
      <c r="O45" s="137">
        <f>Liquid!O52</f>
        <v>350857.80812902853</v>
      </c>
      <c r="P45" s="139">
        <f>Liquid!P52</f>
        <v>1.4804176733868892</v>
      </c>
      <c r="Q45" s="139">
        <f>Liquid!Q52</f>
        <v>0.70496079685089963</v>
      </c>
      <c r="R45" s="139">
        <f>Liquid!R52</f>
        <v>0.70496079685089963</v>
      </c>
      <c r="S45" s="137">
        <f>Liquid!S52</f>
        <v>49.62799158660679</v>
      </c>
      <c r="T45" t="s">
        <v>111</v>
      </c>
      <c r="U45" t="s">
        <v>351</v>
      </c>
      <c r="V45">
        <f t="shared" si="4"/>
        <v>80</v>
      </c>
      <c r="W45">
        <f t="shared" si="3"/>
        <v>168</v>
      </c>
      <c r="X45" s="148">
        <f t="shared" si="3"/>
        <v>5</v>
      </c>
    </row>
    <row r="46" spans="1:24" hidden="1">
      <c r="A46">
        <f>IF(Liquid!A53&gt;0,Liquid!A53,IF(ISBLANK(Liquid!A53),A45,Liquid!A53))</f>
        <v>2024</v>
      </c>
      <c r="B46">
        <f>Liquid!B53</f>
        <v>6</v>
      </c>
      <c r="C46" s="137">
        <f>Liquid!C53</f>
        <v>256844</v>
      </c>
      <c r="D46" s="137">
        <f>Liquid!D53</f>
        <v>291494</v>
      </c>
      <c r="E46" s="137">
        <f>Liquid!E53</f>
        <v>461904</v>
      </c>
      <c r="F46" s="137">
        <f>Liquid!F53</f>
        <v>231958</v>
      </c>
      <c r="G46" s="137">
        <f>Liquid!G53</f>
        <v>214136</v>
      </c>
      <c r="H46" s="137">
        <f>Liquid!H53</f>
        <v>421090</v>
      </c>
      <c r="I46" s="137">
        <f>Liquid!I53</f>
        <v>0</v>
      </c>
      <c r="J46" s="137">
        <f>Liquid!J53</f>
        <v>0</v>
      </c>
      <c r="K46" s="137">
        <f>Liquid!K53</f>
        <v>214136</v>
      </c>
      <c r="L46" s="139">
        <f>Liquid!L53</f>
        <v>0.45248367692540564</v>
      </c>
      <c r="M46" s="137">
        <f>Liquid!M53</f>
        <v>167075.14672810881</v>
      </c>
      <c r="N46" s="137">
        <f>Liquid!N53</f>
        <v>350857.80812902853</v>
      </c>
      <c r="O46" s="137">
        <f>Liquid!O53</f>
        <v>350857.80812902853</v>
      </c>
      <c r="P46" s="139">
        <f>Liquid!P53</f>
        <v>1.2816747684709568</v>
      </c>
      <c r="Q46" s="139">
        <f>Liquid!Q53</f>
        <v>0.6103213183195032</v>
      </c>
      <c r="R46" s="139">
        <f>Liquid!R53</f>
        <v>0.6103213183195032</v>
      </c>
      <c r="S46" s="137">
        <f>Liquid!S53</f>
        <v>50.354736727352012</v>
      </c>
      <c r="T46" t="s">
        <v>111</v>
      </c>
      <c r="U46" t="s">
        <v>351</v>
      </c>
      <c r="V46">
        <f t="shared" si="4"/>
        <v>80</v>
      </c>
      <c r="W46">
        <f t="shared" si="3"/>
        <v>168</v>
      </c>
      <c r="X46" s="148">
        <f t="shared" si="3"/>
        <v>5</v>
      </c>
    </row>
    <row r="47" spans="1:24" hidden="1">
      <c r="A47">
        <f>IF(Liquid!A54&gt;0,Liquid!A54,IF(ISBLANK(Liquid!A54),A46,Liquid!A54))</f>
        <v>2024</v>
      </c>
      <c r="B47">
        <f>Liquid!B54</f>
        <v>7</v>
      </c>
      <c r="C47" s="137">
        <f>Liquid!C54</f>
        <v>256000</v>
      </c>
      <c r="D47" s="137">
        <f>Liquid!D54</f>
        <v>260000</v>
      </c>
      <c r="E47" s="137">
        <f>Liquid!E54</f>
        <v>421090</v>
      </c>
      <c r="F47" s="137">
        <f>Liquid!F54</f>
        <v>286481</v>
      </c>
      <c r="G47" s="137">
        <f>Liquid!G54</f>
        <v>199354</v>
      </c>
      <c r="H47" s="137">
        <f>Liquid!H54</f>
        <v>568582</v>
      </c>
      <c r="I47" s="137">
        <f>Liquid!I54</f>
        <v>0</v>
      </c>
      <c r="J47" s="137">
        <f>Liquid!J54</f>
        <v>0</v>
      </c>
      <c r="K47" s="137">
        <f>Liquid!K54</f>
        <v>199354</v>
      </c>
      <c r="L47" s="139">
        <f>Liquid!L54</f>
        <v>0.45248367692540564</v>
      </c>
      <c r="M47" s="137">
        <f>Liquid!M54</f>
        <v>167075.14672810881</v>
      </c>
      <c r="N47" s="137">
        <f>Liquid!N54</f>
        <v>350857.80812902853</v>
      </c>
      <c r="O47" s="137">
        <f>Liquid!O54</f>
        <v>350857.80812902853</v>
      </c>
      <c r="P47" s="139">
        <f>Liquid!P54</f>
        <v>1.1931996104987443</v>
      </c>
      <c r="Q47" s="139">
        <f>Liquid!Q54</f>
        <v>0.56819029071368776</v>
      </c>
      <c r="R47" s="139">
        <f>Liquid!R54</f>
        <v>0.56819029071368776</v>
      </c>
      <c r="S47" s="137">
        <f>Liquid!S54</f>
        <v>46.056718750000002</v>
      </c>
      <c r="T47" t="s">
        <v>111</v>
      </c>
      <c r="U47" t="s">
        <v>351</v>
      </c>
      <c r="V47">
        <f t="shared" si="4"/>
        <v>80</v>
      </c>
      <c r="W47">
        <f t="shared" si="3"/>
        <v>168</v>
      </c>
      <c r="X47" s="148">
        <f t="shared" si="3"/>
        <v>5</v>
      </c>
    </row>
    <row r="48" spans="1:24">
      <c r="A48">
        <f>IF(Liquid!A55&gt;0,Liquid!A55,IF(ISBLANK(Liquid!A55),A47,Liquid!A55))</f>
        <v>2024</v>
      </c>
      <c r="B48">
        <f>Liquid!B55</f>
        <v>8</v>
      </c>
      <c r="C48" s="137">
        <f>Liquid!C55</f>
        <v>223223</v>
      </c>
      <c r="D48" s="137">
        <f>Liquid!D55</f>
        <v>196753.28571</v>
      </c>
      <c r="E48" s="137">
        <f>Liquid!E55</f>
        <v>568582</v>
      </c>
      <c r="F48" s="137">
        <f>Liquid!F55</f>
        <v>303128</v>
      </c>
      <c r="G48" s="137">
        <f>Liquid!G55</f>
        <v>216227</v>
      </c>
      <c r="H48" s="137">
        <f>Liquid!H55</f>
        <v>555952</v>
      </c>
      <c r="I48" s="137">
        <f>Liquid!I55</f>
        <v>0</v>
      </c>
      <c r="J48" s="137">
        <f>Liquid!J55</f>
        <v>0</v>
      </c>
      <c r="K48" s="137">
        <f>Liquid!K55</f>
        <v>216227</v>
      </c>
      <c r="L48" s="139">
        <f>Liquid!L55</f>
        <v>0.45248367692540564</v>
      </c>
      <c r="M48" s="137">
        <f>Liquid!M55</f>
        <v>167075.14672810881</v>
      </c>
      <c r="N48" s="137">
        <f>Liquid!N55</f>
        <v>350857.80812902853</v>
      </c>
      <c r="O48" s="137">
        <f>Liquid!O55</f>
        <v>350857.80812902853</v>
      </c>
      <c r="P48" s="139">
        <f>Liquid!P55</f>
        <v>1.2941900949030971</v>
      </c>
      <c r="Q48" s="139">
        <f>Liquid!Q55</f>
        <v>0.61628099757290333</v>
      </c>
      <c r="R48" s="139">
        <f>Liquid!R55</f>
        <v>0.61628099757290333</v>
      </c>
      <c r="S48" s="137">
        <f>Liquid!S55</f>
        <v>71.320141741666404</v>
      </c>
      <c r="T48" t="s">
        <v>111</v>
      </c>
      <c r="U48" t="s">
        <v>351</v>
      </c>
      <c r="V48">
        <f t="shared" si="4"/>
        <v>80</v>
      </c>
      <c r="W48">
        <f t="shared" si="3"/>
        <v>168</v>
      </c>
      <c r="X48" s="148">
        <f t="shared" si="3"/>
        <v>5</v>
      </c>
    </row>
    <row r="49" spans="1:24">
      <c r="A49">
        <f>IF(Liquid!A56&gt;0,Liquid!A56,IF(ISBLANK(Liquid!A56),A48,Liquid!A56))</f>
        <v>2024</v>
      </c>
      <c r="B49">
        <f>Liquid!B56</f>
        <v>9</v>
      </c>
      <c r="C49" s="137">
        <f>Liquid!C56</f>
        <v>341405.86</v>
      </c>
      <c r="D49" s="137">
        <f>Liquid!D56</f>
        <v>280000</v>
      </c>
      <c r="E49" s="137">
        <f>Liquid!E56</f>
        <v>555952</v>
      </c>
      <c r="F49" s="137">
        <f>Liquid!F56</f>
        <v>275671</v>
      </c>
      <c r="G49" s="137">
        <f>Liquid!G56</f>
        <v>244157</v>
      </c>
      <c r="H49" s="137">
        <f>Liquid!H56</f>
        <v>585726</v>
      </c>
      <c r="I49" s="137">
        <f>Liquid!I56</f>
        <v>0</v>
      </c>
      <c r="J49" s="137">
        <f>Liquid!J56</f>
        <v>0</v>
      </c>
      <c r="K49" s="137">
        <f>Liquid!K56</f>
        <v>244157</v>
      </c>
      <c r="L49" s="139">
        <f>Liquid!L56</f>
        <v>0.45248367692540564</v>
      </c>
      <c r="M49" s="137">
        <f>Liquid!M56</f>
        <v>167075.14672810881</v>
      </c>
      <c r="N49" s="137">
        <f>Liquid!N56</f>
        <v>350857.80812902853</v>
      </c>
      <c r="O49" s="137">
        <f>Liquid!O56</f>
        <v>350857.80812902853</v>
      </c>
      <c r="P49" s="139">
        <f>Liquid!P56</f>
        <v>1.4613603805318274</v>
      </c>
      <c r="Q49" s="139">
        <f>Liquid!Q56</f>
        <v>0.69588589549134638</v>
      </c>
      <c r="R49" s="139">
        <f>Liquid!R56</f>
        <v>0.69588589549134638</v>
      </c>
      <c r="S49" s="137">
        <f>Liquid!S56</f>
        <v>45.595749293817043</v>
      </c>
      <c r="T49" t="s">
        <v>111</v>
      </c>
      <c r="U49" t="s">
        <v>351</v>
      </c>
      <c r="V49">
        <f t="shared" si="4"/>
        <v>80</v>
      </c>
      <c r="W49">
        <f t="shared" si="3"/>
        <v>168</v>
      </c>
      <c r="X49" s="148">
        <f t="shared" si="3"/>
        <v>5</v>
      </c>
    </row>
    <row r="50" spans="1:24">
      <c r="A50">
        <f>IF(Liquid!A57&gt;0,Liquid!A57,IF(ISBLANK(Liquid!A57),A49,Liquid!A57))</f>
        <v>2024</v>
      </c>
      <c r="B50">
        <f>Liquid!B57</f>
        <v>10</v>
      </c>
      <c r="C50" s="137">
        <f>Liquid!C57</f>
        <v>305583.49</v>
      </c>
      <c r="D50" s="137">
        <f>Liquid!D57</f>
        <v>270000</v>
      </c>
      <c r="E50" s="137">
        <f>Liquid!E57</f>
        <v>585726</v>
      </c>
      <c r="F50" s="137">
        <f>Liquid!F57</f>
        <v>241278</v>
      </c>
      <c r="G50" s="137">
        <f>Liquid!G57</f>
        <v>278069</v>
      </c>
      <c r="H50" s="137">
        <f>Liquid!H57</f>
        <v>673883</v>
      </c>
      <c r="I50" s="137">
        <f>Liquid!I57</f>
        <v>0</v>
      </c>
      <c r="J50" s="137">
        <f>Liquid!J57</f>
        <v>0</v>
      </c>
      <c r="K50" s="137">
        <f>Liquid!K57</f>
        <v>278069</v>
      </c>
      <c r="L50" s="139">
        <f>Liquid!L57</f>
        <v>0.45248367692540564</v>
      </c>
      <c r="M50" s="137">
        <f>Liquid!M57</f>
        <v>167075.14672810881</v>
      </c>
      <c r="N50" s="137">
        <f>Liquid!N57</f>
        <v>350857.80812902853</v>
      </c>
      <c r="O50" s="137">
        <f>Liquid!O57</f>
        <v>350857.80812902853</v>
      </c>
      <c r="P50" s="139">
        <f>Liquid!P57</f>
        <v>1.6643349142318455</v>
      </c>
      <c r="Q50" s="139">
        <f>Liquid!Q57</f>
        <v>0.79254043534849783</v>
      </c>
      <c r="R50" s="139">
        <f>Liquid!R57</f>
        <v>0.79254043534849783</v>
      </c>
      <c r="S50" s="137">
        <f>Liquid!S57</f>
        <v>53.66889421938339</v>
      </c>
      <c r="T50" t="s">
        <v>111</v>
      </c>
      <c r="U50" t="s">
        <v>351</v>
      </c>
      <c r="V50">
        <f t="shared" si="4"/>
        <v>80</v>
      </c>
      <c r="W50">
        <f t="shared" si="3"/>
        <v>168</v>
      </c>
      <c r="X50" s="148">
        <f t="shared" si="3"/>
        <v>5</v>
      </c>
    </row>
    <row r="51" spans="1:24" hidden="1">
      <c r="A51">
        <f>IF(Liquid!A58&gt;0,Liquid!A58,IF(ISBLANK(Liquid!A58),A50,Liquid!A58))</f>
        <v>2024</v>
      </c>
      <c r="B51">
        <f>Liquid!B58</f>
        <v>11</v>
      </c>
      <c r="C51" s="137">
        <f>Liquid!C58</f>
        <v>282108.76</v>
      </c>
      <c r="D51" s="137">
        <f>Liquid!D58</f>
        <v>200000</v>
      </c>
      <c r="E51" s="137">
        <f>Liquid!E58</f>
        <v>673883</v>
      </c>
      <c r="F51" s="137">
        <f>Liquid!F58</f>
        <v>180955</v>
      </c>
      <c r="G51" s="137">
        <f>Liquid!G58</f>
        <v>153435</v>
      </c>
      <c r="H51" s="137">
        <f>Liquid!H58</f>
        <v>617219</v>
      </c>
      <c r="I51" s="137">
        <f>Liquid!I58</f>
        <v>0</v>
      </c>
      <c r="J51" s="137">
        <f>Liquid!J58</f>
        <v>0</v>
      </c>
      <c r="K51" s="137">
        <f>Liquid!K58</f>
        <v>153435</v>
      </c>
      <c r="L51" s="139">
        <f>Liquid!L58</f>
        <v>0.45248367692540564</v>
      </c>
      <c r="M51" s="137">
        <f>Liquid!M58</f>
        <v>167075.14672810881</v>
      </c>
      <c r="N51" s="137">
        <f>Liquid!N58</f>
        <v>350857.80812902853</v>
      </c>
      <c r="O51" s="137">
        <f>Liquid!O58</f>
        <v>350857.80812902853</v>
      </c>
      <c r="P51" s="139">
        <f>Liquid!P58</f>
        <v>0.9183592114373168</v>
      </c>
      <c r="Q51" s="139">
        <f>Liquid!Q58</f>
        <v>0.43731391020824606</v>
      </c>
      <c r="R51" s="139">
        <f>Liquid!R58</f>
        <v>0.43731391020824606</v>
      </c>
      <c r="S51" s="137">
        <f>Liquid!S58</f>
        <v>66.884573169581827</v>
      </c>
      <c r="T51" t="s">
        <v>111</v>
      </c>
      <c r="U51" t="s">
        <v>351</v>
      </c>
      <c r="V51">
        <f t="shared" si="4"/>
        <v>80</v>
      </c>
      <c r="W51">
        <f t="shared" si="3"/>
        <v>168</v>
      </c>
      <c r="X51" s="148">
        <f t="shared" si="3"/>
        <v>5</v>
      </c>
    </row>
    <row r="52" spans="1:24" hidden="1">
      <c r="A52">
        <f>IF(Liquid!A59&gt;0,Liquid!A59,IF(ISBLANK(Liquid!A59),A51,Liquid!A59))</f>
        <v>2024</v>
      </c>
      <c r="B52">
        <f>Liquid!B59</f>
        <v>12</v>
      </c>
      <c r="C52" s="137">
        <f>Liquid!C59</f>
        <v>224305.87499999997</v>
      </c>
      <c r="D52" s="137">
        <f>Liquid!D59</f>
        <v>200000</v>
      </c>
      <c r="E52" s="137">
        <f>Liquid!E59</f>
        <v>617219</v>
      </c>
      <c r="F52" s="137">
        <f>Liquid!F59</f>
        <v>89965</v>
      </c>
      <c r="G52" s="137">
        <f>Liquid!G59</f>
        <v>120054</v>
      </c>
      <c r="H52" s="137">
        <f>Liquid!H59</f>
        <v>567974</v>
      </c>
      <c r="I52" s="137">
        <f>Liquid!I59</f>
        <v>0</v>
      </c>
      <c r="J52" s="137">
        <f>Liquid!J59</f>
        <v>0</v>
      </c>
      <c r="K52" s="137">
        <f>Liquid!K59</f>
        <v>120054</v>
      </c>
      <c r="L52" s="139">
        <f>Liquid!L59</f>
        <v>0.45248367692540564</v>
      </c>
      <c r="M52" s="137">
        <f>Liquid!M59</f>
        <v>167075.14672810881</v>
      </c>
      <c r="N52" s="137">
        <f>Liquid!N59</f>
        <v>350857.80812902853</v>
      </c>
      <c r="O52" s="137">
        <f>Liquid!O59</f>
        <v>350857.80812902853</v>
      </c>
      <c r="P52" s="139">
        <f>Liquid!P59</f>
        <v>0.71856288832336579</v>
      </c>
      <c r="Q52" s="139">
        <f>Liquid!Q59</f>
        <v>0.34217280396350747</v>
      </c>
      <c r="R52" s="139">
        <f>Liquid!R59</f>
        <v>0.34217280396350747</v>
      </c>
      <c r="S52" s="137">
        <f>Liquid!S59</f>
        <v>77.047166062859489</v>
      </c>
      <c r="T52" t="s">
        <v>111</v>
      </c>
      <c r="U52" t="s">
        <v>351</v>
      </c>
      <c r="V52">
        <f t="shared" si="4"/>
        <v>80</v>
      </c>
      <c r="W52">
        <f t="shared" si="3"/>
        <v>168</v>
      </c>
      <c r="X52" s="148">
        <f t="shared" si="3"/>
        <v>5</v>
      </c>
    </row>
    <row r="53" spans="1:24" hidden="1">
      <c r="A53">
        <f>IF(Liquid!A60&gt;0,Liquid!A60,IF(ISBLANK(Liquid!A60),A52,Liquid!A60))</f>
        <v>2024</v>
      </c>
      <c r="B53">
        <f>Liquid!B60</f>
        <v>13</v>
      </c>
      <c r="C53" s="137">
        <f>Liquid!C60</f>
        <v>216962.15999999997</v>
      </c>
      <c r="D53" s="137">
        <f>Liquid!D60</f>
        <v>200000</v>
      </c>
      <c r="E53" s="137">
        <f>Liquid!E60</f>
        <v>567974</v>
      </c>
      <c r="F53" s="137">
        <f>Liquid!F60</f>
        <v>187688</v>
      </c>
      <c r="G53" s="137">
        <f>Liquid!G60</f>
        <v>117254</v>
      </c>
      <c r="H53" s="137">
        <f>Liquid!H60</f>
        <v>541352</v>
      </c>
      <c r="I53" s="137">
        <f>Liquid!I60</f>
        <v>0</v>
      </c>
      <c r="J53" s="137">
        <f>Liquid!J60</f>
        <v>0</v>
      </c>
      <c r="K53" s="137">
        <f>Liquid!K60</f>
        <v>117254</v>
      </c>
      <c r="L53" s="139">
        <f>Liquid!L60</f>
        <v>0.45248367692540564</v>
      </c>
      <c r="M53" s="137">
        <f>Liquid!M60</f>
        <v>167075.14672810881</v>
      </c>
      <c r="N53" s="137">
        <f>Liquid!N60</f>
        <v>350857.80812902853</v>
      </c>
      <c r="O53" s="137">
        <f>Liquid!O60</f>
        <v>350857.80812902853</v>
      </c>
      <c r="P53" s="139">
        <f>Liquid!P60</f>
        <v>0.70180396244579879</v>
      </c>
      <c r="Q53" s="139">
        <f>Liquid!Q60</f>
        <v>0.33419236306942796</v>
      </c>
      <c r="R53" s="139">
        <f>Liquid!R60</f>
        <v>0.33419236306942796</v>
      </c>
      <c r="S53" s="137">
        <f>Liquid!S60</f>
        <v>91.624686996110299</v>
      </c>
      <c r="T53" t="s">
        <v>111</v>
      </c>
      <c r="U53" t="s">
        <v>351</v>
      </c>
      <c r="V53">
        <f t="shared" si="4"/>
        <v>80</v>
      </c>
      <c r="W53">
        <f t="shared" si="3"/>
        <v>168</v>
      </c>
      <c r="X53" s="148">
        <f t="shared" si="3"/>
        <v>5</v>
      </c>
    </row>
    <row r="54" spans="1:24" hidden="1">
      <c r="A54">
        <f>IF(Liquid!A61&gt;0,Liquid!A61,IF(ISBLANK(Liquid!A61),A53,Liquid!A61))</f>
        <v>2025</v>
      </c>
      <c r="B54">
        <f>Liquid!B61</f>
        <v>1</v>
      </c>
      <c r="C54" s="137">
        <f>Liquid!C61</f>
        <v>179915</v>
      </c>
      <c r="D54" s="137">
        <f>Liquid!D61</f>
        <v>198704</v>
      </c>
      <c r="E54" s="137">
        <f>Liquid!E61</f>
        <v>541352</v>
      </c>
      <c r="F54" s="137">
        <f>Liquid!F61</f>
        <v>191613</v>
      </c>
      <c r="G54" s="137">
        <f>Liquid!G61</f>
        <v>204713</v>
      </c>
      <c r="H54" s="137">
        <f>Liquid!H61</f>
        <v>505112</v>
      </c>
      <c r="I54" s="137">
        <f>Liquid!I61</f>
        <v>0</v>
      </c>
      <c r="J54" s="137">
        <f>Liquid!J61</f>
        <v>204713</v>
      </c>
      <c r="K54" s="137">
        <f>Liquid!K61</f>
        <v>204713</v>
      </c>
      <c r="L54" s="139">
        <f>Liquid!L61</f>
        <v>0.55775066579015253</v>
      </c>
      <c r="M54" s="137">
        <f>Liquid!M61</f>
        <v>205943.94687955204</v>
      </c>
      <c r="N54" s="137">
        <f>Liquid!N61</f>
        <v>432482.28844705923</v>
      </c>
      <c r="O54" s="137">
        <f>Liquid!O61</f>
        <v>432482.28844705923</v>
      </c>
      <c r="P54" s="139">
        <f>Liquid!P61</f>
        <v>0.99402290332780707</v>
      </c>
      <c r="Q54" s="139">
        <f>Liquid!Q61</f>
        <v>0.47334423967990819</v>
      </c>
      <c r="R54" s="139">
        <f>Liquid!R61</f>
        <v>0.47334423967990819</v>
      </c>
      <c r="S54" s="137">
        <f>Liquid!S61</f>
        <v>84.250095878609343</v>
      </c>
      <c r="T54" t="s">
        <v>111</v>
      </c>
      <c r="U54" t="s">
        <v>351</v>
      </c>
      <c r="V54">
        <f t="shared" si="4"/>
        <v>80</v>
      </c>
      <c r="W54">
        <f t="shared" si="3"/>
        <v>168</v>
      </c>
      <c r="X54" s="148">
        <f t="shared" si="3"/>
        <v>5</v>
      </c>
    </row>
    <row r="55" spans="1:24" hidden="1">
      <c r="A55">
        <f>IF(Liquid!A62&gt;0,Liquid!A62,IF(ISBLANK(Liquid!A62),A54,Liquid!A62))</f>
        <v>2025</v>
      </c>
      <c r="B55">
        <f>Liquid!B62</f>
        <v>2</v>
      </c>
      <c r="C55" s="137">
        <f>Liquid!C62</f>
        <v>215999</v>
      </c>
      <c r="D55" s="137">
        <f>Liquid!D62</f>
        <v>106255</v>
      </c>
      <c r="E55" s="137">
        <f>Liquid!E62</f>
        <v>505112</v>
      </c>
      <c r="F55" s="137">
        <f>Liquid!F62</f>
        <v>108498</v>
      </c>
      <c r="G55" s="137">
        <f>Liquid!G62</f>
        <v>116436</v>
      </c>
      <c r="H55" s="137">
        <f>Liquid!H62</f>
        <v>356690</v>
      </c>
      <c r="I55" s="137">
        <f>Liquid!I62</f>
        <v>0</v>
      </c>
      <c r="J55" s="137">
        <f>Liquid!J62</f>
        <v>116436</v>
      </c>
      <c r="K55" s="137">
        <f>Liquid!K62</f>
        <v>116436</v>
      </c>
      <c r="L55" s="139">
        <f>Liquid!L62</f>
        <v>0.55775066579015253</v>
      </c>
      <c r="M55" s="137">
        <f>Liquid!M62</f>
        <v>205943.94687955204</v>
      </c>
      <c r="N55" s="137">
        <f>Liquid!N62</f>
        <v>432482.28844705923</v>
      </c>
      <c r="O55" s="137">
        <f>Liquid!O62</f>
        <v>432482.28844705923</v>
      </c>
      <c r="P55" s="139">
        <f>Liquid!P62</f>
        <v>0.56537714151947627</v>
      </c>
      <c r="Q55" s="139">
        <f>Liquid!Q62</f>
        <v>0.26922721024736967</v>
      </c>
      <c r="R55" s="139">
        <f>Liquid!R62</f>
        <v>0.26922721024736967</v>
      </c>
      <c r="S55" s="137">
        <f>Liquid!S62</f>
        <v>65.477784619373239</v>
      </c>
      <c r="T55" t="s">
        <v>111</v>
      </c>
      <c r="U55" t="s">
        <v>351</v>
      </c>
      <c r="V55">
        <f t="shared" si="4"/>
        <v>80</v>
      </c>
      <c r="W55">
        <f t="shared" si="3"/>
        <v>168</v>
      </c>
      <c r="X55" s="148">
        <f t="shared" si="3"/>
        <v>5</v>
      </c>
    </row>
    <row r="56" spans="1:24" hidden="1">
      <c r="A56">
        <f>IF(Liquid!A63&gt;0,Liquid!A63,IF(ISBLANK(Liquid!A63),A55,Liquid!A63))</f>
        <v>2025</v>
      </c>
      <c r="B56">
        <f>Liquid!B63</f>
        <v>3</v>
      </c>
      <c r="C56" s="137">
        <f>Liquid!C63</f>
        <v>170777</v>
      </c>
      <c r="D56" s="137">
        <f>Liquid!D63</f>
        <v>180373</v>
      </c>
      <c r="E56" s="137">
        <f>Liquid!E63</f>
        <v>356690</v>
      </c>
      <c r="F56" s="137">
        <f>Liquid!F63</f>
        <v>150582</v>
      </c>
      <c r="G56" s="137">
        <f>Liquid!G63</f>
        <v>48374</v>
      </c>
      <c r="H56" s="137">
        <f>Liquid!H63</f>
        <v>347329</v>
      </c>
      <c r="I56" s="137">
        <f>Liquid!I63</f>
        <v>0</v>
      </c>
      <c r="J56" s="137">
        <f>Liquid!J63</f>
        <v>48374</v>
      </c>
      <c r="K56" s="137">
        <f>Liquid!K63</f>
        <v>48374</v>
      </c>
      <c r="L56" s="139">
        <f>Liquid!L63</f>
        <v>0.55775066579015253</v>
      </c>
      <c r="M56" s="137">
        <f>Liquid!M63</f>
        <v>205943.94687955204</v>
      </c>
      <c r="N56" s="137">
        <f>Liquid!N63</f>
        <v>432482.28844705923</v>
      </c>
      <c r="O56" s="137">
        <f>Liquid!O63</f>
        <v>432482.28844705923</v>
      </c>
      <c r="P56" s="139">
        <f>Liquid!P63</f>
        <v>0.23488915665140631</v>
      </c>
      <c r="Q56" s="139">
        <f>Liquid!Q63</f>
        <v>0.11185197935781255</v>
      </c>
      <c r="R56" s="139">
        <f>Liquid!R63</f>
        <v>0.11185197935781255</v>
      </c>
      <c r="S56" s="137">
        <f>Liquid!S63</f>
        <v>58.481645654859847</v>
      </c>
      <c r="T56" t="s">
        <v>111</v>
      </c>
      <c r="U56" t="s">
        <v>351</v>
      </c>
      <c r="V56">
        <f t="shared" si="4"/>
        <v>80</v>
      </c>
      <c r="W56">
        <f t="shared" si="3"/>
        <v>168</v>
      </c>
      <c r="X56" s="148">
        <f t="shared" si="3"/>
        <v>5</v>
      </c>
    </row>
    <row r="57" spans="1:24" hidden="1">
      <c r="A57">
        <f>IF(Liquid!A64&gt;0,Liquid!A64,IF(ISBLANK(Liquid!A64),A56,Liquid!A64))</f>
        <v>2025</v>
      </c>
      <c r="B57">
        <f>Liquid!B64</f>
        <v>4</v>
      </c>
      <c r="C57" s="137">
        <f>Liquid!C64</f>
        <v>179236</v>
      </c>
      <c r="D57" s="137">
        <f>Liquid!D64</f>
        <v>139409</v>
      </c>
      <c r="E57" s="137">
        <f>Liquid!E64</f>
        <v>347329</v>
      </c>
      <c r="F57" s="137">
        <f>Liquid!F64</f>
        <v>159570</v>
      </c>
      <c r="G57" s="137">
        <f>Liquid!G64</f>
        <v>135282</v>
      </c>
      <c r="H57" s="137">
        <f>Liquid!H64</f>
        <v>220401</v>
      </c>
      <c r="I57" s="137">
        <f>Liquid!I64</f>
        <v>0</v>
      </c>
      <c r="J57" s="137">
        <f>Liquid!J64</f>
        <v>135282</v>
      </c>
      <c r="K57" s="137">
        <f>Liquid!K64</f>
        <v>135282</v>
      </c>
      <c r="L57" s="139">
        <f>Liquid!L64</f>
        <v>0.55775066579015253</v>
      </c>
      <c r="M57" s="137">
        <f>Liquid!M64</f>
        <v>205943.94687955204</v>
      </c>
      <c r="N57" s="137">
        <f>Liquid!N64</f>
        <v>432482.28844705923</v>
      </c>
      <c r="O57" s="137">
        <f>Liquid!O64</f>
        <v>432482.28844705923</v>
      </c>
      <c r="P57" s="139">
        <f>Liquid!P64</f>
        <v>0.65688747860659757</v>
      </c>
      <c r="Q57" s="139">
        <f>Liquid!Q64</f>
        <v>0.31280356124123698</v>
      </c>
      <c r="R57" s="139">
        <f>Liquid!R64</f>
        <v>0.31280356124123698</v>
      </c>
      <c r="S57" s="137">
        <f>Liquid!S64</f>
        <v>54.259255953045141</v>
      </c>
      <c r="T57" t="s">
        <v>111</v>
      </c>
      <c r="U57" t="s">
        <v>351</v>
      </c>
      <c r="V57">
        <f t="shared" si="4"/>
        <v>80</v>
      </c>
      <c r="W57">
        <f t="shared" si="3"/>
        <v>168</v>
      </c>
      <c r="X57" s="148">
        <f t="shared" si="3"/>
        <v>5</v>
      </c>
    </row>
    <row r="58" spans="1:24" hidden="1">
      <c r="A58">
        <f>IF(Liquid!A65&gt;0,Liquid!A65,IF(ISBLANK(Liquid!A65),A57,Liquid!A65))</f>
        <v>2025</v>
      </c>
      <c r="B58">
        <f>Liquid!B65</f>
        <v>5</v>
      </c>
      <c r="C58" s="137">
        <f>Liquid!C65</f>
        <v>221813</v>
      </c>
      <c r="D58" s="137">
        <f>Liquid!D65</f>
        <v>200000</v>
      </c>
      <c r="E58" s="137">
        <f>Liquid!E65</f>
        <v>220401</v>
      </c>
      <c r="F58" s="137">
        <f>Liquid!F65</f>
        <v>0</v>
      </c>
      <c r="G58" s="137">
        <f>Liquid!G65</f>
        <v>0</v>
      </c>
      <c r="H58" s="137">
        <f>Liquid!H65</f>
        <v>198588</v>
      </c>
      <c r="I58" s="137">
        <f>Liquid!I65</f>
        <v>0</v>
      </c>
      <c r="J58" s="137">
        <f>Liquid!J65</f>
        <v>0</v>
      </c>
      <c r="K58" s="137">
        <f>Liquid!K65</f>
        <v>221813</v>
      </c>
      <c r="L58" s="139">
        <f>Liquid!L65</f>
        <v>0.55775066579015253</v>
      </c>
      <c r="M58" s="137">
        <f>Liquid!M65</f>
        <v>205943.94687955204</v>
      </c>
      <c r="N58" s="137">
        <f>Liquid!N65</f>
        <v>432482.28844705923</v>
      </c>
      <c r="O58" s="137">
        <f>Liquid!O65</f>
        <v>432482.28844705923</v>
      </c>
      <c r="P58" s="139">
        <f>Liquid!P65</f>
        <v>1.0770552053648321</v>
      </c>
      <c r="Q58" s="139">
        <f>Liquid!Q65</f>
        <v>0.51288343112611057</v>
      </c>
      <c r="R58" s="139">
        <f>Liquid!R65</f>
        <v>0.51288343112611057</v>
      </c>
      <c r="S58" s="137">
        <f>Liquid!S65</f>
        <v>27.821759770617593</v>
      </c>
      <c r="T58" t="s">
        <v>111</v>
      </c>
      <c r="U58" t="s">
        <v>351</v>
      </c>
      <c r="V58">
        <f t="shared" si="4"/>
        <v>80</v>
      </c>
      <c r="W58">
        <f t="shared" si="3"/>
        <v>168</v>
      </c>
      <c r="X58" s="148">
        <f t="shared" si="3"/>
        <v>5</v>
      </c>
    </row>
    <row r="59" spans="1:24" hidden="1">
      <c r="A59">
        <f>IF(Liquid!A66&gt;0,Liquid!A66,IF(ISBLANK(Liquid!A66),A58,Liquid!A66))</f>
        <v>2025</v>
      </c>
      <c r="B59">
        <f>Liquid!B66</f>
        <v>6</v>
      </c>
      <c r="C59" s="137">
        <f>Liquid!C66</f>
        <v>173155</v>
      </c>
      <c r="D59" s="137">
        <f>Liquid!D66</f>
        <v>183175.88889358312</v>
      </c>
      <c r="E59" s="137">
        <f>Liquid!E66</f>
        <v>198588</v>
      </c>
      <c r="F59" s="137">
        <f>Liquid!F66</f>
        <v>0</v>
      </c>
      <c r="G59" s="137">
        <f>Liquid!G66</f>
        <v>0</v>
      </c>
      <c r="H59" s="137">
        <f>Liquid!H66</f>
        <v>208608.88889358309</v>
      </c>
      <c r="I59" s="137">
        <f>Liquid!I66</f>
        <v>0</v>
      </c>
      <c r="J59" s="137">
        <f>Liquid!J66</f>
        <v>0</v>
      </c>
      <c r="K59" s="137">
        <f>Liquid!K66</f>
        <v>173155</v>
      </c>
      <c r="L59" s="139">
        <f>Liquid!L66</f>
        <v>0.55775066579015253</v>
      </c>
      <c r="M59" s="137">
        <f>Liquid!M66</f>
        <v>205943.94687955204</v>
      </c>
      <c r="N59" s="137">
        <f>Liquid!N66</f>
        <v>432482.28844705923</v>
      </c>
      <c r="O59" s="137">
        <f>Liquid!O66</f>
        <v>432482.28844705923</v>
      </c>
      <c r="P59" s="139">
        <f>Liquid!P66</f>
        <v>0.84078703270298638</v>
      </c>
      <c r="Q59" s="139">
        <f>Liquid!Q66</f>
        <v>0.40037477747761258</v>
      </c>
      <c r="R59" s="139">
        <f>Liquid!R66</f>
        <v>0.40037477747761258</v>
      </c>
      <c r="S59" s="137">
        <f>Liquid!S66</f>
        <v>32.112638965089083</v>
      </c>
      <c r="T59" t="s">
        <v>111</v>
      </c>
      <c r="U59" t="s">
        <v>351</v>
      </c>
      <c r="V59">
        <f t="shared" si="4"/>
        <v>80</v>
      </c>
      <c r="W59">
        <f t="shared" si="3"/>
        <v>168</v>
      </c>
      <c r="X59" s="148">
        <f t="shared" si="3"/>
        <v>5</v>
      </c>
    </row>
    <row r="60" spans="1:24" hidden="1">
      <c r="A60">
        <f>IF(Liquid!A67&gt;0,Liquid!A67,IF(ISBLANK(Liquid!A67),A59,Liquid!A67))</f>
        <v>2025</v>
      </c>
      <c r="B60">
        <f>Liquid!B67</f>
        <v>7</v>
      </c>
      <c r="C60" s="137">
        <f>Liquid!C67</f>
        <v>153457</v>
      </c>
      <c r="D60" s="137">
        <f>Liquid!D67</f>
        <v>180000</v>
      </c>
      <c r="E60" s="137">
        <f>Liquid!E67</f>
        <v>208608.88889358309</v>
      </c>
      <c r="F60" s="137">
        <f>Liquid!F67</f>
        <v>0</v>
      </c>
      <c r="G60" s="137">
        <f>Liquid!G67</f>
        <v>0</v>
      </c>
      <c r="H60" s="137">
        <f>Liquid!H67</f>
        <v>235151.88889358309</v>
      </c>
      <c r="I60" s="137">
        <f>Liquid!I67</f>
        <v>0</v>
      </c>
      <c r="J60" s="137">
        <f>Liquid!J67</f>
        <v>0</v>
      </c>
      <c r="K60" s="137">
        <f>Liquid!K67</f>
        <v>153457</v>
      </c>
      <c r="L60" s="139">
        <f>Liquid!L67</f>
        <v>0.55775066579015253</v>
      </c>
      <c r="M60" s="137">
        <f>Liquid!M67</f>
        <v>205943.94687955204</v>
      </c>
      <c r="N60" s="137">
        <f>Liquid!N67</f>
        <v>432482.28844705923</v>
      </c>
      <c r="O60" s="137">
        <f>Liquid!O67</f>
        <v>432482.28844705923</v>
      </c>
      <c r="P60" s="139">
        <f>Liquid!P67</f>
        <v>0.74513964758454665</v>
      </c>
      <c r="Q60" s="139">
        <f>Liquid!Q67</f>
        <v>0.35482840361168894</v>
      </c>
      <c r="R60" s="139">
        <f>Liquid!R67</f>
        <v>0.35482840361168894</v>
      </c>
      <c r="S60" s="137">
        <f>Liquid!S67</f>
        <v>38.06309838599951</v>
      </c>
      <c r="T60" t="s">
        <v>111</v>
      </c>
      <c r="U60" t="s">
        <v>351</v>
      </c>
      <c r="V60">
        <f t="shared" si="4"/>
        <v>80</v>
      </c>
      <c r="W60">
        <f t="shared" si="3"/>
        <v>168</v>
      </c>
      <c r="X60" s="148">
        <f t="shared" si="3"/>
        <v>5</v>
      </c>
    </row>
    <row r="61" spans="1:24" hidden="1">
      <c r="A61">
        <f>IF(Liquid!A68&gt;0,Liquid!A68,IF(ISBLANK(Liquid!A68),A60,Liquid!A68))</f>
        <v>2025</v>
      </c>
      <c r="B61">
        <f>Liquid!B68</f>
        <v>8</v>
      </c>
      <c r="C61" s="137">
        <f>Liquid!C68</f>
        <v>176567</v>
      </c>
      <c r="D61" s="137">
        <f>Liquid!D68</f>
        <v>180000</v>
      </c>
      <c r="E61" s="137">
        <f>Liquid!E68</f>
        <v>235151.88889358309</v>
      </c>
      <c r="F61" s="137">
        <f>Liquid!F68</f>
        <v>0</v>
      </c>
      <c r="G61" s="137">
        <f>Liquid!G68</f>
        <v>0</v>
      </c>
      <c r="H61" s="137">
        <f>Liquid!H68</f>
        <v>238584.88889358309</v>
      </c>
      <c r="I61" s="137">
        <f>Liquid!I68</f>
        <v>0</v>
      </c>
      <c r="J61" s="137">
        <f>Liquid!J68</f>
        <v>0</v>
      </c>
      <c r="K61" s="137">
        <f>Liquid!K68</f>
        <v>176567</v>
      </c>
      <c r="L61" s="139">
        <f>Liquid!L68</f>
        <v>0.55775066579015253</v>
      </c>
      <c r="M61" s="137">
        <f>Liquid!M68</f>
        <v>205943.94687955204</v>
      </c>
      <c r="N61" s="137">
        <f>Liquid!N68</f>
        <v>432482.28844705923</v>
      </c>
      <c r="O61" s="137">
        <f>Liquid!O68</f>
        <v>432482.28844705923</v>
      </c>
      <c r="P61" s="139">
        <f>Liquid!P68</f>
        <v>0.85735464758897051</v>
      </c>
      <c r="Q61" s="139">
        <f>Liquid!Q68</f>
        <v>0.40826411789950984</v>
      </c>
      <c r="R61" s="139">
        <f>Liquid!R68</f>
        <v>0.40826411789950984</v>
      </c>
      <c r="S61" s="137">
        <f>Liquid!S68</f>
        <v>37.290393386195191</v>
      </c>
      <c r="T61" t="s">
        <v>111</v>
      </c>
      <c r="U61" t="s">
        <v>351</v>
      </c>
      <c r="V61">
        <f t="shared" si="4"/>
        <v>80</v>
      </c>
      <c r="W61">
        <f t="shared" si="3"/>
        <v>168</v>
      </c>
      <c r="X61" s="148">
        <f t="shared" si="3"/>
        <v>5</v>
      </c>
    </row>
    <row r="62" spans="1:24" hidden="1">
      <c r="A62">
        <f>IF(Liquid!A69&gt;0,Liquid!A69,IF(ISBLANK(Liquid!A69),A61,Liquid!A69))</f>
        <v>2025</v>
      </c>
      <c r="B62">
        <f>Liquid!B69</f>
        <v>9</v>
      </c>
      <c r="C62" s="137">
        <f>Liquid!C69</f>
        <v>162247</v>
      </c>
      <c r="D62" s="137">
        <f>Liquid!D69</f>
        <v>180000</v>
      </c>
      <c r="E62" s="137">
        <f>Liquid!E69</f>
        <v>238584.88889358309</v>
      </c>
      <c r="F62" s="137">
        <f>Liquid!F69</f>
        <v>0</v>
      </c>
      <c r="G62" s="137">
        <f>Liquid!G69</f>
        <v>0</v>
      </c>
      <c r="H62" s="137">
        <f>Liquid!H69</f>
        <v>256337.88889358309</v>
      </c>
      <c r="I62" s="137">
        <f>Liquid!I69</f>
        <v>0</v>
      </c>
      <c r="J62" s="137">
        <f>Liquid!J69</f>
        <v>0</v>
      </c>
      <c r="K62" s="137">
        <f>Liquid!K69</f>
        <v>162247</v>
      </c>
      <c r="L62" s="139">
        <f>Liquid!L69</f>
        <v>0.55775066579015253</v>
      </c>
      <c r="M62" s="137">
        <f>Liquid!M69</f>
        <v>205943.94687955204</v>
      </c>
      <c r="N62" s="137">
        <f>Liquid!N69</f>
        <v>432482.28844705923</v>
      </c>
      <c r="O62" s="137">
        <f>Liquid!O69</f>
        <v>432482.28844705923</v>
      </c>
      <c r="P62" s="139">
        <f>Liquid!P69</f>
        <v>0.78782116424568405</v>
      </c>
      <c r="Q62" s="139">
        <f>Liquid!Q69</f>
        <v>0.3751529353550877</v>
      </c>
      <c r="R62" s="139">
        <f>Liquid!R69</f>
        <v>0.3751529353550877</v>
      </c>
      <c r="S62" s="137">
        <f>Liquid!S69</f>
        <v>41.174116556979953</v>
      </c>
      <c r="T62" t="s">
        <v>111</v>
      </c>
      <c r="U62" t="s">
        <v>351</v>
      </c>
      <c r="V62">
        <f t="shared" si="4"/>
        <v>80</v>
      </c>
      <c r="W62">
        <f t="shared" si="3"/>
        <v>168</v>
      </c>
      <c r="X62" s="148">
        <f t="shared" si="3"/>
        <v>5</v>
      </c>
    </row>
    <row r="63" spans="1:24" hidden="1">
      <c r="A63">
        <f>IF(Liquid!A70&gt;0,Liquid!A70,IF(ISBLANK(Liquid!A70),A62,Liquid!A70))</f>
        <v>2025</v>
      </c>
      <c r="B63">
        <f>Liquid!B70</f>
        <v>10</v>
      </c>
      <c r="C63" s="137">
        <f>Liquid!C70</f>
        <v>181463</v>
      </c>
      <c r="D63" s="137">
        <f>Liquid!D70</f>
        <v>150000</v>
      </c>
      <c r="E63" s="137">
        <f>Liquid!E70</f>
        <v>256337.88889358309</v>
      </c>
      <c r="F63" s="137">
        <f>Liquid!F70</f>
        <v>0</v>
      </c>
      <c r="G63" s="137">
        <f>Liquid!G70</f>
        <v>0</v>
      </c>
      <c r="H63" s="137">
        <f>Liquid!H70</f>
        <v>224874.88889358309</v>
      </c>
      <c r="I63" s="137">
        <f>Liquid!I70</f>
        <v>0</v>
      </c>
      <c r="J63" s="137">
        <f>Liquid!J70</f>
        <v>0</v>
      </c>
      <c r="K63" s="137">
        <f>Liquid!K70</f>
        <v>181463</v>
      </c>
      <c r="L63" s="139">
        <f>Liquid!L70</f>
        <v>0.55775066579015253</v>
      </c>
      <c r="M63" s="137">
        <f>Liquid!M70</f>
        <v>205943.94687955204</v>
      </c>
      <c r="N63" s="137">
        <f>Liquid!N70</f>
        <v>432482.28844705923</v>
      </c>
      <c r="O63" s="137">
        <f>Liquid!O70</f>
        <v>432482.28844705923</v>
      </c>
      <c r="P63" s="139">
        <f>Liquid!P70</f>
        <v>0.88112810669851871</v>
      </c>
      <c r="Q63" s="139">
        <f>Liquid!Q70</f>
        <v>0.41958481271358039</v>
      </c>
      <c r="R63" s="139">
        <f>Liquid!R70</f>
        <v>0.41958481271358039</v>
      </c>
      <c r="S63" s="137">
        <f>Liquid!S70</f>
        <v>39.553302265587625</v>
      </c>
      <c r="T63" t="s">
        <v>111</v>
      </c>
      <c r="U63" t="s">
        <v>351</v>
      </c>
      <c r="V63">
        <f t="shared" si="4"/>
        <v>80</v>
      </c>
      <c r="W63">
        <f t="shared" si="3"/>
        <v>168</v>
      </c>
      <c r="X63" s="148">
        <f t="shared" si="3"/>
        <v>5</v>
      </c>
    </row>
    <row r="64" spans="1:24" hidden="1">
      <c r="A64">
        <f>IF(Liquid!A71&gt;0,Liquid!A71,IF(ISBLANK(Liquid!A71),A63,Liquid!A71))</f>
        <v>2025</v>
      </c>
      <c r="B64">
        <f>Liquid!B71</f>
        <v>11</v>
      </c>
      <c r="C64" s="137">
        <f>Liquid!C71</f>
        <v>124323</v>
      </c>
      <c r="D64" s="137">
        <f>Liquid!D71</f>
        <v>130000</v>
      </c>
      <c r="E64" s="137">
        <f>Liquid!E71</f>
        <v>224874.88889358309</v>
      </c>
      <c r="F64" s="137">
        <f>Liquid!F71</f>
        <v>0</v>
      </c>
      <c r="G64" s="137">
        <f>Liquid!G71</f>
        <v>0</v>
      </c>
      <c r="H64" s="137">
        <f>Liquid!H71</f>
        <v>230551.88889358309</v>
      </c>
      <c r="I64" s="137">
        <f>Liquid!I71</f>
        <v>0</v>
      </c>
      <c r="J64" s="137">
        <f>Liquid!J71</f>
        <v>0</v>
      </c>
      <c r="K64" s="137">
        <f>Liquid!K71</f>
        <v>124323</v>
      </c>
      <c r="L64" s="139">
        <f>Liquid!L71</f>
        <v>0.55775066579015253</v>
      </c>
      <c r="M64" s="137">
        <f>Liquid!M71</f>
        <v>205943.94687955204</v>
      </c>
      <c r="N64" s="137">
        <f>Liquid!N71</f>
        <v>432482.28844705923</v>
      </c>
      <c r="O64" s="137">
        <f>Liquid!O71</f>
        <v>432482.28844705923</v>
      </c>
      <c r="P64" s="139">
        <f>Liquid!P71</f>
        <v>0.60367396995023748</v>
      </c>
      <c r="Q64" s="139">
        <f>Liquid!Q71</f>
        <v>0.28746379521439885</v>
      </c>
      <c r="R64" s="139">
        <f>Liquid!R71</f>
        <v>0.28746379521439885</v>
      </c>
      <c r="S64" s="137">
        <f>Liquid!S71</f>
        <v>50.646275339400802</v>
      </c>
      <c r="T64" t="s">
        <v>111</v>
      </c>
      <c r="U64" t="s">
        <v>351</v>
      </c>
      <c r="V64">
        <f t="shared" si="4"/>
        <v>80</v>
      </c>
      <c r="W64">
        <f t="shared" si="3"/>
        <v>168</v>
      </c>
      <c r="X64" s="148">
        <f t="shared" si="3"/>
        <v>5</v>
      </c>
    </row>
    <row r="65" spans="1:24" hidden="1">
      <c r="A65">
        <f>IF(Liquid!A72&gt;0,Liquid!A72,IF(ISBLANK(Liquid!A72),A64,Liquid!A72))</f>
        <v>2025</v>
      </c>
      <c r="B65">
        <f>Liquid!B72</f>
        <v>12</v>
      </c>
      <c r="C65" s="137">
        <f>Liquid!C72</f>
        <v>116865</v>
      </c>
      <c r="D65" s="137">
        <f>Liquid!D72</f>
        <v>130000</v>
      </c>
      <c r="E65" s="137">
        <f>Liquid!E72</f>
        <v>230551.88889358309</v>
      </c>
      <c r="F65" s="137">
        <f>Liquid!F72</f>
        <v>0</v>
      </c>
      <c r="G65" s="137">
        <f>Liquid!G72</f>
        <v>0</v>
      </c>
      <c r="H65" s="137">
        <f>Liquid!H72</f>
        <v>243686.88889358309</v>
      </c>
      <c r="I65" s="137">
        <f>Liquid!I72</f>
        <v>0</v>
      </c>
      <c r="J65" s="137">
        <f>Liquid!J72</f>
        <v>0</v>
      </c>
      <c r="K65" s="137">
        <f>Liquid!K72</f>
        <v>116865</v>
      </c>
      <c r="L65" s="139">
        <f>Liquid!L72</f>
        <v>0.55775066579015253</v>
      </c>
      <c r="M65" s="137">
        <f>Liquid!M72</f>
        <v>205943.94687955204</v>
      </c>
      <c r="N65" s="137">
        <f>Liquid!N72</f>
        <v>432482.28844705923</v>
      </c>
      <c r="O65" s="137">
        <f>Liquid!O72</f>
        <v>432482.28844705923</v>
      </c>
      <c r="P65" s="139">
        <f>Liquid!P72</f>
        <v>0.56746023260566836</v>
      </c>
      <c r="Q65" s="139">
        <f>Liquid!Q72</f>
        <v>0.27021915838365163</v>
      </c>
      <c r="R65" s="139">
        <f>Liquid!R72</f>
        <v>0.27021915838365163</v>
      </c>
      <c r="S65" s="137">
        <f>Liquid!S72</f>
        <v>55.238547803194514</v>
      </c>
      <c r="T65" t="s">
        <v>111</v>
      </c>
      <c r="U65" t="s">
        <v>351</v>
      </c>
      <c r="V65">
        <f t="shared" si="4"/>
        <v>80</v>
      </c>
      <c r="W65">
        <f t="shared" si="3"/>
        <v>168</v>
      </c>
      <c r="X65" s="148">
        <f t="shared" si="3"/>
        <v>5</v>
      </c>
    </row>
    <row r="66" spans="1:24" hidden="1">
      <c r="A66">
        <f>IF(Liquid!A73&gt;0,Liquid!A73,IF(ISBLANK(Liquid!A73),A65,Liquid!A73))</f>
        <v>2025</v>
      </c>
      <c r="B66">
        <f>Liquid!B73</f>
        <v>13</v>
      </c>
      <c r="C66" s="137">
        <f>Liquid!C73</f>
        <v>105690</v>
      </c>
      <c r="D66" s="137">
        <f>Liquid!D73</f>
        <v>0</v>
      </c>
      <c r="E66" s="137">
        <f>Liquid!E73</f>
        <v>0</v>
      </c>
      <c r="F66" s="137">
        <f>Liquid!F73</f>
        <v>0</v>
      </c>
      <c r="G66" s="137">
        <f>Liquid!G73</f>
        <v>0</v>
      </c>
      <c r="H66" s="137">
        <f>Liquid!H73</f>
        <v>0</v>
      </c>
      <c r="I66" s="137">
        <f>Liquid!I73</f>
        <v>0</v>
      </c>
      <c r="J66" s="137">
        <f>Liquid!J73</f>
        <v>0</v>
      </c>
      <c r="K66" s="137">
        <f>Liquid!K73</f>
        <v>105690</v>
      </c>
      <c r="L66" s="139">
        <f>Liquid!L73</f>
        <v>0.55775066579015253</v>
      </c>
      <c r="M66" s="137">
        <f>Liquid!M73</f>
        <v>205943.94687955204</v>
      </c>
      <c r="N66" s="137">
        <f>Liquid!N73</f>
        <v>432482.28844705923</v>
      </c>
      <c r="O66" s="137">
        <f>Liquid!O73</f>
        <v>432482.28844705923</v>
      </c>
      <c r="P66" s="139">
        <f>Liquid!P73</f>
        <v>0.5131978948709458</v>
      </c>
      <c r="Q66" s="139">
        <f>Liquid!Q73</f>
        <v>0.24437994993854567</v>
      </c>
      <c r="R66" s="139">
        <f>Liquid!R73</f>
        <v>0.24437994993854567</v>
      </c>
      <c r="S66" s="137" t="e">
        <f>Liquid!S73</f>
        <v>#N/A</v>
      </c>
      <c r="T66" t="s">
        <v>111</v>
      </c>
      <c r="U66" t="s">
        <v>351</v>
      </c>
      <c r="V66">
        <f t="shared" si="4"/>
        <v>80</v>
      </c>
      <c r="W66">
        <f t="shared" si="3"/>
        <v>168</v>
      </c>
      <c r="X66" s="148">
        <f t="shared" si="3"/>
        <v>5</v>
      </c>
    </row>
    <row r="67" spans="1:24" hidden="1">
      <c r="A67">
        <f>IF(Liquid!A74&gt;0,Liquid!A74,IF(ISBLANK(Liquid!A74),A66,Liquid!A74))</f>
        <v>2026</v>
      </c>
      <c r="B67">
        <f>Liquid!B74</f>
        <v>1</v>
      </c>
      <c r="C67" s="137">
        <f>Liquid!C74</f>
        <v>143843</v>
      </c>
      <c r="D67" s="137">
        <f>Liquid!D74</f>
        <v>0</v>
      </c>
      <c r="E67" s="137">
        <f>Liquid!E74</f>
        <v>0</v>
      </c>
      <c r="F67" s="137">
        <f>Liquid!F74</f>
        <v>0</v>
      </c>
      <c r="G67" s="137">
        <f>Liquid!G74</f>
        <v>0</v>
      </c>
      <c r="H67" s="137">
        <f>Liquid!H74</f>
        <v>0</v>
      </c>
      <c r="I67" s="137">
        <f>Liquid!I74</f>
        <v>0</v>
      </c>
      <c r="J67" s="137">
        <f>Liquid!J74</f>
        <v>0</v>
      </c>
      <c r="K67" s="137">
        <f>Liquid!K74</f>
        <v>143843</v>
      </c>
      <c r="L67" s="139">
        <f>Liquid!L74</f>
        <v>0.55775066579015253</v>
      </c>
      <c r="M67" s="137">
        <f>Liquid!M74</f>
        <v>205943.94687955204</v>
      </c>
      <c r="N67" s="137">
        <f>Liquid!N74</f>
        <v>432482.28844705923</v>
      </c>
      <c r="O67" s="137">
        <f>Liquid!O74</f>
        <v>432482.28844705923</v>
      </c>
      <c r="P67" s="139">
        <f>Liquid!P74</f>
        <v>0.69845704221706373</v>
      </c>
      <c r="Q67" s="139">
        <f>Liquid!Q74</f>
        <v>0.33259859153193511</v>
      </c>
      <c r="R67" s="139">
        <f>Liquid!R74</f>
        <v>0.33259859153193511</v>
      </c>
      <c r="S67" s="137" t="e">
        <f>Liquid!S74</f>
        <v>#N/A</v>
      </c>
      <c r="T67" t="s">
        <v>111</v>
      </c>
      <c r="U67" t="s">
        <v>351</v>
      </c>
      <c r="V67">
        <f t="shared" si="4"/>
        <v>80</v>
      </c>
      <c r="W67">
        <f t="shared" si="3"/>
        <v>168</v>
      </c>
      <c r="X67" s="148">
        <f t="shared" si="3"/>
        <v>5</v>
      </c>
    </row>
    <row r="68" spans="1:24" hidden="1">
      <c r="A68">
        <f>IF(Liquid!A75&gt;0,Liquid!A75,IF(ISBLANK(Liquid!A75),A67,Liquid!A75))</f>
        <v>2026</v>
      </c>
      <c r="B68">
        <f>Liquid!B75</f>
        <v>2</v>
      </c>
      <c r="C68" s="137">
        <f>Liquid!C75</f>
        <v>102573</v>
      </c>
      <c r="D68" s="137">
        <f>Liquid!D75</f>
        <v>0</v>
      </c>
      <c r="E68" s="137">
        <f>Liquid!E75</f>
        <v>0</v>
      </c>
      <c r="F68" s="137">
        <f>Liquid!F75</f>
        <v>0</v>
      </c>
      <c r="G68" s="137">
        <f>Liquid!G75</f>
        <v>0</v>
      </c>
      <c r="H68" s="137">
        <f>Liquid!H75</f>
        <v>0</v>
      </c>
      <c r="I68" s="137">
        <f>Liquid!I75</f>
        <v>0</v>
      </c>
      <c r="J68" s="137">
        <f>Liquid!J75</f>
        <v>0</v>
      </c>
      <c r="K68" s="137">
        <f>Liquid!K75</f>
        <v>102573</v>
      </c>
      <c r="L68" s="139">
        <f>Liquid!L75</f>
        <v>0.55775066579015253</v>
      </c>
      <c r="M68" s="137">
        <f>Liquid!M75</f>
        <v>205943.94687955204</v>
      </c>
      <c r="N68" s="137">
        <f>Liquid!N75</f>
        <v>432482.28844705923</v>
      </c>
      <c r="O68" s="137">
        <f>Liquid!O75</f>
        <v>432482.28844705923</v>
      </c>
      <c r="P68" s="139">
        <f>Liquid!P75</f>
        <v>0.4980627085873548</v>
      </c>
      <c r="Q68" s="139">
        <f>Liquid!Q75</f>
        <v>0.23717271837493087</v>
      </c>
      <c r="R68" s="139">
        <f>Liquid!R75</f>
        <v>0.23717271837493087</v>
      </c>
      <c r="S68" s="137" t="e">
        <f>Liquid!S75</f>
        <v>#N/A</v>
      </c>
      <c r="T68" t="s">
        <v>111</v>
      </c>
      <c r="U68" t="s">
        <v>351</v>
      </c>
      <c r="V68">
        <f t="shared" si="4"/>
        <v>80</v>
      </c>
      <c r="W68">
        <f t="shared" si="3"/>
        <v>168</v>
      </c>
      <c r="X68" s="148">
        <f t="shared" si="3"/>
        <v>5</v>
      </c>
    </row>
    <row r="69" spans="1:24" hidden="1">
      <c r="A69">
        <f>IF(Liquid!A76&gt;0,Liquid!A76,IF(ISBLANK(Liquid!A76),A68,Liquid!A76))</f>
        <v>2026</v>
      </c>
      <c r="B69">
        <f>Liquid!B76</f>
        <v>3</v>
      </c>
      <c r="C69" s="137">
        <f>Liquid!C76</f>
        <v>98508</v>
      </c>
      <c r="D69" s="137">
        <f>Liquid!D76</f>
        <v>0</v>
      </c>
      <c r="E69" s="137">
        <f>Liquid!E76</f>
        <v>0</v>
      </c>
      <c r="F69" s="137">
        <f>Liquid!F76</f>
        <v>0</v>
      </c>
      <c r="G69" s="137">
        <f>Liquid!G76</f>
        <v>0</v>
      </c>
      <c r="H69" s="137">
        <f>Liquid!H76</f>
        <v>0</v>
      </c>
      <c r="I69" s="137">
        <f>Liquid!I76</f>
        <v>0</v>
      </c>
      <c r="J69" s="137">
        <f>Liquid!J76</f>
        <v>0</v>
      </c>
      <c r="K69" s="137">
        <f>Liquid!K76</f>
        <v>98508</v>
      </c>
      <c r="L69" s="139">
        <f>Liquid!L76</f>
        <v>0.55775066579015253</v>
      </c>
      <c r="M69" s="137">
        <f>Liquid!M76</f>
        <v>205943.94687955204</v>
      </c>
      <c r="N69" s="137">
        <f>Liquid!N76</f>
        <v>432482.28844705923</v>
      </c>
      <c r="O69" s="137">
        <f>Liquid!O76</f>
        <v>432482.28844705923</v>
      </c>
      <c r="P69" s="139">
        <f>Liquid!P76</f>
        <v>0.47832432801539532</v>
      </c>
      <c r="Q69" s="139">
        <f>Liquid!Q76</f>
        <v>0.22777348953114065</v>
      </c>
      <c r="R69" s="139">
        <f>Liquid!R76</f>
        <v>0.22777348953114065</v>
      </c>
      <c r="S69" s="137" t="e">
        <f>Liquid!S76</f>
        <v>#N/A</v>
      </c>
      <c r="T69" t="s">
        <v>111</v>
      </c>
      <c r="U69" t="s">
        <v>351</v>
      </c>
      <c r="V69">
        <f t="shared" si="4"/>
        <v>80</v>
      </c>
      <c r="W69">
        <f t="shared" si="3"/>
        <v>168</v>
      </c>
      <c r="X69" s="148">
        <f t="shared" si="3"/>
        <v>5</v>
      </c>
    </row>
    <row r="70" spans="1:24" hidden="1">
      <c r="A70">
        <f>IF(Liquid!A77&gt;0,Liquid!A77,IF(ISBLANK(Liquid!A77),A69,Liquid!A77))</f>
        <v>2026</v>
      </c>
      <c r="B70">
        <f>Liquid!B77</f>
        <v>4</v>
      </c>
      <c r="C70" s="137">
        <f>Liquid!C77</f>
        <v>155206</v>
      </c>
      <c r="D70" s="137">
        <f>Liquid!D77</f>
        <v>0</v>
      </c>
      <c r="E70" s="137">
        <f>Liquid!E77</f>
        <v>0</v>
      </c>
      <c r="F70" s="137">
        <f>Liquid!F77</f>
        <v>0</v>
      </c>
      <c r="G70" s="137">
        <f>Liquid!G77</f>
        <v>0</v>
      </c>
      <c r="H70" s="137">
        <f>Liquid!H77</f>
        <v>0</v>
      </c>
      <c r="I70" s="137">
        <f>Liquid!I77</f>
        <v>0</v>
      </c>
      <c r="J70" s="137">
        <f>Liquid!J77</f>
        <v>0</v>
      </c>
      <c r="K70" s="137">
        <f>Liquid!K77</f>
        <v>155206</v>
      </c>
      <c r="L70" s="139">
        <f>Liquid!L77</f>
        <v>0.55775066579015253</v>
      </c>
      <c r="M70" s="137">
        <f>Liquid!M77</f>
        <v>205943.94687955204</v>
      </c>
      <c r="N70" s="137">
        <f>Liquid!N77</f>
        <v>432482.28844705923</v>
      </c>
      <c r="O70" s="137">
        <f>Liquid!O77</f>
        <v>432482.28844705923</v>
      </c>
      <c r="P70" s="139">
        <f>Liquid!P77</f>
        <v>0.75363224970517573</v>
      </c>
      <c r="Q70" s="139">
        <f>Liquid!Q77</f>
        <v>0.35887249985960751</v>
      </c>
      <c r="R70" s="139">
        <f>Liquid!R77</f>
        <v>0.35887249985960751</v>
      </c>
      <c r="S70" s="137" t="e">
        <f>Liquid!S77</f>
        <v>#N/A</v>
      </c>
      <c r="T70" t="s">
        <v>111</v>
      </c>
      <c r="U70" t="s">
        <v>351</v>
      </c>
      <c r="V70">
        <f t="shared" si="4"/>
        <v>80</v>
      </c>
      <c r="W70">
        <f t="shared" si="3"/>
        <v>168</v>
      </c>
      <c r="X70" s="148">
        <f t="shared" si="3"/>
        <v>5</v>
      </c>
    </row>
    <row r="71" spans="1:24" hidden="1">
      <c r="A71">
        <f>IF(Liquid!A78&gt;0,Liquid!A78,IF(ISBLANK(Liquid!A78),A70,Liquid!A78))</f>
        <v>2026</v>
      </c>
      <c r="B71">
        <f>Liquid!B78</f>
        <v>5</v>
      </c>
      <c r="C71" s="137">
        <f>Liquid!C78</f>
        <v>257150</v>
      </c>
      <c r="D71" s="137">
        <f>Liquid!D78</f>
        <v>0</v>
      </c>
      <c r="E71" s="137">
        <f>Liquid!E78</f>
        <v>0</v>
      </c>
      <c r="F71" s="137">
        <f>Liquid!F78</f>
        <v>0</v>
      </c>
      <c r="G71" s="137">
        <f>Liquid!G78</f>
        <v>0</v>
      </c>
      <c r="H71" s="137">
        <f>Liquid!H78</f>
        <v>0</v>
      </c>
      <c r="I71" s="137">
        <f>Liquid!I78</f>
        <v>0</v>
      </c>
      <c r="J71" s="137">
        <f>Liquid!J78</f>
        <v>0</v>
      </c>
      <c r="K71" s="137">
        <f>Liquid!K78</f>
        <v>257150</v>
      </c>
      <c r="L71" s="139">
        <f>Liquid!L78</f>
        <v>0.55775066579015253</v>
      </c>
      <c r="M71" s="137">
        <f>Liquid!M78</f>
        <v>205943.94687955204</v>
      </c>
      <c r="N71" s="137">
        <f>Liquid!N78</f>
        <v>432482.28844705923</v>
      </c>
      <c r="O71" s="137">
        <f>Liquid!O78</f>
        <v>432482.28844705923</v>
      </c>
      <c r="P71" s="139">
        <f>Liquid!P78</f>
        <v>1.2486407291708177</v>
      </c>
      <c r="Q71" s="139">
        <f>Liquid!Q78</f>
        <v>0.59459082341467517</v>
      </c>
      <c r="R71" s="139">
        <f>Liquid!R78</f>
        <v>0.59459082341467517</v>
      </c>
      <c r="S71" s="137" t="e">
        <f>Liquid!S78</f>
        <v>#N/A</v>
      </c>
      <c r="T71" t="s">
        <v>111</v>
      </c>
      <c r="U71" t="s">
        <v>351</v>
      </c>
      <c r="V71">
        <f t="shared" si="4"/>
        <v>80</v>
      </c>
      <c r="W71">
        <f t="shared" si="3"/>
        <v>168</v>
      </c>
      <c r="X71" s="148">
        <f t="shared" si="3"/>
        <v>5</v>
      </c>
    </row>
    <row r="72" spans="1:24" hidden="1">
      <c r="A72">
        <f>IF(Liquid!A79&gt;0,Liquid!A79,IF(ISBLANK(Liquid!A79),A71,Liquid!A79))</f>
        <v>2026</v>
      </c>
      <c r="B72">
        <f>Liquid!B79</f>
        <v>6</v>
      </c>
      <c r="C72" s="137">
        <f>Liquid!C79</f>
        <v>262347</v>
      </c>
      <c r="D72" s="137">
        <f>Liquid!D79</f>
        <v>0</v>
      </c>
      <c r="E72" s="137">
        <f>Liquid!E79</f>
        <v>0</v>
      </c>
      <c r="F72" s="137">
        <f>Liquid!F79</f>
        <v>0</v>
      </c>
      <c r="G72" s="137">
        <f>Liquid!G79</f>
        <v>0</v>
      </c>
      <c r="H72" s="137">
        <f>Liquid!H79</f>
        <v>0</v>
      </c>
      <c r="I72" s="137">
        <f>Liquid!I79</f>
        <v>0</v>
      </c>
      <c r="J72" s="137">
        <f>Liquid!J79</f>
        <v>0</v>
      </c>
      <c r="K72" s="137">
        <f>Liquid!K79</f>
        <v>262347</v>
      </c>
      <c r="L72" s="139">
        <f>Liquid!L79</f>
        <v>0.55775066579015253</v>
      </c>
      <c r="M72" s="137">
        <f>Liquid!M79</f>
        <v>205943.94687955204</v>
      </c>
      <c r="N72" s="137">
        <f>Liquid!N79</f>
        <v>432482.28844705923</v>
      </c>
      <c r="O72" s="137">
        <f>Liquid!O79</f>
        <v>432482.28844705923</v>
      </c>
      <c r="P72" s="139">
        <f>Liquid!P79</f>
        <v>1.2738757510238246</v>
      </c>
      <c r="Q72" s="139">
        <f>Liquid!Q79</f>
        <v>0.60660750048753564</v>
      </c>
      <c r="R72" s="139">
        <f>Liquid!R79</f>
        <v>0.60660750048753564</v>
      </c>
      <c r="S72" s="137" t="e">
        <f>Liquid!S79</f>
        <v>#N/A</v>
      </c>
      <c r="T72" t="s">
        <v>111</v>
      </c>
      <c r="U72" t="s">
        <v>351</v>
      </c>
      <c r="V72">
        <f t="shared" si="4"/>
        <v>80</v>
      </c>
      <c r="W72">
        <f t="shared" si="3"/>
        <v>168</v>
      </c>
      <c r="X72" s="148">
        <f t="shared" si="3"/>
        <v>5</v>
      </c>
    </row>
    <row r="73" spans="1:24" hidden="1">
      <c r="A73">
        <f>IF(Liquid!A80&gt;0,Liquid!A80,IF(ISBLANK(Liquid!A80),A72,Liquid!A80))</f>
        <v>2026</v>
      </c>
      <c r="B73">
        <f>Liquid!B80</f>
        <v>7</v>
      </c>
      <c r="C73" s="137">
        <f>Liquid!C80</f>
        <v>192556</v>
      </c>
      <c r="D73" s="137">
        <f>Liquid!D80</f>
        <v>0</v>
      </c>
      <c r="E73" s="137">
        <f>Liquid!E80</f>
        <v>0</v>
      </c>
      <c r="F73" s="137">
        <f>Liquid!F80</f>
        <v>0</v>
      </c>
      <c r="G73" s="137">
        <f>Liquid!G80</f>
        <v>0</v>
      </c>
      <c r="H73" s="137">
        <f>Liquid!H80</f>
        <v>0</v>
      </c>
      <c r="I73" s="137">
        <f>Liquid!I80</f>
        <v>0</v>
      </c>
      <c r="J73" s="137">
        <f>Liquid!J80</f>
        <v>0</v>
      </c>
      <c r="K73" s="137">
        <f>Liquid!K80</f>
        <v>192556</v>
      </c>
      <c r="L73" s="139">
        <f>Liquid!L80</f>
        <v>0.55775066579015253</v>
      </c>
      <c r="M73" s="137">
        <f>Liquid!M80</f>
        <v>205943.94687955204</v>
      </c>
      <c r="N73" s="137">
        <f>Liquid!N80</f>
        <v>432482.28844705923</v>
      </c>
      <c r="O73" s="137">
        <f>Liquid!O80</f>
        <v>432482.28844705923</v>
      </c>
      <c r="P73" s="139">
        <f>Liquid!P80</f>
        <v>0.93499227783867767</v>
      </c>
      <c r="Q73" s="139">
        <f>Liquid!Q80</f>
        <v>0.44523441801841801</v>
      </c>
      <c r="R73" s="139">
        <f>Liquid!R80</f>
        <v>0.44523441801841801</v>
      </c>
      <c r="S73" s="137" t="e">
        <f>Liquid!S80</f>
        <v>#N/A</v>
      </c>
      <c r="T73" t="s">
        <v>111</v>
      </c>
      <c r="U73" t="s">
        <v>351</v>
      </c>
      <c r="V73">
        <f t="shared" si="4"/>
        <v>80</v>
      </c>
      <c r="W73">
        <f t="shared" si="3"/>
        <v>168</v>
      </c>
      <c r="X73" s="148">
        <f t="shared" si="3"/>
        <v>5</v>
      </c>
    </row>
    <row r="74" spans="1:24" hidden="1">
      <c r="A74">
        <f>IF(Liquid!A81&gt;0,Liquid!A81,IF(ISBLANK(Liquid!A81),A73,Liquid!A81))</f>
        <v>2026</v>
      </c>
      <c r="B74">
        <f>Liquid!B81</f>
        <v>8</v>
      </c>
      <c r="C74" s="137">
        <f>Liquid!C81</f>
        <v>275177</v>
      </c>
      <c r="D74" s="137">
        <f>Liquid!D81</f>
        <v>0</v>
      </c>
      <c r="E74" s="137">
        <f>Liquid!E81</f>
        <v>0</v>
      </c>
      <c r="F74" s="137">
        <f>Liquid!F81</f>
        <v>0</v>
      </c>
      <c r="G74" s="137">
        <f>Liquid!G81</f>
        <v>0</v>
      </c>
      <c r="H74" s="137">
        <f>Liquid!H81</f>
        <v>0</v>
      </c>
      <c r="I74" s="137">
        <f>Liquid!I81</f>
        <v>0</v>
      </c>
      <c r="J74" s="137">
        <f>Liquid!J81</f>
        <v>0</v>
      </c>
      <c r="K74" s="137">
        <f>Liquid!K81</f>
        <v>275177</v>
      </c>
      <c r="L74" s="139">
        <f>Liquid!L81</f>
        <v>0.55775066579015253</v>
      </c>
      <c r="M74" s="137">
        <f>Liquid!M81</f>
        <v>205943.94687955204</v>
      </c>
      <c r="N74" s="137">
        <f>Liquid!N81</f>
        <v>432482.28844705923</v>
      </c>
      <c r="O74" s="137">
        <f>Liquid!O81</f>
        <v>432482.28844705923</v>
      </c>
      <c r="P74" s="139">
        <f>Liquid!P81</f>
        <v>1.3361742560024814</v>
      </c>
      <c r="Q74" s="139">
        <f>Liquid!Q81</f>
        <v>0.63627345523927692</v>
      </c>
      <c r="R74" s="139">
        <f>Liquid!R81</f>
        <v>0.63627345523927692</v>
      </c>
      <c r="S74" s="137" t="e">
        <f>Liquid!S81</f>
        <v>#N/A</v>
      </c>
      <c r="T74" t="s">
        <v>111</v>
      </c>
      <c r="U74" t="s">
        <v>351</v>
      </c>
      <c r="V74">
        <f t="shared" si="4"/>
        <v>80</v>
      </c>
      <c r="W74">
        <f t="shared" si="3"/>
        <v>168</v>
      </c>
      <c r="X74" s="148">
        <f t="shared" si="3"/>
        <v>5</v>
      </c>
    </row>
    <row r="75" spans="1:24" hidden="1">
      <c r="A75">
        <f>IF(Liquid!A82&gt;0,Liquid!A82,IF(ISBLANK(Liquid!A82),A74,Liquid!A82))</f>
        <v>2026</v>
      </c>
      <c r="B75">
        <f>Liquid!B82</f>
        <v>9</v>
      </c>
      <c r="C75" s="137">
        <f>Liquid!C82</f>
        <v>263952</v>
      </c>
      <c r="D75" s="137">
        <f>Liquid!D82</f>
        <v>0</v>
      </c>
      <c r="E75" s="137">
        <f>Liquid!E82</f>
        <v>0</v>
      </c>
      <c r="F75" s="137">
        <f>Liquid!F82</f>
        <v>0</v>
      </c>
      <c r="G75" s="137">
        <f>Liquid!G82</f>
        <v>0</v>
      </c>
      <c r="H75" s="137">
        <f>Liquid!H82</f>
        <v>0</v>
      </c>
      <c r="I75" s="137">
        <f>Liquid!I82</f>
        <v>0</v>
      </c>
      <c r="J75" s="137">
        <f>Liquid!J82</f>
        <v>0</v>
      </c>
      <c r="K75" s="137">
        <f>Liquid!K82</f>
        <v>263952</v>
      </c>
      <c r="L75" s="139">
        <f>Liquid!L82</f>
        <v>0.55775066579015253</v>
      </c>
      <c r="M75" s="137">
        <f>Liquid!M82</f>
        <v>205943.94687955204</v>
      </c>
      <c r="N75" s="137">
        <f>Liquid!N82</f>
        <v>432482.28844705923</v>
      </c>
      <c r="O75" s="137">
        <f>Liquid!O82</f>
        <v>432482.28844705923</v>
      </c>
      <c r="P75" s="139">
        <f>Liquid!P82</f>
        <v>1.2816691337588788</v>
      </c>
      <c r="Q75" s="139">
        <f>Liquid!Q82</f>
        <v>0.61031863512327567</v>
      </c>
      <c r="R75" s="139">
        <f>Liquid!R82</f>
        <v>0.61031863512327567</v>
      </c>
      <c r="S75" s="137" t="e">
        <f>Liquid!S82</f>
        <v>#N/A</v>
      </c>
      <c r="T75" t="s">
        <v>111</v>
      </c>
      <c r="U75" t="s">
        <v>351</v>
      </c>
      <c r="V75">
        <f t="shared" si="4"/>
        <v>80</v>
      </c>
      <c r="W75">
        <f t="shared" si="3"/>
        <v>168</v>
      </c>
      <c r="X75" s="148">
        <f t="shared" si="3"/>
        <v>5</v>
      </c>
    </row>
    <row r="76" spans="1:24" hidden="1">
      <c r="A76">
        <f>IF(Liquid!A83&gt;0,Liquid!A83,IF(ISBLANK(Liquid!A83),A75,Liquid!A83))</f>
        <v>2026</v>
      </c>
      <c r="B76">
        <f>Liquid!B83</f>
        <v>10</v>
      </c>
      <c r="C76" s="137">
        <f>Liquid!C83</f>
        <v>239177</v>
      </c>
      <c r="D76" s="137">
        <f>Liquid!D83</f>
        <v>0</v>
      </c>
      <c r="E76" s="137">
        <f>Liquid!E83</f>
        <v>0</v>
      </c>
      <c r="F76" s="137">
        <f>Liquid!F83</f>
        <v>0</v>
      </c>
      <c r="G76" s="137">
        <f>Liquid!G83</f>
        <v>0</v>
      </c>
      <c r="H76" s="137">
        <f>Liquid!H83</f>
        <v>0</v>
      </c>
      <c r="I76" s="137">
        <f>Liquid!I83</f>
        <v>0</v>
      </c>
      <c r="J76" s="137">
        <f>Liquid!J83</f>
        <v>0</v>
      </c>
      <c r="K76" s="137">
        <f>Liquid!K83</f>
        <v>239177</v>
      </c>
      <c r="L76" s="139">
        <f>Liquid!L83</f>
        <v>0.55775066579015253</v>
      </c>
      <c r="M76" s="137">
        <f>Liquid!M83</f>
        <v>205943.94687955204</v>
      </c>
      <c r="N76" s="137">
        <f>Liquid!N83</f>
        <v>432482.28844705923</v>
      </c>
      <c r="O76" s="137">
        <f>Liquid!O83</f>
        <v>432482.28844705923</v>
      </c>
      <c r="P76" s="139">
        <f>Liquid!P83</f>
        <v>1.1613694096087446</v>
      </c>
      <c r="Q76" s="139">
        <f>Liquid!Q83</f>
        <v>0.55303305219464038</v>
      </c>
      <c r="R76" s="139">
        <f>Liquid!R83</f>
        <v>0.55303305219464038</v>
      </c>
      <c r="S76" s="137" t="e">
        <f>Liquid!S83</f>
        <v>#N/A</v>
      </c>
      <c r="T76" t="s">
        <v>111</v>
      </c>
      <c r="U76" t="s">
        <v>351</v>
      </c>
      <c r="V76">
        <f t="shared" si="4"/>
        <v>80</v>
      </c>
      <c r="W76">
        <f t="shared" si="3"/>
        <v>168</v>
      </c>
      <c r="X76" s="148">
        <f t="shared" si="3"/>
        <v>5</v>
      </c>
    </row>
    <row r="77" spans="1:24" hidden="1">
      <c r="A77">
        <f>IF(Liquid!A84&gt;0,Liquid!A84,IF(ISBLANK(Liquid!A84),A76,Liquid!A84))</f>
        <v>2026</v>
      </c>
      <c r="B77">
        <f>Liquid!B84</f>
        <v>11</v>
      </c>
      <c r="C77" s="137">
        <f>Liquid!C84</f>
        <v>263930</v>
      </c>
      <c r="D77" s="137">
        <f>Liquid!D84</f>
        <v>0</v>
      </c>
      <c r="E77" s="137">
        <f>Liquid!E84</f>
        <v>0</v>
      </c>
      <c r="F77" s="137">
        <f>Liquid!F84</f>
        <v>0</v>
      </c>
      <c r="G77" s="137">
        <f>Liquid!G84</f>
        <v>0</v>
      </c>
      <c r="H77" s="137">
        <f>Liquid!H84</f>
        <v>0</v>
      </c>
      <c r="I77" s="137">
        <f>Liquid!I84</f>
        <v>0</v>
      </c>
      <c r="J77" s="137">
        <f>Liquid!J84</f>
        <v>0</v>
      </c>
      <c r="K77" s="137">
        <f>Liquid!K84</f>
        <v>263930</v>
      </c>
      <c r="L77" s="139">
        <f>Liquid!L84</f>
        <v>0.55775066579015253</v>
      </c>
      <c r="M77" s="137">
        <f>Liquid!M84</f>
        <v>205943.94687955204</v>
      </c>
      <c r="N77" s="137">
        <f>Liquid!N84</f>
        <v>432482.28844705923</v>
      </c>
      <c r="O77" s="137">
        <f>Liquid!O84</f>
        <v>432482.28844705923</v>
      </c>
      <c r="P77" s="139">
        <f>Liquid!P84</f>
        <v>1.2815623085749714</v>
      </c>
      <c r="Q77" s="139">
        <f>Liquid!Q84</f>
        <v>0.61026776598808175</v>
      </c>
      <c r="R77" s="139">
        <f>Liquid!R84</f>
        <v>0.61026776598808175</v>
      </c>
      <c r="S77" s="137" t="e">
        <f>Liquid!S84</f>
        <v>#N/A</v>
      </c>
      <c r="T77" t="s">
        <v>111</v>
      </c>
      <c r="U77" t="s">
        <v>351</v>
      </c>
      <c r="V77">
        <f t="shared" si="4"/>
        <v>80</v>
      </c>
      <c r="W77">
        <f t="shared" si="3"/>
        <v>168</v>
      </c>
      <c r="X77" s="148">
        <f t="shared" si="3"/>
        <v>5</v>
      </c>
    </row>
    <row r="78" spans="1:24" hidden="1">
      <c r="A78">
        <f>IF(Liquid!A85&gt;0,Liquid!A85,IF(ISBLANK(Liquid!A85),A77,Liquid!A85))</f>
        <v>2026</v>
      </c>
      <c r="B78">
        <f>Liquid!B85</f>
        <v>12</v>
      </c>
      <c r="C78" s="137">
        <f>Liquid!C85</f>
        <v>265852</v>
      </c>
      <c r="D78" s="137">
        <f>Liquid!D85</f>
        <v>0</v>
      </c>
      <c r="E78" s="137">
        <f>Liquid!E85</f>
        <v>0</v>
      </c>
      <c r="F78" s="137">
        <f>Liquid!F85</f>
        <v>0</v>
      </c>
      <c r="G78" s="137">
        <f>Liquid!G85</f>
        <v>0</v>
      </c>
      <c r="H78" s="137">
        <f>Liquid!H85</f>
        <v>0</v>
      </c>
      <c r="I78" s="137">
        <f>Liquid!I85</f>
        <v>0</v>
      </c>
      <c r="J78" s="137">
        <f>Liquid!J85</f>
        <v>0</v>
      </c>
      <c r="K78" s="137">
        <f>Liquid!K85</f>
        <v>265852</v>
      </c>
      <c r="L78" s="139">
        <f>Liquid!L85</f>
        <v>0.55775066579015253</v>
      </c>
      <c r="M78" s="137">
        <f>Liquid!M85</f>
        <v>205943.94687955204</v>
      </c>
      <c r="N78" s="137">
        <f>Liquid!N85</f>
        <v>432482.28844705923</v>
      </c>
      <c r="O78" s="137">
        <f>Liquid!O85</f>
        <v>432482.28844705923</v>
      </c>
      <c r="P78" s="139">
        <f>Liquid!P85</f>
        <v>1.2908949450963261</v>
      </c>
      <c r="Q78" s="139">
        <f>Liquid!Q85</f>
        <v>0.61471187861729815</v>
      </c>
      <c r="R78" s="139">
        <f>Liquid!R85</f>
        <v>0.61471187861729815</v>
      </c>
      <c r="S78" s="137" t="e">
        <f>Liquid!S85</f>
        <v>#N/A</v>
      </c>
      <c r="T78" t="s">
        <v>111</v>
      </c>
      <c r="U78" t="s">
        <v>351</v>
      </c>
      <c r="V78">
        <f t="shared" si="4"/>
        <v>80</v>
      </c>
      <c r="W78">
        <f t="shared" si="3"/>
        <v>168</v>
      </c>
      <c r="X78" s="148">
        <f t="shared" si="3"/>
        <v>5</v>
      </c>
    </row>
    <row r="79" spans="1:24" hidden="1">
      <c r="A79">
        <f>IF(Liquid!A86&gt;0,Liquid!A86,IF(ISBLANK(Liquid!A86),A78,Liquid!A86))</f>
        <v>2026</v>
      </c>
      <c r="B79">
        <f>Liquid!B86</f>
        <v>13</v>
      </c>
      <c r="C79" s="137">
        <f>Liquid!C86</f>
        <v>286656</v>
      </c>
      <c r="D79" s="137">
        <f>Liquid!D86</f>
        <v>0</v>
      </c>
      <c r="E79" s="137">
        <f>Liquid!E86</f>
        <v>0</v>
      </c>
      <c r="F79" s="137">
        <f>Liquid!F86</f>
        <v>0</v>
      </c>
      <c r="G79" s="137">
        <f>Liquid!G86</f>
        <v>0</v>
      </c>
      <c r="H79" s="137">
        <f>Liquid!H86</f>
        <v>0</v>
      </c>
      <c r="I79" s="137">
        <f>Liquid!I86</f>
        <v>0</v>
      </c>
      <c r="J79" s="137">
        <f>Liquid!J86</f>
        <v>0</v>
      </c>
      <c r="K79" s="137">
        <f>Liquid!K86</f>
        <v>286656</v>
      </c>
      <c r="L79" s="139">
        <f>Liquid!L86</f>
        <v>0.55775066579015253</v>
      </c>
      <c r="M79" s="137">
        <f>Liquid!M86</f>
        <v>205943.94687955204</v>
      </c>
      <c r="N79" s="137">
        <f>Liquid!N86</f>
        <v>432482.28844705923</v>
      </c>
      <c r="O79" s="137">
        <f>Liquid!O86</f>
        <v>432482.28844705923</v>
      </c>
      <c r="P79" s="139">
        <f>Liquid!P86</f>
        <v>1.3919127235511954</v>
      </c>
      <c r="Q79" s="139">
        <f>Liquid!Q86</f>
        <v>0.66281558264342655</v>
      </c>
      <c r="R79" s="139">
        <f>Liquid!R86</f>
        <v>0.66281558264342655</v>
      </c>
      <c r="S79" s="137" t="e">
        <f>Liquid!S86</f>
        <v>#N/A</v>
      </c>
      <c r="T79" t="s">
        <v>111</v>
      </c>
      <c r="U79" t="s">
        <v>351</v>
      </c>
      <c r="V79">
        <f t="shared" si="4"/>
        <v>80</v>
      </c>
      <c r="W79">
        <f t="shared" si="3"/>
        <v>168</v>
      </c>
      <c r="X79" s="148">
        <f t="shared" si="3"/>
        <v>5</v>
      </c>
    </row>
    <row r="80" spans="1:24" hidden="1">
      <c r="A80">
        <f>IF(Liquid!A87&gt;0,Liquid!A87,IF(ISBLANK(Liquid!A87),A79,Liquid!A87))</f>
        <v>2027</v>
      </c>
      <c r="B80">
        <f>Liquid!B87</f>
        <v>1</v>
      </c>
      <c r="C80" s="137">
        <f>Liquid!C87</f>
        <v>288615</v>
      </c>
      <c r="D80" s="137">
        <f>Liquid!D87</f>
        <v>0</v>
      </c>
      <c r="E80" s="137">
        <f>Liquid!E87</f>
        <v>0</v>
      </c>
      <c r="F80" s="137">
        <f>Liquid!F87</f>
        <v>0</v>
      </c>
      <c r="G80" s="137">
        <f>Liquid!G87</f>
        <v>0</v>
      </c>
      <c r="H80" s="137">
        <f>Liquid!H87</f>
        <v>0</v>
      </c>
      <c r="I80" s="137">
        <f>Liquid!I87</f>
        <v>0</v>
      </c>
      <c r="J80" s="137">
        <f>Liquid!J87</f>
        <v>0</v>
      </c>
      <c r="K80" s="137">
        <f>Liquid!K87</f>
        <v>288615</v>
      </c>
      <c r="L80" s="139">
        <f>Liquid!L87</f>
        <v>0.55775066579015253</v>
      </c>
      <c r="M80" s="137">
        <f>Liquid!M87</f>
        <v>205943.94687955204</v>
      </c>
      <c r="N80" s="137">
        <f>Liquid!N87</f>
        <v>432482.28844705923</v>
      </c>
      <c r="O80" s="137">
        <f>Liquid!O87</f>
        <v>432482.28844705923</v>
      </c>
      <c r="P80" s="139">
        <f>Liquid!P87</f>
        <v>1.4014250206091212</v>
      </c>
      <c r="Q80" s="139">
        <f>Liquid!Q87</f>
        <v>0.66734524790910543</v>
      </c>
      <c r="R80" s="139">
        <f>Liquid!R87</f>
        <v>0.66734524790910543</v>
      </c>
      <c r="S80" s="137" t="e">
        <f>Liquid!S87</f>
        <v>#N/A</v>
      </c>
      <c r="T80" t="s">
        <v>111</v>
      </c>
      <c r="U80" t="s">
        <v>351</v>
      </c>
      <c r="V80">
        <f t="shared" si="4"/>
        <v>80</v>
      </c>
      <c r="W80">
        <f t="shared" si="3"/>
        <v>168</v>
      </c>
      <c r="X80" s="148">
        <f t="shared" ref="X80" si="5">X79</f>
        <v>5</v>
      </c>
    </row>
    <row r="81" spans="1:24" hidden="1">
      <c r="A81">
        <f>IF('Red Sauce'!A48&gt;0,'Red Sauce'!A48,IF(ISBLANK('Red Sauce'!A48),"",'Red Sauce'!A48))</f>
        <v>2024</v>
      </c>
      <c r="B81">
        <f>'Red Sauce'!B48</f>
        <v>1</v>
      </c>
      <c r="C81" s="137">
        <f>'Red Sauce'!C48</f>
        <v>118652</v>
      </c>
      <c r="D81" s="137">
        <f>'Red Sauce'!D48</f>
        <v>193500</v>
      </c>
      <c r="E81" s="137">
        <f>'Red Sauce'!E48</f>
        <v>206146</v>
      </c>
      <c r="F81" s="137">
        <f>'Red Sauce'!F48</f>
        <v>98339</v>
      </c>
      <c r="G81" s="137">
        <f>'Red Sauce'!G48</f>
        <v>127025</v>
      </c>
      <c r="H81" s="137">
        <f>'Red Sauce'!H48</f>
        <v>158975</v>
      </c>
      <c r="I81" s="137">
        <f>'Red Sauce'!I48</f>
        <v>0</v>
      </c>
      <c r="J81" s="137">
        <f>'Red Sauce'!J48</f>
        <v>127025</v>
      </c>
      <c r="K81" s="137">
        <f>'Red Sauce'!K48</f>
        <v>127025</v>
      </c>
      <c r="L81" s="139">
        <f>'Red Sauce'!L48</f>
        <v>0.48206426382085227</v>
      </c>
      <c r="M81" s="137">
        <f>'Red Sauce'!M48</f>
        <v>147143.60135675926</v>
      </c>
      <c r="N81" s="137">
        <f>'Red Sauce'!N48</f>
        <v>206001.04189946299</v>
      </c>
      <c r="O81" s="137">
        <f>'Red Sauce'!O48</f>
        <v>206001.04189946299</v>
      </c>
      <c r="P81" s="139">
        <f>'Red Sauce'!P48</f>
        <v>0.8632723328010683</v>
      </c>
      <c r="Q81" s="139">
        <f>'Red Sauce'!Q48</f>
        <v>0.61662309485790578</v>
      </c>
      <c r="R81" s="139">
        <f>'Red Sauce'!R48</f>
        <v>0.61662309485790578</v>
      </c>
      <c r="S81" s="137">
        <f>'Red Sauce'!S48</f>
        <v>48.647203586960188</v>
      </c>
      <c r="T81" t="s">
        <v>113</v>
      </c>
      <c r="U81" t="s">
        <v>351</v>
      </c>
      <c r="V81" s="136">
        <f>'Red Sauce'!$M$42</f>
        <v>120</v>
      </c>
      <c r="W81" s="136">
        <f>'Red Sauce'!$U$42</f>
        <v>168</v>
      </c>
      <c r="X81">
        <f>SUM(COUNTIF('Red Sauce'!$L$35:$L$41,"&gt;0"))</f>
        <v>5</v>
      </c>
    </row>
    <row r="82" spans="1:24" hidden="1">
      <c r="A82">
        <f>IF('Red Sauce'!A49&gt;0,'Red Sauce'!A49,IF(ISBLANK('Red Sauce'!A49),A81,'Red Sauce'!A49))</f>
        <v>2024</v>
      </c>
      <c r="B82">
        <f>'Red Sauce'!B49</f>
        <v>2</v>
      </c>
      <c r="C82" s="137">
        <f>'Red Sauce'!C49</f>
        <v>137293</v>
      </c>
      <c r="D82" s="137">
        <f>'Red Sauce'!D49</f>
        <v>256500</v>
      </c>
      <c r="E82" s="137">
        <f>'Red Sauce'!E49</f>
        <v>158975</v>
      </c>
      <c r="F82" s="137">
        <f>'Red Sauce'!F49</f>
        <v>173000</v>
      </c>
      <c r="G82" s="137">
        <f>'Red Sauce'!G49</f>
        <v>120619</v>
      </c>
      <c r="H82" s="137">
        <f>'Red Sauce'!H49</f>
        <v>162161</v>
      </c>
      <c r="I82" s="137">
        <f>'Red Sauce'!I49</f>
        <v>0</v>
      </c>
      <c r="J82" s="137">
        <f>'Red Sauce'!J49</f>
        <v>120619</v>
      </c>
      <c r="K82" s="137">
        <f>'Red Sauce'!K49</f>
        <v>120619</v>
      </c>
      <c r="L82" s="139">
        <f>'Red Sauce'!L49</f>
        <v>0.48206426382085227</v>
      </c>
      <c r="M82" s="137">
        <f>'Red Sauce'!M49</f>
        <v>147143.60135675926</v>
      </c>
      <c r="N82" s="137">
        <f>'Red Sauce'!N49</f>
        <v>206001.04189946299</v>
      </c>
      <c r="O82" s="137">
        <f>'Red Sauce'!O49</f>
        <v>206001.04189946299</v>
      </c>
      <c r="P82" s="139">
        <f>'Red Sauce'!P49</f>
        <v>0.81973663066429481</v>
      </c>
      <c r="Q82" s="139">
        <f>'Red Sauce'!Q49</f>
        <v>0.58552616476021058</v>
      </c>
      <c r="R82" s="139">
        <f>'Red Sauce'!R49</f>
        <v>0.58552616476021058</v>
      </c>
      <c r="S82" s="137">
        <f>'Red Sauce'!S49</f>
        <v>32.42190060673159</v>
      </c>
      <c r="T82" t="s">
        <v>113</v>
      </c>
      <c r="U82" t="s">
        <v>351</v>
      </c>
      <c r="V82">
        <f>V81</f>
        <v>120</v>
      </c>
      <c r="W82">
        <f>W81</f>
        <v>168</v>
      </c>
      <c r="X82" s="148">
        <f t="shared" ref="W82:X120" si="6">X81</f>
        <v>5</v>
      </c>
    </row>
    <row r="83" spans="1:24" hidden="1">
      <c r="A83">
        <f>IF('Red Sauce'!A50&gt;0,'Red Sauce'!A50,IF(ISBLANK('Red Sauce'!A50),A82,'Red Sauce'!A50))</f>
        <v>2024</v>
      </c>
      <c r="B83">
        <f>'Red Sauce'!B50</f>
        <v>3</v>
      </c>
      <c r="C83" s="137">
        <f>'Red Sauce'!C50</f>
        <v>104685</v>
      </c>
      <c r="D83" s="137">
        <f>'Red Sauce'!D50</f>
        <v>193762</v>
      </c>
      <c r="E83" s="137">
        <f>'Red Sauce'!E50</f>
        <v>162161</v>
      </c>
      <c r="F83" s="137">
        <f>'Red Sauce'!F50</f>
        <v>181665</v>
      </c>
      <c r="G83" s="137">
        <f>'Red Sauce'!G50</f>
        <v>107285</v>
      </c>
      <c r="H83" s="137">
        <f>'Red Sauce'!H50</f>
        <v>236541</v>
      </c>
      <c r="I83" s="137">
        <f>'Red Sauce'!I50</f>
        <v>0</v>
      </c>
      <c r="J83" s="137">
        <f>'Red Sauce'!J50</f>
        <v>107285</v>
      </c>
      <c r="K83" s="137">
        <f>'Red Sauce'!K50</f>
        <v>107285</v>
      </c>
      <c r="L83" s="139">
        <f>'Red Sauce'!L50</f>
        <v>0.48206426382085227</v>
      </c>
      <c r="M83" s="137">
        <f>'Red Sauce'!M50</f>
        <v>147143.60135675926</v>
      </c>
      <c r="N83" s="137">
        <f>'Red Sauce'!N50</f>
        <v>206001.04189946299</v>
      </c>
      <c r="O83" s="137">
        <f>'Red Sauce'!O50</f>
        <v>206001.04189946299</v>
      </c>
      <c r="P83" s="139">
        <f>'Red Sauce'!P50</f>
        <v>0.72911767151791074</v>
      </c>
      <c r="Q83" s="139">
        <f>'Red Sauce'!Q50</f>
        <v>0.52079833679850762</v>
      </c>
      <c r="R83" s="139">
        <f>'Red Sauce'!R50</f>
        <v>0.52079833679850762</v>
      </c>
      <c r="S83" s="137">
        <f>'Red Sauce'!S50</f>
        <v>43.373052490805748</v>
      </c>
      <c r="T83" t="s">
        <v>113</v>
      </c>
      <c r="U83" t="s">
        <v>351</v>
      </c>
      <c r="V83">
        <f t="shared" ref="V83:V120" si="7">V82</f>
        <v>120</v>
      </c>
      <c r="W83">
        <f t="shared" si="6"/>
        <v>168</v>
      </c>
      <c r="X83" s="148">
        <f t="shared" si="6"/>
        <v>5</v>
      </c>
    </row>
    <row r="84" spans="1:24" hidden="1">
      <c r="A84">
        <f>IF('Red Sauce'!A51&gt;0,'Red Sauce'!A51,IF(ISBLANK('Red Sauce'!A51),A83,'Red Sauce'!A51))</f>
        <v>2024</v>
      </c>
      <c r="B84">
        <f>'Red Sauce'!B51</f>
        <v>4</v>
      </c>
      <c r="C84" s="137">
        <f>'Red Sauce'!C51</f>
        <v>115783</v>
      </c>
      <c r="D84" s="137">
        <f>'Red Sauce'!D51</f>
        <v>110000</v>
      </c>
      <c r="E84" s="137">
        <f>'Red Sauce'!E51</f>
        <v>236541</v>
      </c>
      <c r="F84" s="137">
        <f>'Red Sauce'!F51</f>
        <v>149212</v>
      </c>
      <c r="G84" s="137">
        <f>'Red Sauce'!G51</f>
        <v>95191</v>
      </c>
      <c r="H84" s="137">
        <f>'Red Sauce'!H51</f>
        <v>304989</v>
      </c>
      <c r="I84" s="137">
        <f>'Red Sauce'!I51</f>
        <v>0</v>
      </c>
      <c r="J84" s="137">
        <f>'Red Sauce'!J51</f>
        <v>95191</v>
      </c>
      <c r="K84" s="137">
        <f>'Red Sauce'!K51</f>
        <v>95191</v>
      </c>
      <c r="L84" s="139">
        <f>'Red Sauce'!L51</f>
        <v>0.48206426382085227</v>
      </c>
      <c r="M84" s="137">
        <f>'Red Sauce'!M51</f>
        <v>147143.60135675926</v>
      </c>
      <c r="N84" s="137">
        <f>'Red Sauce'!N51</f>
        <v>206001.04189946299</v>
      </c>
      <c r="O84" s="137">
        <f>'Red Sauce'!O51</f>
        <v>206001.04189946299</v>
      </c>
      <c r="P84" s="139">
        <f>'Red Sauce'!P51</f>
        <v>0.64692585421504811</v>
      </c>
      <c r="Q84" s="139">
        <f>'Red Sauce'!Q51</f>
        <v>0.46208989586789145</v>
      </c>
      <c r="R84" s="139">
        <f>'Red Sauce'!R51</f>
        <v>0.46208989586789145</v>
      </c>
      <c r="S84" s="137">
        <f>'Red Sauce'!S51</f>
        <v>57.203112719483862</v>
      </c>
      <c r="T84" t="s">
        <v>113</v>
      </c>
      <c r="U84" t="s">
        <v>351</v>
      </c>
      <c r="V84">
        <f t="shared" si="7"/>
        <v>120</v>
      </c>
      <c r="W84">
        <f t="shared" si="6"/>
        <v>168</v>
      </c>
      <c r="X84" s="148">
        <f t="shared" si="6"/>
        <v>5</v>
      </c>
    </row>
    <row r="85" spans="1:24" hidden="1">
      <c r="A85">
        <f>IF('Red Sauce'!A52&gt;0,'Red Sauce'!A52,IF(ISBLANK('Red Sauce'!A52),A84,'Red Sauce'!A52))</f>
        <v>2024</v>
      </c>
      <c r="B85">
        <f>'Red Sauce'!B52</f>
        <v>5</v>
      </c>
      <c r="C85" s="137">
        <f>'Red Sauce'!C52</f>
        <v>119334</v>
      </c>
      <c r="D85" s="137">
        <f>'Red Sauce'!D52</f>
        <v>177967</v>
      </c>
      <c r="E85" s="137">
        <f>'Red Sauce'!E52</f>
        <v>304989</v>
      </c>
      <c r="F85" s="137">
        <f>'Red Sauce'!F52</f>
        <v>127818</v>
      </c>
      <c r="G85" s="137">
        <f>'Red Sauce'!G52</f>
        <v>100991</v>
      </c>
      <c r="H85" s="137">
        <f>'Red Sauce'!H52</f>
        <v>312953</v>
      </c>
      <c r="I85" s="137">
        <f>'Red Sauce'!I52</f>
        <v>0</v>
      </c>
      <c r="J85" s="137">
        <f>'Red Sauce'!J52</f>
        <v>0</v>
      </c>
      <c r="K85" s="137">
        <f>'Red Sauce'!K52</f>
        <v>100991</v>
      </c>
      <c r="L85" s="139">
        <f>'Red Sauce'!L52</f>
        <v>0.48206426382085227</v>
      </c>
      <c r="M85" s="137">
        <f>'Red Sauce'!M52</f>
        <v>147143.60135675926</v>
      </c>
      <c r="N85" s="137">
        <f>'Red Sauce'!N52</f>
        <v>206001.04189946299</v>
      </c>
      <c r="O85" s="137">
        <f>'Red Sauce'!O52</f>
        <v>206001.04189946299</v>
      </c>
      <c r="P85" s="139">
        <f>'Red Sauce'!P52</f>
        <v>0.68634313057990703</v>
      </c>
      <c r="Q85" s="139">
        <f>'Red Sauce'!Q52</f>
        <v>0.49024509327136206</v>
      </c>
      <c r="R85" s="139">
        <f>'Red Sauce'!R52</f>
        <v>0.49024509327136206</v>
      </c>
      <c r="S85" s="137">
        <f>'Red Sauce'!S52</f>
        <v>71.561265020865804</v>
      </c>
      <c r="T85" t="s">
        <v>113</v>
      </c>
      <c r="U85" t="s">
        <v>351</v>
      </c>
      <c r="V85">
        <f t="shared" si="7"/>
        <v>120</v>
      </c>
      <c r="W85">
        <f t="shared" si="6"/>
        <v>168</v>
      </c>
      <c r="X85" s="148">
        <f t="shared" si="6"/>
        <v>5</v>
      </c>
    </row>
    <row r="86" spans="1:24" hidden="1">
      <c r="A86">
        <f>IF('Red Sauce'!A53&gt;0,'Red Sauce'!A53,IF(ISBLANK('Red Sauce'!A53),A85,'Red Sauce'!A53))</f>
        <v>2024</v>
      </c>
      <c r="B86">
        <f>'Red Sauce'!B53</f>
        <v>6</v>
      </c>
      <c r="C86" s="137">
        <f>'Red Sauce'!C53</f>
        <v>127587</v>
      </c>
      <c r="D86" s="137">
        <f>'Red Sauce'!D53</f>
        <v>163117</v>
      </c>
      <c r="E86" s="137">
        <f>'Red Sauce'!E53</f>
        <v>312953</v>
      </c>
      <c r="F86" s="137">
        <f>'Red Sauce'!F53</f>
        <v>116892</v>
      </c>
      <c r="G86" s="137">
        <f>'Red Sauce'!G53</f>
        <v>99816</v>
      </c>
      <c r="H86" s="137">
        <f>'Red Sauce'!H53</f>
        <v>332984</v>
      </c>
      <c r="I86" s="137">
        <f>'Red Sauce'!I53</f>
        <v>0</v>
      </c>
      <c r="J86" s="137">
        <f>'Red Sauce'!J53</f>
        <v>0</v>
      </c>
      <c r="K86" s="137">
        <f>'Red Sauce'!K53</f>
        <v>99816</v>
      </c>
      <c r="L86" s="139">
        <f>'Red Sauce'!L53</f>
        <v>0.48206426382085227</v>
      </c>
      <c r="M86" s="137">
        <f>'Red Sauce'!M53</f>
        <v>147143.60135675926</v>
      </c>
      <c r="N86" s="137">
        <f>'Red Sauce'!N53</f>
        <v>206001.04189946299</v>
      </c>
      <c r="O86" s="137">
        <f>'Red Sauce'!O53</f>
        <v>206001.04189946299</v>
      </c>
      <c r="P86" s="139">
        <f>'Red Sauce'!P53</f>
        <v>0.67835773407495714</v>
      </c>
      <c r="Q86" s="139">
        <f>'Red Sauce'!Q53</f>
        <v>0.48454123862496934</v>
      </c>
      <c r="R86" s="139">
        <f>'Red Sauce'!R53</f>
        <v>0.48454123862496934</v>
      </c>
      <c r="S86" s="137">
        <f>'Red Sauce'!S53</f>
        <v>68.680069286055783</v>
      </c>
      <c r="T86" t="s">
        <v>113</v>
      </c>
      <c r="U86" t="s">
        <v>351</v>
      </c>
      <c r="V86">
        <f t="shared" si="7"/>
        <v>120</v>
      </c>
      <c r="W86">
        <f t="shared" si="6"/>
        <v>168</v>
      </c>
      <c r="X86" s="148">
        <f t="shared" si="6"/>
        <v>5</v>
      </c>
    </row>
    <row r="87" spans="1:24" hidden="1">
      <c r="A87">
        <f>IF('Red Sauce'!A54&gt;0,'Red Sauce'!A54,IF(ISBLANK('Red Sauce'!A54),A86,'Red Sauce'!A54))</f>
        <v>2024</v>
      </c>
      <c r="B87">
        <f>'Red Sauce'!B54</f>
        <v>7</v>
      </c>
      <c r="C87" s="137">
        <f>'Red Sauce'!C54</f>
        <v>120190</v>
      </c>
      <c r="D87" s="137">
        <f>'Red Sauce'!D54</f>
        <v>110800</v>
      </c>
      <c r="E87" s="137">
        <f>'Red Sauce'!E54</f>
        <v>332984</v>
      </c>
      <c r="F87" s="137">
        <f>'Red Sauce'!F54</f>
        <v>135240</v>
      </c>
      <c r="G87" s="137">
        <f>'Red Sauce'!G54</f>
        <v>95012</v>
      </c>
      <c r="H87" s="137">
        <f>'Red Sauce'!H54</f>
        <v>405070</v>
      </c>
      <c r="I87" s="137">
        <f>'Red Sauce'!I54</f>
        <v>0</v>
      </c>
      <c r="J87" s="137">
        <f>'Red Sauce'!J54</f>
        <v>0</v>
      </c>
      <c r="K87" s="137">
        <f>'Red Sauce'!K54</f>
        <v>95012</v>
      </c>
      <c r="L87" s="139">
        <f>'Red Sauce'!L54</f>
        <v>0.48206426382085227</v>
      </c>
      <c r="M87" s="137">
        <f>'Red Sauce'!M54</f>
        <v>147143.60135675926</v>
      </c>
      <c r="N87" s="137">
        <f>'Red Sauce'!N54</f>
        <v>206001.04189946299</v>
      </c>
      <c r="O87" s="137">
        <f>'Red Sauce'!O54</f>
        <v>206001.04189946299</v>
      </c>
      <c r="P87" s="139">
        <f>'Red Sauce'!P54</f>
        <v>0.645709355513443</v>
      </c>
      <c r="Q87" s="139">
        <f>'Red Sauce'!Q54</f>
        <v>0.46122096822388781</v>
      </c>
      <c r="R87" s="139">
        <f>'Red Sauce'!R54</f>
        <v>0.46122096822388781</v>
      </c>
      <c r="S87" s="137">
        <f>'Red Sauce'!S54</f>
        <v>77.573442050087365</v>
      </c>
      <c r="T87" t="s">
        <v>113</v>
      </c>
      <c r="U87" t="s">
        <v>351</v>
      </c>
      <c r="V87">
        <f t="shared" si="7"/>
        <v>120</v>
      </c>
      <c r="W87">
        <f t="shared" si="6"/>
        <v>168</v>
      </c>
      <c r="X87" s="148">
        <f t="shared" si="6"/>
        <v>5</v>
      </c>
    </row>
    <row r="88" spans="1:24">
      <c r="A88">
        <f>IF('Red Sauce'!A55&gt;0,'Red Sauce'!A55,IF(ISBLANK('Red Sauce'!A55),A87,'Red Sauce'!A55))</f>
        <v>2024</v>
      </c>
      <c r="B88">
        <f>'Red Sauce'!B55</f>
        <v>8</v>
      </c>
      <c r="C88" s="137">
        <f>'Red Sauce'!C55</f>
        <v>106759</v>
      </c>
      <c r="D88" s="137">
        <f>'Red Sauce'!D55</f>
        <v>107800</v>
      </c>
      <c r="E88" s="137">
        <f>'Red Sauce'!E55</f>
        <v>405070</v>
      </c>
      <c r="F88" s="137">
        <f>'Red Sauce'!F55</f>
        <v>120440</v>
      </c>
      <c r="G88" s="137">
        <f>'Red Sauce'!G55</f>
        <v>104108</v>
      </c>
      <c r="H88" s="137">
        <f>'Red Sauce'!H55</f>
        <v>340890</v>
      </c>
      <c r="I88" s="137">
        <f>'Red Sauce'!I55</f>
        <v>0</v>
      </c>
      <c r="J88" s="137">
        <f>'Red Sauce'!J55</f>
        <v>0</v>
      </c>
      <c r="K88" s="137">
        <f>'Red Sauce'!K55</f>
        <v>104108</v>
      </c>
      <c r="L88" s="139">
        <f>'Red Sauce'!L55</f>
        <v>0.48206426382085227</v>
      </c>
      <c r="M88" s="137">
        <f>'Red Sauce'!M55</f>
        <v>147143.60135675926</v>
      </c>
      <c r="N88" s="137">
        <f>'Red Sauce'!N55</f>
        <v>206001.04189946299</v>
      </c>
      <c r="O88" s="137">
        <f>'Red Sauce'!O55</f>
        <v>206001.04189946299</v>
      </c>
      <c r="P88" s="139">
        <f>'Red Sauce'!P55</f>
        <v>0.70752651858495264</v>
      </c>
      <c r="Q88" s="139">
        <f>'Red Sauce'!Q55</f>
        <v>0.50537608470353756</v>
      </c>
      <c r="R88" s="139">
        <f>'Red Sauce'!R55</f>
        <v>0.50537608470353756</v>
      </c>
      <c r="S88" s="137">
        <f>'Red Sauce'!S55</f>
        <v>106.23891194185033</v>
      </c>
      <c r="T88" t="s">
        <v>113</v>
      </c>
      <c r="U88" t="s">
        <v>351</v>
      </c>
      <c r="V88">
        <f t="shared" si="7"/>
        <v>120</v>
      </c>
      <c r="W88">
        <f t="shared" si="6"/>
        <v>168</v>
      </c>
      <c r="X88" s="148">
        <f t="shared" si="6"/>
        <v>5</v>
      </c>
    </row>
    <row r="89" spans="1:24">
      <c r="A89">
        <f>IF('Red Sauce'!A56&gt;0,'Red Sauce'!A56,IF(ISBLANK('Red Sauce'!A56),A88,'Red Sauce'!A56))</f>
        <v>2024</v>
      </c>
      <c r="B89">
        <f>'Red Sauce'!B56</f>
        <v>9</v>
      </c>
      <c r="C89" s="137">
        <f>'Red Sauce'!C56</f>
        <v>116053.19</v>
      </c>
      <c r="D89" s="137">
        <f>'Red Sauce'!D56</f>
        <v>125000</v>
      </c>
      <c r="E89" s="137">
        <f>'Red Sauce'!E56</f>
        <v>340890</v>
      </c>
      <c r="F89" s="137">
        <f>'Red Sauce'!F56</f>
        <v>143234</v>
      </c>
      <c r="G89" s="137">
        <f>'Red Sauce'!G56</f>
        <v>132506</v>
      </c>
      <c r="H89" s="137">
        <f>'Red Sauce'!H56</f>
        <v>287806</v>
      </c>
      <c r="I89" s="137">
        <f>'Red Sauce'!I56</f>
        <v>0</v>
      </c>
      <c r="J89" s="137">
        <f>'Red Sauce'!J56</f>
        <v>0</v>
      </c>
      <c r="K89" s="137">
        <f>'Red Sauce'!K56</f>
        <v>132506</v>
      </c>
      <c r="L89" s="139">
        <f>'Red Sauce'!L56</f>
        <v>0.48206426382085227</v>
      </c>
      <c r="M89" s="137">
        <f>'Red Sauce'!M56</f>
        <v>147143.60135675926</v>
      </c>
      <c r="N89" s="137">
        <f>'Red Sauce'!N56</f>
        <v>206001.04189946299</v>
      </c>
      <c r="O89" s="137">
        <f>'Red Sauce'!O56</f>
        <v>206001.04189946299</v>
      </c>
      <c r="P89" s="139">
        <f>'Red Sauce'!P56</f>
        <v>0.90052165896585989</v>
      </c>
      <c r="Q89" s="139">
        <f>'Red Sauce'!Q56</f>
        <v>0.64322975640418556</v>
      </c>
      <c r="R89" s="139">
        <f>'Red Sauce'!R56</f>
        <v>0.64322975640418556</v>
      </c>
      <c r="S89" s="137">
        <f>'Red Sauce'!S56</f>
        <v>82.246080439495032</v>
      </c>
      <c r="T89" t="s">
        <v>113</v>
      </c>
      <c r="U89" t="s">
        <v>351</v>
      </c>
      <c r="V89">
        <f t="shared" si="7"/>
        <v>120</v>
      </c>
      <c r="W89">
        <f t="shared" si="6"/>
        <v>168</v>
      </c>
      <c r="X89" s="148">
        <f t="shared" si="6"/>
        <v>5</v>
      </c>
    </row>
    <row r="90" spans="1:24">
      <c r="A90">
        <f>IF('Red Sauce'!A57&gt;0,'Red Sauce'!A57,IF(ISBLANK('Red Sauce'!A57),A89,'Red Sauce'!A57))</f>
        <v>2024</v>
      </c>
      <c r="B90">
        <f>'Red Sauce'!B57</f>
        <v>10</v>
      </c>
      <c r="C90" s="137">
        <f>'Red Sauce'!C57</f>
        <v>117719.73</v>
      </c>
      <c r="D90" s="137">
        <f>'Red Sauce'!D57</f>
        <v>125000</v>
      </c>
      <c r="E90" s="137">
        <f>'Red Sauce'!E57</f>
        <v>287806</v>
      </c>
      <c r="F90" s="137">
        <f>'Red Sauce'!F57</f>
        <v>157653</v>
      </c>
      <c r="G90" s="137">
        <f>'Red Sauce'!G57</f>
        <v>158517</v>
      </c>
      <c r="H90" s="137">
        <f>'Red Sauce'!H57</f>
        <v>325592</v>
      </c>
      <c r="I90" s="137">
        <f>'Red Sauce'!I57</f>
        <v>0</v>
      </c>
      <c r="J90" s="137">
        <f>'Red Sauce'!J57</f>
        <v>0</v>
      </c>
      <c r="K90" s="137">
        <f>'Red Sauce'!K57</f>
        <v>158517</v>
      </c>
      <c r="L90" s="139">
        <f>'Red Sauce'!L57</f>
        <v>0.48206426382085227</v>
      </c>
      <c r="M90" s="137">
        <f>'Red Sauce'!M57</f>
        <v>147143.60135675926</v>
      </c>
      <c r="N90" s="137">
        <f>'Red Sauce'!N57</f>
        <v>206001.04189946299</v>
      </c>
      <c r="O90" s="137">
        <f>'Red Sauce'!O57</f>
        <v>206001.04189946299</v>
      </c>
      <c r="P90" s="139">
        <f>'Red Sauce'!P57</f>
        <v>1.0772945512979881</v>
      </c>
      <c r="Q90" s="139">
        <f>'Red Sauce'!Q57</f>
        <v>0.76949610806999136</v>
      </c>
      <c r="R90" s="139">
        <f>'Red Sauce'!R57</f>
        <v>0.76949610806999136</v>
      </c>
      <c r="S90" s="137">
        <f>'Red Sauce'!S57</f>
        <v>68.455542669015642</v>
      </c>
      <c r="T90" t="s">
        <v>113</v>
      </c>
      <c r="U90" t="s">
        <v>351</v>
      </c>
      <c r="V90">
        <f t="shared" si="7"/>
        <v>120</v>
      </c>
      <c r="W90">
        <f t="shared" si="6"/>
        <v>168</v>
      </c>
      <c r="X90" s="148">
        <f t="shared" si="6"/>
        <v>5</v>
      </c>
    </row>
    <row r="91" spans="1:24" hidden="1">
      <c r="A91">
        <f>IF('Red Sauce'!A58&gt;0,'Red Sauce'!A58,IF(ISBLANK('Red Sauce'!A58),A90,'Red Sauce'!A58))</f>
        <v>2024</v>
      </c>
      <c r="B91">
        <f>'Red Sauce'!B58</f>
        <v>11</v>
      </c>
      <c r="C91" s="137">
        <f>'Red Sauce'!C58</f>
        <v>112064</v>
      </c>
      <c r="D91" s="137">
        <f>'Red Sauce'!D58</f>
        <v>125000</v>
      </c>
      <c r="E91" s="137">
        <f>'Red Sauce'!E58</f>
        <v>325592</v>
      </c>
      <c r="F91" s="137">
        <f>'Red Sauce'!F58</f>
        <v>128060</v>
      </c>
      <c r="G91" s="137">
        <f>'Red Sauce'!G58</f>
        <v>98984</v>
      </c>
      <c r="H91" s="137">
        <f>'Red Sauce'!H58</f>
        <v>307908</v>
      </c>
      <c r="I91" s="137">
        <f>'Red Sauce'!I58</f>
        <v>0</v>
      </c>
      <c r="J91" s="137">
        <f>'Red Sauce'!J58</f>
        <v>0</v>
      </c>
      <c r="K91" s="137">
        <f>'Red Sauce'!K58</f>
        <v>98984</v>
      </c>
      <c r="L91" s="139">
        <f>'Red Sauce'!L58</f>
        <v>0.48206426382085227</v>
      </c>
      <c r="M91" s="137">
        <f>'Red Sauce'!M58</f>
        <v>147143.60135675926</v>
      </c>
      <c r="N91" s="137">
        <f>'Red Sauce'!N58</f>
        <v>206001.04189946299</v>
      </c>
      <c r="O91" s="137">
        <f>'Red Sauce'!O58</f>
        <v>206001.04189946299</v>
      </c>
      <c r="P91" s="139">
        <f>'Red Sauce'!P58</f>
        <v>0.67270339374123944</v>
      </c>
      <c r="Q91" s="139">
        <f>'Red Sauce'!Q58</f>
        <v>0.48050242410088528</v>
      </c>
      <c r="R91" s="139">
        <f>'Red Sauce'!R58</f>
        <v>0.48050242410088528</v>
      </c>
      <c r="S91" s="137">
        <f>'Red Sauce'!S58</f>
        <v>81.351513420902336</v>
      </c>
      <c r="T91" t="s">
        <v>113</v>
      </c>
      <c r="U91" t="s">
        <v>351</v>
      </c>
      <c r="V91">
        <f t="shared" si="7"/>
        <v>120</v>
      </c>
      <c r="W91">
        <f t="shared" si="6"/>
        <v>168</v>
      </c>
      <c r="X91" s="148">
        <f t="shared" si="6"/>
        <v>5</v>
      </c>
    </row>
    <row r="92" spans="1:24" hidden="1">
      <c r="A92">
        <f>IF('Red Sauce'!A59&gt;0,'Red Sauce'!A59,IF(ISBLANK('Red Sauce'!A59),A91,'Red Sauce'!A59))</f>
        <v>2024</v>
      </c>
      <c r="B92">
        <f>'Red Sauce'!B59</f>
        <v>12</v>
      </c>
      <c r="C92" s="137">
        <f>'Red Sauce'!C59</f>
        <v>118508.44999999998</v>
      </c>
      <c r="D92" s="137">
        <f>'Red Sauce'!D59</f>
        <v>137094.14285714284</v>
      </c>
      <c r="E92" s="137">
        <f>'Red Sauce'!E59</f>
        <v>307908</v>
      </c>
      <c r="F92" s="137">
        <f>'Red Sauce'!F59</f>
        <v>61308</v>
      </c>
      <c r="G92" s="137">
        <f>'Red Sauce'!G59</f>
        <v>83809</v>
      </c>
      <c r="H92" s="137">
        <f>'Red Sauce'!H59</f>
        <v>296995</v>
      </c>
      <c r="I92" s="137">
        <f>'Red Sauce'!I59</f>
        <v>0</v>
      </c>
      <c r="J92" s="137">
        <f>'Red Sauce'!J59</f>
        <v>0</v>
      </c>
      <c r="K92" s="137">
        <f>'Red Sauce'!K59</f>
        <v>83809</v>
      </c>
      <c r="L92" s="139">
        <f>'Red Sauce'!L59</f>
        <v>0.48206426382085227</v>
      </c>
      <c r="M92" s="137">
        <f>'Red Sauce'!M59</f>
        <v>147143.60135675926</v>
      </c>
      <c r="N92" s="137">
        <f>'Red Sauce'!N59</f>
        <v>206001.04189946299</v>
      </c>
      <c r="O92" s="137">
        <f>'Red Sauce'!O59</f>
        <v>206001.04189946299</v>
      </c>
      <c r="P92" s="139">
        <f>'Red Sauce'!P59</f>
        <v>0.56957284739007852</v>
      </c>
      <c r="Q92" s="139">
        <f>'Red Sauce'!Q59</f>
        <v>0.40683774813577034</v>
      </c>
      <c r="R92" s="139">
        <f>'Red Sauce'!R59</f>
        <v>0.40683774813577034</v>
      </c>
      <c r="S92" s="137">
        <f>'Red Sauce'!S59</f>
        <v>72.749445292719656</v>
      </c>
      <c r="T92" t="s">
        <v>113</v>
      </c>
      <c r="U92" t="s">
        <v>351</v>
      </c>
      <c r="V92">
        <f t="shared" si="7"/>
        <v>120</v>
      </c>
      <c r="W92">
        <f t="shared" si="6"/>
        <v>168</v>
      </c>
      <c r="X92" s="148">
        <f t="shared" si="6"/>
        <v>5</v>
      </c>
    </row>
    <row r="93" spans="1:24" hidden="1">
      <c r="A93">
        <f>IF('Red Sauce'!A60&gt;0,'Red Sauce'!A60,IF(ISBLANK('Red Sauce'!A60),A92,'Red Sauce'!A60))</f>
        <v>2024</v>
      </c>
      <c r="B93">
        <f>'Red Sauce'!B60</f>
        <v>13</v>
      </c>
      <c r="C93" s="137">
        <f>'Red Sauce'!C60</f>
        <v>99469</v>
      </c>
      <c r="D93" s="137">
        <f>'Red Sauce'!D60</f>
        <v>109825</v>
      </c>
      <c r="E93" s="137">
        <f>'Red Sauce'!E60</f>
        <v>296995</v>
      </c>
      <c r="F93" s="137">
        <f>'Red Sauce'!F60</f>
        <v>96548</v>
      </c>
      <c r="G93" s="137">
        <f>'Red Sauce'!G60</f>
        <v>94387</v>
      </c>
      <c r="H93" s="137">
        <f>'Red Sauce'!H60</f>
        <v>264577</v>
      </c>
      <c r="I93" s="137">
        <f>'Red Sauce'!I60</f>
        <v>0</v>
      </c>
      <c r="J93" s="137">
        <f>'Red Sauce'!J60</f>
        <v>0</v>
      </c>
      <c r="K93" s="137">
        <f>'Red Sauce'!K60</f>
        <v>94387</v>
      </c>
      <c r="L93" s="139">
        <f>'Red Sauce'!L60</f>
        <v>0.48206426382085227</v>
      </c>
      <c r="M93" s="137">
        <f>'Red Sauce'!M60</f>
        <v>147143.60135675926</v>
      </c>
      <c r="N93" s="137">
        <f>'Red Sauce'!N60</f>
        <v>206001.04189946299</v>
      </c>
      <c r="O93" s="137">
        <f>'Red Sauce'!O60</f>
        <v>206001.04189946299</v>
      </c>
      <c r="P93" s="139">
        <f>'Red Sauce'!P60</f>
        <v>0.64146180418102283</v>
      </c>
      <c r="Q93" s="139">
        <f>'Red Sauce'!Q60</f>
        <v>0.45818700298644488</v>
      </c>
      <c r="R93" s="139">
        <f>'Red Sauce'!R60</f>
        <v>0.45818700298644488</v>
      </c>
      <c r="S93" s="137">
        <f>'Red Sauce'!S60</f>
        <v>104.50316178910012</v>
      </c>
      <c r="T93" t="s">
        <v>113</v>
      </c>
      <c r="U93" t="s">
        <v>351</v>
      </c>
      <c r="V93">
        <f t="shared" si="7"/>
        <v>120</v>
      </c>
      <c r="W93">
        <f t="shared" si="6"/>
        <v>168</v>
      </c>
      <c r="X93" s="148">
        <f t="shared" si="6"/>
        <v>5</v>
      </c>
    </row>
    <row r="94" spans="1:24" hidden="1">
      <c r="A94">
        <f>IF('Red Sauce'!A61&gt;0,'Red Sauce'!A61,IF(ISBLANK('Red Sauce'!A61),A93,'Red Sauce'!A61))</f>
        <v>2025</v>
      </c>
      <c r="B94">
        <f>'Red Sauce'!B61</f>
        <v>1</v>
      </c>
      <c r="C94" s="137">
        <f>'Red Sauce'!C61</f>
        <v>101300</v>
      </c>
      <c r="D94" s="137">
        <f>'Red Sauce'!D61</f>
        <v>135630</v>
      </c>
      <c r="E94" s="137">
        <f>'Red Sauce'!E61</f>
        <v>264577</v>
      </c>
      <c r="F94" s="137">
        <f>'Red Sauce'!F61</f>
        <v>125951</v>
      </c>
      <c r="G94" s="137">
        <f>'Red Sauce'!G61</f>
        <v>130312</v>
      </c>
      <c r="H94" s="137">
        <f>'Red Sauce'!H61</f>
        <v>271437</v>
      </c>
      <c r="I94" s="137">
        <f>'Red Sauce'!I61</f>
        <v>0</v>
      </c>
      <c r="J94" s="137">
        <f>'Red Sauce'!J61</f>
        <v>130312</v>
      </c>
      <c r="K94" s="137">
        <f>'Red Sauce'!K61</f>
        <v>130312</v>
      </c>
      <c r="L94" s="139">
        <f>'Red Sauce'!L61</f>
        <v>0.6200387611042969</v>
      </c>
      <c r="M94" s="137">
        <f>'Red Sauce'!M61</f>
        <v>189258.45190543882</v>
      </c>
      <c r="N94" s="137">
        <f>'Red Sauce'!N61</f>
        <v>264961.83266761439</v>
      </c>
      <c r="O94" s="137">
        <f>'Red Sauce'!O61</f>
        <v>264961.83266761439</v>
      </c>
      <c r="P94" s="139">
        <f>'Red Sauce'!P61</f>
        <v>0.68853992351744031</v>
      </c>
      <c r="Q94" s="139">
        <f>'Red Sauce'!Q61</f>
        <v>0.49181423108388583</v>
      </c>
      <c r="R94" s="139">
        <f>'Red Sauce'!R61</f>
        <v>0.49181423108388583</v>
      </c>
      <c r="S94" s="137">
        <f>'Red Sauce'!S61</f>
        <v>73.130858835143144</v>
      </c>
      <c r="T94" t="s">
        <v>113</v>
      </c>
      <c r="U94" t="s">
        <v>351</v>
      </c>
      <c r="V94">
        <f t="shared" si="7"/>
        <v>120</v>
      </c>
      <c r="W94">
        <f t="shared" si="6"/>
        <v>168</v>
      </c>
      <c r="X94" s="148">
        <f t="shared" si="6"/>
        <v>5</v>
      </c>
    </row>
    <row r="95" spans="1:24" hidden="1">
      <c r="A95">
        <f>IF('Red Sauce'!A62&gt;0,'Red Sauce'!A62,IF(ISBLANK('Red Sauce'!A62),A94,'Red Sauce'!A62))</f>
        <v>2025</v>
      </c>
      <c r="B95">
        <f>'Red Sauce'!B62</f>
        <v>2</v>
      </c>
      <c r="C95" s="137">
        <f>'Red Sauce'!C62</f>
        <v>103495</v>
      </c>
      <c r="D95" s="137">
        <f>'Red Sauce'!D62</f>
        <v>88625</v>
      </c>
      <c r="E95" s="137">
        <f>'Red Sauce'!E62</f>
        <v>271437</v>
      </c>
      <c r="F95" s="137">
        <f>'Red Sauce'!F62</f>
        <v>75384</v>
      </c>
      <c r="G95" s="137">
        <f>'Red Sauce'!G62</f>
        <v>127581</v>
      </c>
      <c r="H95" s="137">
        <f>'Red Sauce'!H62</f>
        <v>237452</v>
      </c>
      <c r="I95" s="137">
        <f>'Red Sauce'!I62</f>
        <v>0</v>
      </c>
      <c r="J95" s="137">
        <f>'Red Sauce'!J62</f>
        <v>127581</v>
      </c>
      <c r="K95" s="137">
        <f>'Red Sauce'!K62</f>
        <v>127581</v>
      </c>
      <c r="L95" s="139">
        <f>'Red Sauce'!L62</f>
        <v>0.6200387611042969</v>
      </c>
      <c r="M95" s="137">
        <f>'Red Sauce'!M62</f>
        <v>189258.45190543882</v>
      </c>
      <c r="N95" s="137">
        <f>'Red Sauce'!N62</f>
        <v>264961.83266761439</v>
      </c>
      <c r="O95" s="137">
        <f>'Red Sauce'!O62</f>
        <v>264961.83266761439</v>
      </c>
      <c r="P95" s="139">
        <f>'Red Sauce'!P62</f>
        <v>0.67410992066945907</v>
      </c>
      <c r="Q95" s="139">
        <f>'Red Sauce'!Q62</f>
        <v>0.48150708619247068</v>
      </c>
      <c r="R95" s="139">
        <f>'Red Sauce'!R62</f>
        <v>0.48150708619247068</v>
      </c>
      <c r="S95" s="137">
        <f>'Red Sauce'!S62</f>
        <v>73.435779506256338</v>
      </c>
      <c r="T95" t="s">
        <v>113</v>
      </c>
      <c r="U95" t="s">
        <v>351</v>
      </c>
      <c r="V95">
        <f t="shared" si="7"/>
        <v>120</v>
      </c>
      <c r="W95">
        <f t="shared" si="6"/>
        <v>168</v>
      </c>
      <c r="X95" s="148">
        <f t="shared" si="6"/>
        <v>5</v>
      </c>
    </row>
    <row r="96" spans="1:24" hidden="1">
      <c r="A96">
        <f>IF('Red Sauce'!A63&gt;0,'Red Sauce'!A63,IF(ISBLANK('Red Sauce'!A63),A95,'Red Sauce'!A63))</f>
        <v>2025</v>
      </c>
      <c r="B96">
        <f>'Red Sauce'!B63</f>
        <v>3</v>
      </c>
      <c r="C96" s="137">
        <f>'Red Sauce'!C63</f>
        <v>107829</v>
      </c>
      <c r="D96" s="137">
        <f>'Red Sauce'!D63</f>
        <v>116390</v>
      </c>
      <c r="E96" s="137">
        <f>'Red Sauce'!E63</f>
        <v>237452</v>
      </c>
      <c r="F96" s="137">
        <f>'Red Sauce'!F63</f>
        <v>121261</v>
      </c>
      <c r="G96" s="137">
        <f>'Red Sauce'!G63</f>
        <v>66617</v>
      </c>
      <c r="H96" s="137">
        <f>'Red Sauce'!H63</f>
        <v>285075</v>
      </c>
      <c r="I96" s="137">
        <f>'Red Sauce'!I63</f>
        <v>0</v>
      </c>
      <c r="J96" s="137">
        <f>'Red Sauce'!J63</f>
        <v>66617</v>
      </c>
      <c r="K96" s="137">
        <f>'Red Sauce'!K63</f>
        <v>66617</v>
      </c>
      <c r="L96" s="139">
        <f>'Red Sauce'!L63</f>
        <v>0.6200387611042969</v>
      </c>
      <c r="M96" s="137">
        <f>'Red Sauce'!M63</f>
        <v>189258.45190543882</v>
      </c>
      <c r="N96" s="137">
        <f>'Red Sauce'!N63</f>
        <v>264961.83266761439</v>
      </c>
      <c r="O96" s="137">
        <f>'Red Sauce'!O63</f>
        <v>264961.83266761439</v>
      </c>
      <c r="P96" s="139">
        <f>'Red Sauce'!P63</f>
        <v>0.35198956416110044</v>
      </c>
      <c r="Q96" s="139">
        <f>'Red Sauce'!Q63</f>
        <v>0.25142111725792887</v>
      </c>
      <c r="R96" s="139">
        <f>'Red Sauce'!R63</f>
        <v>0.25142111725792887</v>
      </c>
      <c r="S96" s="137">
        <f>'Red Sauce'!S63</f>
        <v>61.659256786207791</v>
      </c>
      <c r="T96" t="s">
        <v>113</v>
      </c>
      <c r="U96" t="s">
        <v>351</v>
      </c>
      <c r="V96">
        <f t="shared" si="7"/>
        <v>120</v>
      </c>
      <c r="W96">
        <f t="shared" si="6"/>
        <v>168</v>
      </c>
      <c r="X96" s="148">
        <f t="shared" si="6"/>
        <v>5</v>
      </c>
    </row>
    <row r="97" spans="1:24" hidden="1">
      <c r="A97">
        <f>IF('Red Sauce'!A64&gt;0,'Red Sauce'!A64,IF(ISBLANK('Red Sauce'!A64),A96,'Red Sauce'!A64))</f>
        <v>2025</v>
      </c>
      <c r="B97">
        <f>'Red Sauce'!B64</f>
        <v>4</v>
      </c>
      <c r="C97" s="137">
        <f>'Red Sauce'!C64</f>
        <v>99905</v>
      </c>
      <c r="D97" s="137">
        <f>'Red Sauce'!D64</f>
        <v>100000</v>
      </c>
      <c r="E97" s="137">
        <f>'Red Sauce'!E64</f>
        <v>285075</v>
      </c>
      <c r="F97" s="137">
        <f>'Red Sauce'!F64</f>
        <v>118782</v>
      </c>
      <c r="G97" s="137">
        <f>'Red Sauce'!G64</f>
        <v>107765</v>
      </c>
      <c r="H97" s="137">
        <f>'Red Sauce'!H64</f>
        <v>256301</v>
      </c>
      <c r="I97" s="137">
        <f>'Red Sauce'!I64</f>
        <v>0</v>
      </c>
      <c r="J97" s="137">
        <f>'Red Sauce'!J64</f>
        <v>107765</v>
      </c>
      <c r="K97" s="137">
        <f>'Red Sauce'!K64</f>
        <v>107765</v>
      </c>
      <c r="L97" s="139">
        <f>'Red Sauce'!L64</f>
        <v>0.6200387611042969</v>
      </c>
      <c r="M97" s="137">
        <f>'Red Sauce'!M64</f>
        <v>189258.45190543882</v>
      </c>
      <c r="N97" s="137">
        <f>'Red Sauce'!N64</f>
        <v>264961.83266761439</v>
      </c>
      <c r="O97" s="137">
        <f>'Red Sauce'!O64</f>
        <v>264961.83266761439</v>
      </c>
      <c r="P97" s="139">
        <f>'Red Sauce'!P64</f>
        <v>0.56940653859857082</v>
      </c>
      <c r="Q97" s="139">
        <f>'Red Sauce'!Q64</f>
        <v>0.40671895614183617</v>
      </c>
      <c r="R97" s="139">
        <f>'Red Sauce'!R64</f>
        <v>0.40671895614183617</v>
      </c>
      <c r="S97" s="137">
        <f>'Red Sauce'!S64</f>
        <v>79.896902056954104</v>
      </c>
      <c r="T97" t="s">
        <v>113</v>
      </c>
      <c r="U97" t="s">
        <v>351</v>
      </c>
      <c r="V97">
        <f t="shared" si="7"/>
        <v>120</v>
      </c>
      <c r="W97">
        <f t="shared" si="6"/>
        <v>168</v>
      </c>
      <c r="X97" s="148">
        <f t="shared" si="6"/>
        <v>5</v>
      </c>
    </row>
    <row r="98" spans="1:24" hidden="1">
      <c r="A98">
        <f>IF('Red Sauce'!A65&gt;0,'Red Sauce'!A65,IF(ISBLANK('Red Sauce'!A65),A97,'Red Sauce'!A65))</f>
        <v>2025</v>
      </c>
      <c r="B98">
        <f>'Red Sauce'!B65</f>
        <v>5</v>
      </c>
      <c r="C98" s="137">
        <f>'Red Sauce'!C65</f>
        <v>98852</v>
      </c>
      <c r="D98" s="137">
        <f>'Red Sauce'!D65</f>
        <v>100000</v>
      </c>
      <c r="E98" s="137">
        <f>'Red Sauce'!E65</f>
        <v>256301</v>
      </c>
      <c r="F98" s="137">
        <f>'Red Sauce'!F65</f>
        <v>0</v>
      </c>
      <c r="G98" s="137">
        <f>'Red Sauce'!G65</f>
        <v>0</v>
      </c>
      <c r="H98" s="137">
        <f>'Red Sauce'!H65</f>
        <v>257449</v>
      </c>
      <c r="I98" s="137">
        <f>'Red Sauce'!I65</f>
        <v>0</v>
      </c>
      <c r="J98" s="137">
        <f>'Red Sauce'!J65</f>
        <v>0</v>
      </c>
      <c r="K98" s="137">
        <f>'Red Sauce'!K65</f>
        <v>98852</v>
      </c>
      <c r="L98" s="139">
        <f>'Red Sauce'!L65</f>
        <v>0.6200387611042969</v>
      </c>
      <c r="M98" s="137">
        <f>'Red Sauce'!M65</f>
        <v>189258.45190543882</v>
      </c>
      <c r="N98" s="137">
        <f>'Red Sauce'!N65</f>
        <v>264961.83266761439</v>
      </c>
      <c r="O98" s="137">
        <f>'Red Sauce'!O65</f>
        <v>264961.83266761439</v>
      </c>
      <c r="P98" s="139">
        <f>'Red Sauce'!P65</f>
        <v>0.52231220854216043</v>
      </c>
      <c r="Q98" s="139">
        <f>'Red Sauce'!Q65</f>
        <v>0.37308014895868596</v>
      </c>
      <c r="R98" s="139">
        <f>'Red Sauce'!R65</f>
        <v>0.37308014895868596</v>
      </c>
      <c r="S98" s="137">
        <f>'Red Sauce'!S65</f>
        <v>72.597701614534856</v>
      </c>
      <c r="T98" t="s">
        <v>113</v>
      </c>
      <c r="U98" t="s">
        <v>351</v>
      </c>
      <c r="V98">
        <f t="shared" si="7"/>
        <v>120</v>
      </c>
      <c r="W98">
        <f t="shared" si="6"/>
        <v>168</v>
      </c>
      <c r="X98" s="148">
        <f t="shared" si="6"/>
        <v>5</v>
      </c>
    </row>
    <row r="99" spans="1:24" hidden="1">
      <c r="A99">
        <f>IF('Red Sauce'!A66&gt;0,'Red Sauce'!A66,IF(ISBLANK('Red Sauce'!A66),A98,'Red Sauce'!A66))</f>
        <v>2025</v>
      </c>
      <c r="B99">
        <f>'Red Sauce'!B66</f>
        <v>6</v>
      </c>
      <c r="C99" s="137">
        <f>'Red Sauce'!C66</f>
        <v>102022</v>
      </c>
      <c r="D99" s="137">
        <f>'Red Sauce'!D66</f>
        <v>100000</v>
      </c>
      <c r="E99" s="137">
        <f>'Red Sauce'!E66</f>
        <v>257449</v>
      </c>
      <c r="F99" s="137">
        <f>'Red Sauce'!F66</f>
        <v>0</v>
      </c>
      <c r="G99" s="137">
        <f>'Red Sauce'!G66</f>
        <v>0</v>
      </c>
      <c r="H99" s="137">
        <f>'Red Sauce'!H66</f>
        <v>255427</v>
      </c>
      <c r="I99" s="137">
        <f>'Red Sauce'!I66</f>
        <v>0</v>
      </c>
      <c r="J99" s="137">
        <f>'Red Sauce'!J66</f>
        <v>0</v>
      </c>
      <c r="K99" s="137">
        <f>'Red Sauce'!K66</f>
        <v>102022</v>
      </c>
      <c r="L99" s="139">
        <f>'Red Sauce'!L66</f>
        <v>0.6200387611042969</v>
      </c>
      <c r="M99" s="137">
        <f>'Red Sauce'!M66</f>
        <v>189258.45190543882</v>
      </c>
      <c r="N99" s="137">
        <f>'Red Sauce'!N66</f>
        <v>264961.83266761439</v>
      </c>
      <c r="O99" s="137">
        <f>'Red Sauce'!O66</f>
        <v>264961.83266761439</v>
      </c>
      <c r="P99" s="139">
        <f>'Red Sauce'!P66</f>
        <v>0.53906179075677063</v>
      </c>
      <c r="Q99" s="139">
        <f>'Red Sauce'!Q66</f>
        <v>0.38504413625483608</v>
      </c>
      <c r="R99" s="139">
        <f>'Red Sauce'!R66</f>
        <v>0.38504413625483608</v>
      </c>
      <c r="S99" s="137">
        <f>'Red Sauce'!S66</f>
        <v>70.657034757209232</v>
      </c>
      <c r="T99" t="s">
        <v>113</v>
      </c>
      <c r="U99" t="s">
        <v>351</v>
      </c>
      <c r="V99">
        <f t="shared" si="7"/>
        <v>120</v>
      </c>
      <c r="W99">
        <f t="shared" si="6"/>
        <v>168</v>
      </c>
      <c r="X99" s="148">
        <f t="shared" si="6"/>
        <v>5</v>
      </c>
    </row>
    <row r="100" spans="1:24" hidden="1">
      <c r="A100">
        <f>IF('Red Sauce'!A67&gt;0,'Red Sauce'!A67,IF(ISBLANK('Red Sauce'!A67),A99,'Red Sauce'!A67))</f>
        <v>2025</v>
      </c>
      <c r="B100">
        <f>'Red Sauce'!B67</f>
        <v>7</v>
      </c>
      <c r="C100" s="137">
        <f>'Red Sauce'!C67</f>
        <v>115511</v>
      </c>
      <c r="D100" s="137">
        <f>'Red Sauce'!D67</f>
        <v>100000</v>
      </c>
      <c r="E100" s="137">
        <f>'Red Sauce'!E67</f>
        <v>255427</v>
      </c>
      <c r="F100" s="137">
        <f>'Red Sauce'!F67</f>
        <v>0</v>
      </c>
      <c r="G100" s="137">
        <f>'Red Sauce'!G67</f>
        <v>0</v>
      </c>
      <c r="H100" s="137">
        <f>'Red Sauce'!H67</f>
        <v>239916</v>
      </c>
      <c r="I100" s="137">
        <f>'Red Sauce'!I67</f>
        <v>0</v>
      </c>
      <c r="J100" s="137">
        <f>'Red Sauce'!J67</f>
        <v>0</v>
      </c>
      <c r="K100" s="137">
        <f>'Red Sauce'!K67</f>
        <v>115511</v>
      </c>
      <c r="L100" s="139">
        <f>'Red Sauce'!L67</f>
        <v>0.6200387611042969</v>
      </c>
      <c r="M100" s="137">
        <f>'Red Sauce'!M67</f>
        <v>189258.45190543882</v>
      </c>
      <c r="N100" s="137">
        <f>'Red Sauce'!N67</f>
        <v>264961.83266761439</v>
      </c>
      <c r="O100" s="137">
        <f>'Red Sauce'!O67</f>
        <v>264961.83266761439</v>
      </c>
      <c r="P100" s="139">
        <f>'Red Sauce'!P67</f>
        <v>0.6103346975368581</v>
      </c>
      <c r="Q100" s="139">
        <f>'Red Sauce'!Q67</f>
        <v>0.43595335538346996</v>
      </c>
      <c r="R100" s="139">
        <f>'Red Sauce'!R67</f>
        <v>0.43595335538346996</v>
      </c>
      <c r="S100" s="137">
        <f>'Red Sauce'!S67</f>
        <v>61.915800226818227</v>
      </c>
      <c r="T100" t="s">
        <v>113</v>
      </c>
      <c r="U100" t="s">
        <v>351</v>
      </c>
      <c r="V100">
        <f t="shared" si="7"/>
        <v>120</v>
      </c>
      <c r="W100">
        <f t="shared" si="6"/>
        <v>168</v>
      </c>
      <c r="X100" s="148">
        <f t="shared" si="6"/>
        <v>5</v>
      </c>
    </row>
    <row r="101" spans="1:24" hidden="1">
      <c r="A101">
        <f>IF('Red Sauce'!A68&gt;0,'Red Sauce'!A68,IF(ISBLANK('Red Sauce'!A68),A100,'Red Sauce'!A68))</f>
        <v>2025</v>
      </c>
      <c r="B101">
        <f>'Red Sauce'!B68</f>
        <v>8</v>
      </c>
      <c r="C101" s="137">
        <f>'Red Sauce'!C68</f>
        <v>85718</v>
      </c>
      <c r="D101" s="137">
        <f>'Red Sauce'!D68</f>
        <v>100000</v>
      </c>
      <c r="E101" s="137">
        <f>'Red Sauce'!E68</f>
        <v>239916</v>
      </c>
      <c r="F101" s="137">
        <f>'Red Sauce'!F68</f>
        <v>0</v>
      </c>
      <c r="G101" s="137">
        <f>'Red Sauce'!G68</f>
        <v>0</v>
      </c>
      <c r="H101" s="137">
        <f>'Red Sauce'!H68</f>
        <v>254198</v>
      </c>
      <c r="I101" s="137">
        <f>'Red Sauce'!I68</f>
        <v>0</v>
      </c>
      <c r="J101" s="137">
        <f>'Red Sauce'!J68</f>
        <v>0</v>
      </c>
      <c r="K101" s="137">
        <f>'Red Sauce'!K68</f>
        <v>85718</v>
      </c>
      <c r="L101" s="139">
        <f>'Red Sauce'!L68</f>
        <v>0.6200387611042969</v>
      </c>
      <c r="M101" s="137">
        <f>'Red Sauce'!M68</f>
        <v>189258.45190543882</v>
      </c>
      <c r="N101" s="137">
        <f>'Red Sauce'!N68</f>
        <v>264961.83266761439</v>
      </c>
      <c r="O101" s="137">
        <f>'Red Sauce'!O68</f>
        <v>264961.83266761439</v>
      </c>
      <c r="P101" s="139">
        <f>'Red Sauce'!P68</f>
        <v>0.45291504361891421</v>
      </c>
      <c r="Q101" s="139">
        <f>'Red Sauce'!Q68</f>
        <v>0.32351074544208153</v>
      </c>
      <c r="R101" s="139">
        <f>'Red Sauce'!R68</f>
        <v>0.32351074544208153</v>
      </c>
      <c r="S101" s="137">
        <f>'Red Sauce'!S68</f>
        <v>78.369164002893214</v>
      </c>
      <c r="T101" t="s">
        <v>113</v>
      </c>
      <c r="U101" t="s">
        <v>351</v>
      </c>
      <c r="V101">
        <f t="shared" si="7"/>
        <v>120</v>
      </c>
      <c r="W101">
        <f t="shared" si="6"/>
        <v>168</v>
      </c>
      <c r="X101" s="148">
        <f t="shared" si="6"/>
        <v>5</v>
      </c>
    </row>
    <row r="102" spans="1:24" hidden="1">
      <c r="A102">
        <f>IF('Red Sauce'!A69&gt;0,'Red Sauce'!A69,IF(ISBLANK('Red Sauce'!A69),A101,'Red Sauce'!A69))</f>
        <v>2025</v>
      </c>
      <c r="B102">
        <f>'Red Sauce'!B69</f>
        <v>9</v>
      </c>
      <c r="C102" s="137">
        <f>'Red Sauce'!C69</f>
        <v>105712</v>
      </c>
      <c r="D102" s="137">
        <f>'Red Sauce'!D69</f>
        <v>100000</v>
      </c>
      <c r="E102" s="137">
        <f>'Red Sauce'!E69</f>
        <v>254198</v>
      </c>
      <c r="F102" s="137">
        <f>'Red Sauce'!F69</f>
        <v>0</v>
      </c>
      <c r="G102" s="137">
        <f>'Red Sauce'!G69</f>
        <v>0</v>
      </c>
      <c r="H102" s="137">
        <f>'Red Sauce'!H69</f>
        <v>248486</v>
      </c>
      <c r="I102" s="137">
        <f>'Red Sauce'!I69</f>
        <v>0</v>
      </c>
      <c r="J102" s="137">
        <f>'Red Sauce'!J69</f>
        <v>0</v>
      </c>
      <c r="K102" s="137">
        <f>'Red Sauce'!K69</f>
        <v>105712</v>
      </c>
      <c r="L102" s="139">
        <f>'Red Sauce'!L69</f>
        <v>0.6200387611042969</v>
      </c>
      <c r="M102" s="137">
        <f>'Red Sauce'!M69</f>
        <v>189258.45190543882</v>
      </c>
      <c r="N102" s="137">
        <f>'Red Sauce'!N69</f>
        <v>264961.83266761439</v>
      </c>
      <c r="O102" s="137">
        <f>'Red Sauce'!O69</f>
        <v>264961.83266761439</v>
      </c>
      <c r="P102" s="139">
        <f>'Red Sauce'!P69</f>
        <v>0.55855893850816229</v>
      </c>
      <c r="Q102" s="139">
        <f>'Red Sauce'!Q69</f>
        <v>0.39897067036297301</v>
      </c>
      <c r="R102" s="139">
        <f>'Red Sauce'!R69</f>
        <v>0.39897067036297301</v>
      </c>
      <c r="S102" s="137">
        <f>'Red Sauce'!S69</f>
        <v>67.329574693506885</v>
      </c>
      <c r="T102" t="s">
        <v>113</v>
      </c>
      <c r="U102" t="s">
        <v>351</v>
      </c>
      <c r="V102">
        <f t="shared" si="7"/>
        <v>120</v>
      </c>
      <c r="W102">
        <f t="shared" si="6"/>
        <v>168</v>
      </c>
      <c r="X102" s="148">
        <f t="shared" si="6"/>
        <v>5</v>
      </c>
    </row>
    <row r="103" spans="1:24" hidden="1">
      <c r="A103">
        <f>IF('Red Sauce'!A70&gt;0,'Red Sauce'!A70,IF(ISBLANK('Red Sauce'!A70),A102,'Red Sauce'!A70))</f>
        <v>2025</v>
      </c>
      <c r="B103">
        <f>'Red Sauce'!B70</f>
        <v>10</v>
      </c>
      <c r="C103" s="137">
        <f>'Red Sauce'!C70</f>
        <v>108349</v>
      </c>
      <c r="D103" s="137">
        <f>'Red Sauce'!D70</f>
        <v>90000</v>
      </c>
      <c r="E103" s="137">
        <f>'Red Sauce'!E70</f>
        <v>248486</v>
      </c>
      <c r="F103" s="137">
        <f>'Red Sauce'!F70</f>
        <v>0</v>
      </c>
      <c r="G103" s="137">
        <f>'Red Sauce'!G70</f>
        <v>0</v>
      </c>
      <c r="H103" s="137">
        <f>'Red Sauce'!H70</f>
        <v>230137</v>
      </c>
      <c r="I103" s="137">
        <f>'Red Sauce'!I70</f>
        <v>0</v>
      </c>
      <c r="J103" s="137">
        <f>'Red Sauce'!J70</f>
        <v>0</v>
      </c>
      <c r="K103" s="137">
        <f>'Red Sauce'!K70</f>
        <v>108349</v>
      </c>
      <c r="L103" s="139">
        <f>'Red Sauce'!L70</f>
        <v>0.6200387611042969</v>
      </c>
      <c r="M103" s="137">
        <f>'Red Sauce'!M70</f>
        <v>189258.45190543882</v>
      </c>
      <c r="N103" s="137">
        <f>'Red Sauce'!N70</f>
        <v>264961.83266761439</v>
      </c>
      <c r="O103" s="137">
        <f>'Red Sauce'!O70</f>
        <v>264961.83266761439</v>
      </c>
      <c r="P103" s="139">
        <f>'Red Sauce'!P70</f>
        <v>0.57249226604757153</v>
      </c>
      <c r="Q103" s="139">
        <f>'Red Sauce'!Q70</f>
        <v>0.40892304717683675</v>
      </c>
      <c r="R103" s="139">
        <f>'Red Sauce'!R70</f>
        <v>0.40892304717683675</v>
      </c>
      <c r="S103" s="137">
        <f>'Red Sauce'!S70</f>
        <v>64.214787399976004</v>
      </c>
      <c r="T103" t="s">
        <v>113</v>
      </c>
      <c r="U103" t="s">
        <v>351</v>
      </c>
      <c r="V103">
        <f t="shared" si="7"/>
        <v>120</v>
      </c>
      <c r="W103">
        <f t="shared" si="6"/>
        <v>168</v>
      </c>
      <c r="X103" s="148">
        <f t="shared" si="6"/>
        <v>5</v>
      </c>
    </row>
    <row r="104" spans="1:24" hidden="1">
      <c r="A104">
        <f>IF('Red Sauce'!A71&gt;0,'Red Sauce'!A71,IF(ISBLANK('Red Sauce'!A71),A103,'Red Sauce'!A71))</f>
        <v>2025</v>
      </c>
      <c r="B104">
        <f>'Red Sauce'!B71</f>
        <v>11</v>
      </c>
      <c r="C104" s="137">
        <f>'Red Sauce'!C71</f>
        <v>68141</v>
      </c>
      <c r="D104" s="137">
        <f>'Red Sauce'!D71</f>
        <v>75000</v>
      </c>
      <c r="E104" s="137">
        <f>'Red Sauce'!E71</f>
        <v>230137</v>
      </c>
      <c r="F104" s="137">
        <f>'Red Sauce'!F71</f>
        <v>0</v>
      </c>
      <c r="G104" s="137">
        <f>'Red Sauce'!G71</f>
        <v>0</v>
      </c>
      <c r="H104" s="137">
        <f>'Red Sauce'!H71</f>
        <v>236996</v>
      </c>
      <c r="I104" s="137">
        <f>'Red Sauce'!I71</f>
        <v>0</v>
      </c>
      <c r="J104" s="137">
        <f>'Red Sauce'!J71</f>
        <v>0</v>
      </c>
      <c r="K104" s="137">
        <f>'Red Sauce'!K71</f>
        <v>68141</v>
      </c>
      <c r="L104" s="139">
        <f>'Red Sauce'!L71</f>
        <v>0.6200387611042969</v>
      </c>
      <c r="M104" s="137">
        <f>'Red Sauce'!M71</f>
        <v>189258.45190543882</v>
      </c>
      <c r="N104" s="137">
        <f>'Red Sauce'!N71</f>
        <v>264961.83266761439</v>
      </c>
      <c r="O104" s="137">
        <f>'Red Sauce'!O71</f>
        <v>264961.83266761439</v>
      </c>
      <c r="P104" s="139">
        <f>'Red Sauce'!P71</f>
        <v>0.36004204469582157</v>
      </c>
      <c r="Q104" s="139">
        <f>'Red Sauce'!Q71</f>
        <v>0.25717288906844393</v>
      </c>
      <c r="R104" s="139">
        <f>'Red Sauce'!R71</f>
        <v>0.25717288906844393</v>
      </c>
      <c r="S104" s="137">
        <f>'Red Sauce'!S71</f>
        <v>94.566208303370956</v>
      </c>
      <c r="T104" t="s">
        <v>113</v>
      </c>
      <c r="U104" t="s">
        <v>351</v>
      </c>
      <c r="V104">
        <f t="shared" si="7"/>
        <v>120</v>
      </c>
      <c r="W104">
        <f t="shared" si="6"/>
        <v>168</v>
      </c>
      <c r="X104" s="148">
        <f t="shared" si="6"/>
        <v>5</v>
      </c>
    </row>
    <row r="105" spans="1:24" hidden="1">
      <c r="A105">
        <f>IF('Red Sauce'!A72&gt;0,'Red Sauce'!A72,IF(ISBLANK('Red Sauce'!A72),A104,'Red Sauce'!A72))</f>
        <v>2025</v>
      </c>
      <c r="B105">
        <f>'Red Sauce'!B72</f>
        <v>12</v>
      </c>
      <c r="C105" s="137">
        <f>'Red Sauce'!C72</f>
        <v>81238</v>
      </c>
      <c r="D105" s="137">
        <f>'Red Sauce'!D72</f>
        <v>80000</v>
      </c>
      <c r="E105" s="137">
        <f>'Red Sauce'!E72</f>
        <v>236996</v>
      </c>
      <c r="F105" s="137">
        <f>'Red Sauce'!F72</f>
        <v>0</v>
      </c>
      <c r="G105" s="137">
        <f>'Red Sauce'!G72</f>
        <v>0</v>
      </c>
      <c r="H105" s="137">
        <f>'Red Sauce'!H72</f>
        <v>235758</v>
      </c>
      <c r="I105" s="137">
        <f>'Red Sauce'!I72</f>
        <v>0</v>
      </c>
      <c r="J105" s="137">
        <f>'Red Sauce'!J72</f>
        <v>0</v>
      </c>
      <c r="K105" s="137">
        <f>'Red Sauce'!K72</f>
        <v>81238</v>
      </c>
      <c r="L105" s="139">
        <f>'Red Sauce'!L72</f>
        <v>0.6200387611042969</v>
      </c>
      <c r="M105" s="137">
        <f>'Red Sauce'!M72</f>
        <v>189258.45190543882</v>
      </c>
      <c r="N105" s="137">
        <f>'Red Sauce'!N72</f>
        <v>264961.83266761439</v>
      </c>
      <c r="O105" s="137">
        <f>'Red Sauce'!O72</f>
        <v>264961.83266761439</v>
      </c>
      <c r="P105" s="139">
        <f>'Red Sauce'!P72</f>
        <v>0.42924370976356602</v>
      </c>
      <c r="Q105" s="139">
        <f>'Red Sauce'!Q72</f>
        <v>0.30660264983111851</v>
      </c>
      <c r="R105" s="139">
        <f>'Red Sauce'!R72</f>
        <v>0.30660264983111851</v>
      </c>
      <c r="S105" s="137">
        <f>'Red Sauce'!S72</f>
        <v>81.684531869322242</v>
      </c>
      <c r="T105" t="s">
        <v>113</v>
      </c>
      <c r="U105" t="s">
        <v>351</v>
      </c>
      <c r="V105">
        <f t="shared" si="7"/>
        <v>120</v>
      </c>
      <c r="W105">
        <f t="shared" si="6"/>
        <v>168</v>
      </c>
      <c r="X105" s="148">
        <f t="shared" si="6"/>
        <v>5</v>
      </c>
    </row>
    <row r="106" spans="1:24" hidden="1">
      <c r="A106">
        <f>IF('Red Sauce'!A73&gt;0,'Red Sauce'!A73,IF(ISBLANK('Red Sauce'!A73),A105,'Red Sauce'!A73))</f>
        <v>2025</v>
      </c>
      <c r="B106">
        <f>'Red Sauce'!B73</f>
        <v>13</v>
      </c>
      <c r="C106" s="137">
        <f>'Red Sauce'!C73</f>
        <v>93371</v>
      </c>
      <c r="D106" s="137">
        <f>'Red Sauce'!D73</f>
        <v>0</v>
      </c>
      <c r="E106" s="137">
        <f>'Red Sauce'!E73</f>
        <v>0</v>
      </c>
      <c r="F106" s="137">
        <f>'Red Sauce'!F73</f>
        <v>0</v>
      </c>
      <c r="G106" s="137">
        <f>'Red Sauce'!G73</f>
        <v>0</v>
      </c>
      <c r="H106" s="137">
        <f>'Red Sauce'!H73</f>
        <v>0</v>
      </c>
      <c r="I106" s="137">
        <f>'Red Sauce'!I73</f>
        <v>0</v>
      </c>
      <c r="J106" s="137">
        <f>'Red Sauce'!J73</f>
        <v>0</v>
      </c>
      <c r="K106" s="137">
        <f>'Red Sauce'!K73</f>
        <v>93371</v>
      </c>
      <c r="L106" s="139">
        <f>'Red Sauce'!L73</f>
        <v>0.6200387611042969</v>
      </c>
      <c r="M106" s="137">
        <f>'Red Sauce'!M73</f>
        <v>189258.45190543882</v>
      </c>
      <c r="N106" s="137">
        <f>'Red Sauce'!N73</f>
        <v>264961.83266761439</v>
      </c>
      <c r="O106" s="137">
        <f>'Red Sauce'!O73</f>
        <v>264961.83266761439</v>
      </c>
      <c r="P106" s="139">
        <f>'Red Sauce'!P73</f>
        <v>0.49335181102850789</v>
      </c>
      <c r="Q106" s="139">
        <f>'Red Sauce'!Q73</f>
        <v>0.35239415073464841</v>
      </c>
      <c r="R106" s="139">
        <f>'Red Sauce'!R73</f>
        <v>0.35239415073464841</v>
      </c>
      <c r="S106" s="137" t="e">
        <f>'Red Sauce'!S73</f>
        <v>#N/A</v>
      </c>
      <c r="T106" t="s">
        <v>113</v>
      </c>
      <c r="U106" t="s">
        <v>351</v>
      </c>
      <c r="V106">
        <f t="shared" si="7"/>
        <v>120</v>
      </c>
      <c r="W106">
        <f t="shared" si="6"/>
        <v>168</v>
      </c>
      <c r="X106" s="148">
        <f t="shared" si="6"/>
        <v>5</v>
      </c>
    </row>
    <row r="107" spans="1:24" hidden="1">
      <c r="A107">
        <f>IF('Red Sauce'!A74&gt;0,'Red Sauce'!A74,IF(ISBLANK('Red Sauce'!A74),A106,'Red Sauce'!A74))</f>
        <v>2026</v>
      </c>
      <c r="B107">
        <f>'Red Sauce'!B74</f>
        <v>1</v>
      </c>
      <c r="C107" s="137">
        <f>'Red Sauce'!C74</f>
        <v>108295</v>
      </c>
      <c r="D107" s="137">
        <f>'Red Sauce'!D74</f>
        <v>0</v>
      </c>
      <c r="E107" s="137">
        <f>'Red Sauce'!E74</f>
        <v>0</v>
      </c>
      <c r="F107" s="137">
        <f>'Red Sauce'!F74</f>
        <v>0</v>
      </c>
      <c r="G107" s="137">
        <f>'Red Sauce'!G74</f>
        <v>0</v>
      </c>
      <c r="H107" s="137">
        <f>'Red Sauce'!H74</f>
        <v>0</v>
      </c>
      <c r="I107" s="137">
        <f>'Red Sauce'!I74</f>
        <v>0</v>
      </c>
      <c r="J107" s="137">
        <f>'Red Sauce'!J74</f>
        <v>0</v>
      </c>
      <c r="K107" s="137">
        <f>'Red Sauce'!K74</f>
        <v>108295</v>
      </c>
      <c r="L107" s="139">
        <f>'Red Sauce'!L74</f>
        <v>0.6200387611042969</v>
      </c>
      <c r="M107" s="137">
        <f>'Red Sauce'!M74</f>
        <v>189258.45190543882</v>
      </c>
      <c r="N107" s="137">
        <f>'Red Sauce'!N74</f>
        <v>264961.83266761439</v>
      </c>
      <c r="O107" s="137">
        <f>'Red Sauce'!O74</f>
        <v>264961.83266761439</v>
      </c>
      <c r="P107" s="139">
        <f>'Red Sauce'!P74</f>
        <v>0.57220694193413646</v>
      </c>
      <c r="Q107" s="139">
        <f>'Red Sauce'!Q74</f>
        <v>0.4087192442386689</v>
      </c>
      <c r="R107" s="139">
        <f>'Red Sauce'!R74</f>
        <v>0.4087192442386689</v>
      </c>
      <c r="S107" s="137" t="e">
        <f>'Red Sauce'!S74</f>
        <v>#N/A</v>
      </c>
      <c r="T107" t="s">
        <v>113</v>
      </c>
      <c r="U107" t="s">
        <v>351</v>
      </c>
      <c r="V107">
        <f t="shared" si="7"/>
        <v>120</v>
      </c>
      <c r="W107">
        <f t="shared" si="6"/>
        <v>168</v>
      </c>
      <c r="X107" s="148">
        <f t="shared" si="6"/>
        <v>5</v>
      </c>
    </row>
    <row r="108" spans="1:24" hidden="1">
      <c r="A108">
        <f>IF('Red Sauce'!A75&gt;0,'Red Sauce'!A75,IF(ISBLANK('Red Sauce'!A75),A107,'Red Sauce'!A75))</f>
        <v>2026</v>
      </c>
      <c r="B108">
        <f>'Red Sauce'!B75</f>
        <v>2</v>
      </c>
      <c r="C108" s="137">
        <f>'Red Sauce'!C75</f>
        <v>84306</v>
      </c>
      <c r="D108" s="137">
        <f>'Red Sauce'!D75</f>
        <v>0</v>
      </c>
      <c r="E108" s="137">
        <f>'Red Sauce'!E75</f>
        <v>0</v>
      </c>
      <c r="F108" s="137">
        <f>'Red Sauce'!F75</f>
        <v>0</v>
      </c>
      <c r="G108" s="137">
        <f>'Red Sauce'!G75</f>
        <v>0</v>
      </c>
      <c r="H108" s="137">
        <f>'Red Sauce'!H75</f>
        <v>0</v>
      </c>
      <c r="I108" s="137">
        <f>'Red Sauce'!I75</f>
        <v>0</v>
      </c>
      <c r="J108" s="137">
        <f>'Red Sauce'!J75</f>
        <v>0</v>
      </c>
      <c r="K108" s="137">
        <f>'Red Sauce'!K75</f>
        <v>84306</v>
      </c>
      <c r="L108" s="139">
        <f>'Red Sauce'!L75</f>
        <v>0.6200387611042969</v>
      </c>
      <c r="M108" s="137">
        <f>'Red Sauce'!M75</f>
        <v>189258.45190543882</v>
      </c>
      <c r="N108" s="137">
        <f>'Red Sauce'!N75</f>
        <v>264961.83266761439</v>
      </c>
      <c r="O108" s="137">
        <f>'Red Sauce'!O75</f>
        <v>264961.83266761439</v>
      </c>
      <c r="P108" s="139">
        <f>'Red Sauce'!P75</f>
        <v>0.4454543464305768</v>
      </c>
      <c r="Q108" s="139">
        <f>'Red Sauce'!Q75</f>
        <v>0.3181816760218405</v>
      </c>
      <c r="R108" s="139">
        <f>'Red Sauce'!R75</f>
        <v>0.3181816760218405</v>
      </c>
      <c r="S108" s="137" t="e">
        <f>'Red Sauce'!S75</f>
        <v>#N/A</v>
      </c>
      <c r="T108" t="s">
        <v>113</v>
      </c>
      <c r="U108" t="s">
        <v>351</v>
      </c>
      <c r="V108">
        <f t="shared" si="7"/>
        <v>120</v>
      </c>
      <c r="W108">
        <f t="shared" si="6"/>
        <v>168</v>
      </c>
      <c r="X108" s="148">
        <f t="shared" si="6"/>
        <v>5</v>
      </c>
    </row>
    <row r="109" spans="1:24" hidden="1">
      <c r="A109">
        <f>IF('Red Sauce'!A76&gt;0,'Red Sauce'!A76,IF(ISBLANK('Red Sauce'!A76),A108,'Red Sauce'!A76))</f>
        <v>2026</v>
      </c>
      <c r="B109">
        <f>'Red Sauce'!B76</f>
        <v>3</v>
      </c>
      <c r="C109" s="137">
        <f>'Red Sauce'!C76</f>
        <v>103359</v>
      </c>
      <c r="D109" s="137">
        <f>'Red Sauce'!D76</f>
        <v>0</v>
      </c>
      <c r="E109" s="137">
        <f>'Red Sauce'!E76</f>
        <v>0</v>
      </c>
      <c r="F109" s="137">
        <f>'Red Sauce'!F76</f>
        <v>0</v>
      </c>
      <c r="G109" s="137">
        <f>'Red Sauce'!G76</f>
        <v>0</v>
      </c>
      <c r="H109" s="137">
        <f>'Red Sauce'!H76</f>
        <v>0</v>
      </c>
      <c r="I109" s="137">
        <f>'Red Sauce'!I76</f>
        <v>0</v>
      </c>
      <c r="J109" s="137">
        <f>'Red Sauce'!J76</f>
        <v>0</v>
      </c>
      <c r="K109" s="137">
        <f>'Red Sauce'!K76</f>
        <v>103359</v>
      </c>
      <c r="L109" s="139">
        <f>'Red Sauce'!L76</f>
        <v>0.6200387611042969</v>
      </c>
      <c r="M109" s="137">
        <f>'Red Sauce'!M76</f>
        <v>189258.45190543882</v>
      </c>
      <c r="N109" s="137">
        <f>'Red Sauce'!N76</f>
        <v>264961.83266761439</v>
      </c>
      <c r="O109" s="137">
        <f>'Red Sauce'!O76</f>
        <v>264961.83266761439</v>
      </c>
      <c r="P109" s="139">
        <f>'Red Sauce'!P76</f>
        <v>0.54612620445422611</v>
      </c>
      <c r="Q109" s="139">
        <f>'Red Sauce'!Q76</f>
        <v>0.39009014603873288</v>
      </c>
      <c r="R109" s="139">
        <f>'Red Sauce'!R76</f>
        <v>0.39009014603873288</v>
      </c>
      <c r="S109" s="137" t="e">
        <f>'Red Sauce'!S76</f>
        <v>#N/A</v>
      </c>
      <c r="T109" t="s">
        <v>113</v>
      </c>
      <c r="U109" t="s">
        <v>351</v>
      </c>
      <c r="V109">
        <f t="shared" si="7"/>
        <v>120</v>
      </c>
      <c r="W109">
        <f t="shared" si="6"/>
        <v>168</v>
      </c>
      <c r="X109" s="148">
        <f t="shared" si="6"/>
        <v>5</v>
      </c>
    </row>
    <row r="110" spans="1:24" hidden="1">
      <c r="A110">
        <f>IF('Red Sauce'!A77&gt;0,'Red Sauce'!A77,IF(ISBLANK('Red Sauce'!A77),A109,'Red Sauce'!A77))</f>
        <v>2026</v>
      </c>
      <c r="B110">
        <f>'Red Sauce'!B77</f>
        <v>4</v>
      </c>
      <c r="C110" s="137">
        <f>'Red Sauce'!C77</f>
        <v>90346</v>
      </c>
      <c r="D110" s="137">
        <f>'Red Sauce'!D77</f>
        <v>0</v>
      </c>
      <c r="E110" s="137">
        <f>'Red Sauce'!E77</f>
        <v>0</v>
      </c>
      <c r="F110" s="137">
        <f>'Red Sauce'!F77</f>
        <v>0</v>
      </c>
      <c r="G110" s="137">
        <f>'Red Sauce'!G77</f>
        <v>0</v>
      </c>
      <c r="H110" s="137">
        <f>'Red Sauce'!H77</f>
        <v>0</v>
      </c>
      <c r="I110" s="137">
        <f>'Red Sauce'!I77</f>
        <v>0</v>
      </c>
      <c r="J110" s="137">
        <f>'Red Sauce'!J77</f>
        <v>0</v>
      </c>
      <c r="K110" s="137">
        <f>'Red Sauce'!K77</f>
        <v>90346</v>
      </c>
      <c r="L110" s="139">
        <f>'Red Sauce'!L77</f>
        <v>0.6200387611042969</v>
      </c>
      <c r="M110" s="137">
        <f>'Red Sauce'!M77</f>
        <v>189258.45190543882</v>
      </c>
      <c r="N110" s="137">
        <f>'Red Sauce'!N77</f>
        <v>264961.83266761439</v>
      </c>
      <c r="O110" s="137">
        <f>'Red Sauce'!O77</f>
        <v>264961.83266761439</v>
      </c>
      <c r="P110" s="139">
        <f>'Red Sauce'!P77</f>
        <v>0.47736837689626943</v>
      </c>
      <c r="Q110" s="139">
        <f>'Red Sauce'!Q77</f>
        <v>0.34097741206876381</v>
      </c>
      <c r="R110" s="139">
        <f>'Red Sauce'!R77</f>
        <v>0.34097741206876381</v>
      </c>
      <c r="S110" s="137" t="e">
        <f>'Red Sauce'!S77</f>
        <v>#N/A</v>
      </c>
      <c r="T110" t="s">
        <v>113</v>
      </c>
      <c r="U110" t="s">
        <v>351</v>
      </c>
      <c r="V110">
        <f t="shared" si="7"/>
        <v>120</v>
      </c>
      <c r="W110">
        <f t="shared" si="6"/>
        <v>168</v>
      </c>
      <c r="X110" s="148">
        <f t="shared" si="6"/>
        <v>5</v>
      </c>
    </row>
    <row r="111" spans="1:24" hidden="1">
      <c r="A111">
        <f>IF('Red Sauce'!A78&gt;0,'Red Sauce'!A78,IF(ISBLANK('Red Sauce'!A78),A110,'Red Sauce'!A78))</f>
        <v>2026</v>
      </c>
      <c r="B111">
        <f>'Red Sauce'!B78</f>
        <v>5</v>
      </c>
      <c r="C111" s="137">
        <f>'Red Sauce'!C78</f>
        <v>100829.04000000001</v>
      </c>
      <c r="D111" s="137">
        <f>'Red Sauce'!D78</f>
        <v>0</v>
      </c>
      <c r="E111" s="137">
        <f>'Red Sauce'!E78</f>
        <v>0</v>
      </c>
      <c r="F111" s="137">
        <f>'Red Sauce'!F78</f>
        <v>0</v>
      </c>
      <c r="G111" s="137">
        <f>'Red Sauce'!G78</f>
        <v>0</v>
      </c>
      <c r="H111" s="137">
        <f>'Red Sauce'!H78</f>
        <v>0</v>
      </c>
      <c r="I111" s="137">
        <f>'Red Sauce'!I78</f>
        <v>0</v>
      </c>
      <c r="J111" s="137">
        <f>'Red Sauce'!J78</f>
        <v>0</v>
      </c>
      <c r="K111" s="137">
        <f>'Red Sauce'!K78</f>
        <v>100829.04000000001</v>
      </c>
      <c r="L111" s="139">
        <f>'Red Sauce'!L78</f>
        <v>0.6200387611042969</v>
      </c>
      <c r="M111" s="137">
        <f>'Red Sauce'!M78</f>
        <v>189258.45190543882</v>
      </c>
      <c r="N111" s="137">
        <f>'Red Sauce'!N78</f>
        <v>264961.83266761439</v>
      </c>
      <c r="O111" s="137">
        <f>'Red Sauce'!O78</f>
        <v>264961.83266761439</v>
      </c>
      <c r="P111" s="139">
        <f>'Red Sauce'!P78</f>
        <v>0.53275845271300371</v>
      </c>
      <c r="Q111" s="139">
        <f>'Red Sauce'!Q78</f>
        <v>0.38054175193785972</v>
      </c>
      <c r="R111" s="139">
        <f>'Red Sauce'!R78</f>
        <v>0.38054175193785972</v>
      </c>
      <c r="S111" s="137" t="e">
        <f>'Red Sauce'!S78</f>
        <v>#N/A</v>
      </c>
      <c r="T111" t="s">
        <v>113</v>
      </c>
      <c r="U111" t="s">
        <v>351</v>
      </c>
      <c r="V111">
        <f t="shared" si="7"/>
        <v>120</v>
      </c>
      <c r="W111">
        <f t="shared" si="6"/>
        <v>168</v>
      </c>
      <c r="X111" s="148">
        <f t="shared" si="6"/>
        <v>5</v>
      </c>
    </row>
    <row r="112" spans="1:24" hidden="1">
      <c r="A112">
        <f>IF('Red Sauce'!A79&gt;0,'Red Sauce'!A79,IF(ISBLANK('Red Sauce'!A79),A111,'Red Sauce'!A79))</f>
        <v>2026</v>
      </c>
      <c r="B112">
        <f>'Red Sauce'!B79</f>
        <v>6</v>
      </c>
      <c r="C112" s="137">
        <f>'Red Sauce'!C79</f>
        <v>104062.44</v>
      </c>
      <c r="D112" s="137">
        <f>'Red Sauce'!D79</f>
        <v>0</v>
      </c>
      <c r="E112" s="137">
        <f>'Red Sauce'!E79</f>
        <v>0</v>
      </c>
      <c r="F112" s="137">
        <f>'Red Sauce'!F79</f>
        <v>0</v>
      </c>
      <c r="G112" s="137">
        <f>'Red Sauce'!G79</f>
        <v>0</v>
      </c>
      <c r="H112" s="137">
        <f>'Red Sauce'!H79</f>
        <v>0</v>
      </c>
      <c r="I112" s="137">
        <f>'Red Sauce'!I79</f>
        <v>0</v>
      </c>
      <c r="J112" s="137">
        <f>'Red Sauce'!J79</f>
        <v>0</v>
      </c>
      <c r="K112" s="137">
        <f>'Red Sauce'!K79</f>
        <v>104062.44</v>
      </c>
      <c r="L112" s="139">
        <f>'Red Sauce'!L79</f>
        <v>0.6200387611042969</v>
      </c>
      <c r="M112" s="137">
        <f>'Red Sauce'!M79</f>
        <v>189258.45190543882</v>
      </c>
      <c r="N112" s="137">
        <f>'Red Sauce'!N79</f>
        <v>264961.83266761439</v>
      </c>
      <c r="O112" s="137">
        <f>'Red Sauce'!O79</f>
        <v>264961.83266761439</v>
      </c>
      <c r="P112" s="139">
        <f>'Red Sauce'!P79</f>
        <v>0.54984302657190609</v>
      </c>
      <c r="Q112" s="139">
        <f>'Red Sauce'!Q79</f>
        <v>0.39274501897993286</v>
      </c>
      <c r="R112" s="139">
        <f>'Red Sauce'!R79</f>
        <v>0.39274501897993286</v>
      </c>
      <c r="S112" s="137" t="e">
        <f>'Red Sauce'!S79</f>
        <v>#N/A</v>
      </c>
      <c r="T112" t="s">
        <v>113</v>
      </c>
      <c r="U112" t="s">
        <v>351</v>
      </c>
      <c r="V112">
        <f t="shared" si="7"/>
        <v>120</v>
      </c>
      <c r="W112">
        <f t="shared" si="6"/>
        <v>168</v>
      </c>
      <c r="X112" s="148">
        <f t="shared" si="6"/>
        <v>5</v>
      </c>
    </row>
    <row r="113" spans="1:24" hidden="1">
      <c r="A113">
        <f>IF('Red Sauce'!A80&gt;0,'Red Sauce'!A80,IF(ISBLANK('Red Sauce'!A80),A112,'Red Sauce'!A80))</f>
        <v>2026</v>
      </c>
      <c r="B113">
        <f>'Red Sauce'!B80</f>
        <v>7</v>
      </c>
      <c r="C113" s="137">
        <f>'Red Sauce'!C80</f>
        <v>117821.22</v>
      </c>
      <c r="D113" s="137">
        <f>'Red Sauce'!D80</f>
        <v>0</v>
      </c>
      <c r="E113" s="137">
        <f>'Red Sauce'!E80</f>
        <v>0</v>
      </c>
      <c r="F113" s="137">
        <f>'Red Sauce'!F80</f>
        <v>0</v>
      </c>
      <c r="G113" s="137">
        <f>'Red Sauce'!G80</f>
        <v>0</v>
      </c>
      <c r="H113" s="137">
        <f>'Red Sauce'!H80</f>
        <v>0</v>
      </c>
      <c r="I113" s="137">
        <f>'Red Sauce'!I80</f>
        <v>0</v>
      </c>
      <c r="J113" s="137">
        <f>'Red Sauce'!J80</f>
        <v>0</v>
      </c>
      <c r="K113" s="137">
        <f>'Red Sauce'!K80</f>
        <v>117821.22</v>
      </c>
      <c r="L113" s="139">
        <f>'Red Sauce'!L80</f>
        <v>0.6200387611042969</v>
      </c>
      <c r="M113" s="137">
        <f>'Red Sauce'!M80</f>
        <v>189258.45190543882</v>
      </c>
      <c r="N113" s="137">
        <f>'Red Sauce'!N80</f>
        <v>264961.83266761439</v>
      </c>
      <c r="O113" s="137">
        <f>'Red Sauce'!O80</f>
        <v>264961.83266761439</v>
      </c>
      <c r="P113" s="139">
        <f>'Red Sauce'!P80</f>
        <v>0.62254139148759524</v>
      </c>
      <c r="Q113" s="139">
        <f>'Red Sauce'!Q80</f>
        <v>0.44467242249113936</v>
      </c>
      <c r="R113" s="139">
        <f>'Red Sauce'!R80</f>
        <v>0.44467242249113936</v>
      </c>
      <c r="S113" s="137" t="e">
        <f>'Red Sauce'!S80</f>
        <v>#N/A</v>
      </c>
      <c r="T113" t="s">
        <v>113</v>
      </c>
      <c r="U113" t="s">
        <v>351</v>
      </c>
      <c r="V113">
        <f t="shared" si="7"/>
        <v>120</v>
      </c>
      <c r="W113">
        <f t="shared" si="6"/>
        <v>168</v>
      </c>
      <c r="X113" s="148">
        <f t="shared" si="6"/>
        <v>5</v>
      </c>
    </row>
    <row r="114" spans="1:24" hidden="1">
      <c r="A114">
        <f>IF('Red Sauce'!A81&gt;0,'Red Sauce'!A81,IF(ISBLANK('Red Sauce'!A81),A113,'Red Sauce'!A81))</f>
        <v>2026</v>
      </c>
      <c r="B114">
        <f>'Red Sauce'!B81</f>
        <v>8</v>
      </c>
      <c r="C114" s="137">
        <f>'Red Sauce'!C81</f>
        <v>87432.36</v>
      </c>
      <c r="D114" s="137">
        <f>'Red Sauce'!D81</f>
        <v>0</v>
      </c>
      <c r="E114" s="137">
        <f>'Red Sauce'!E81</f>
        <v>0</v>
      </c>
      <c r="F114" s="137">
        <f>'Red Sauce'!F81</f>
        <v>0</v>
      </c>
      <c r="G114" s="137">
        <f>'Red Sauce'!G81</f>
        <v>0</v>
      </c>
      <c r="H114" s="137">
        <f>'Red Sauce'!H81</f>
        <v>0</v>
      </c>
      <c r="I114" s="137">
        <f>'Red Sauce'!I81</f>
        <v>0</v>
      </c>
      <c r="J114" s="137">
        <f>'Red Sauce'!J81</f>
        <v>0</v>
      </c>
      <c r="K114" s="137">
        <f>'Red Sauce'!K81</f>
        <v>87432.36</v>
      </c>
      <c r="L114" s="139">
        <f>'Red Sauce'!L81</f>
        <v>0.6200387611042969</v>
      </c>
      <c r="M114" s="137">
        <f>'Red Sauce'!M81</f>
        <v>189258.45190543882</v>
      </c>
      <c r="N114" s="137">
        <f>'Red Sauce'!N81</f>
        <v>264961.83266761439</v>
      </c>
      <c r="O114" s="137">
        <f>'Red Sauce'!O81</f>
        <v>264961.83266761439</v>
      </c>
      <c r="P114" s="139">
        <f>'Red Sauce'!P81</f>
        <v>0.46197334449129251</v>
      </c>
      <c r="Q114" s="139">
        <f>'Red Sauce'!Q81</f>
        <v>0.32998096035092317</v>
      </c>
      <c r="R114" s="139">
        <f>'Red Sauce'!R81</f>
        <v>0.32998096035092317</v>
      </c>
      <c r="S114" s="137" t="e">
        <f>'Red Sauce'!S81</f>
        <v>#N/A</v>
      </c>
      <c r="T114" t="s">
        <v>113</v>
      </c>
      <c r="U114" t="s">
        <v>351</v>
      </c>
      <c r="V114">
        <f t="shared" si="7"/>
        <v>120</v>
      </c>
      <c r="W114">
        <f t="shared" si="6"/>
        <v>168</v>
      </c>
      <c r="X114" s="148">
        <f t="shared" si="6"/>
        <v>5</v>
      </c>
    </row>
    <row r="115" spans="1:24" hidden="1">
      <c r="A115">
        <f>IF('Red Sauce'!A82&gt;0,'Red Sauce'!A82,IF(ISBLANK('Red Sauce'!A82),A114,'Red Sauce'!A82))</f>
        <v>2026</v>
      </c>
      <c r="B115">
        <f>'Red Sauce'!B82</f>
        <v>9</v>
      </c>
      <c r="C115" s="137">
        <f>'Red Sauce'!C82</f>
        <v>111072.06360000001</v>
      </c>
      <c r="D115" s="137">
        <f>'Red Sauce'!D82</f>
        <v>0</v>
      </c>
      <c r="E115" s="137">
        <f>'Red Sauce'!E82</f>
        <v>0</v>
      </c>
      <c r="F115" s="137">
        <f>'Red Sauce'!F82</f>
        <v>0</v>
      </c>
      <c r="G115" s="137">
        <f>'Red Sauce'!G82</f>
        <v>0</v>
      </c>
      <c r="H115" s="137">
        <f>'Red Sauce'!H82</f>
        <v>0</v>
      </c>
      <c r="I115" s="137">
        <f>'Red Sauce'!I82</f>
        <v>0</v>
      </c>
      <c r="J115" s="137">
        <f>'Red Sauce'!J82</f>
        <v>0</v>
      </c>
      <c r="K115" s="137">
        <f>'Red Sauce'!K82</f>
        <v>111072.06360000001</v>
      </c>
      <c r="L115" s="139">
        <f>'Red Sauce'!L82</f>
        <v>0.6200387611042969</v>
      </c>
      <c r="M115" s="137">
        <f>'Red Sauce'!M82</f>
        <v>189258.45190543882</v>
      </c>
      <c r="N115" s="137">
        <f>'Red Sauce'!N82</f>
        <v>264961.83266761439</v>
      </c>
      <c r="O115" s="137">
        <f>'Red Sauce'!O82</f>
        <v>264961.83266761439</v>
      </c>
      <c r="P115" s="139">
        <f>'Red Sauce'!P82</f>
        <v>0.58688033470492562</v>
      </c>
      <c r="Q115" s="139">
        <f>'Red Sauce'!Q82</f>
        <v>0.4192002390749468</v>
      </c>
      <c r="R115" s="139">
        <f>'Red Sauce'!R82</f>
        <v>0.4192002390749468</v>
      </c>
      <c r="S115" s="137" t="e">
        <f>'Red Sauce'!S82</f>
        <v>#N/A</v>
      </c>
      <c r="T115" t="s">
        <v>113</v>
      </c>
      <c r="U115" t="s">
        <v>351</v>
      </c>
      <c r="V115">
        <f t="shared" si="7"/>
        <v>120</v>
      </c>
      <c r="W115">
        <f t="shared" si="6"/>
        <v>168</v>
      </c>
      <c r="X115" s="148">
        <f t="shared" si="6"/>
        <v>5</v>
      </c>
    </row>
    <row r="116" spans="1:24" hidden="1">
      <c r="A116">
        <f>IF('Red Sauce'!A83&gt;0,'Red Sauce'!A83,IF(ISBLANK('Red Sauce'!A83),A115,'Red Sauce'!A83))</f>
        <v>2026</v>
      </c>
      <c r="B116">
        <f>'Red Sauce'!B83</f>
        <v>10</v>
      </c>
      <c r="C116" s="137">
        <f>'Red Sauce'!C83</f>
        <v>110515.98</v>
      </c>
      <c r="D116" s="137">
        <f>'Red Sauce'!D83</f>
        <v>0</v>
      </c>
      <c r="E116" s="137">
        <f>'Red Sauce'!E83</f>
        <v>0</v>
      </c>
      <c r="F116" s="137">
        <f>'Red Sauce'!F83</f>
        <v>0</v>
      </c>
      <c r="G116" s="137">
        <f>'Red Sauce'!G83</f>
        <v>0</v>
      </c>
      <c r="H116" s="137">
        <f>'Red Sauce'!H83</f>
        <v>0</v>
      </c>
      <c r="I116" s="137">
        <f>'Red Sauce'!I83</f>
        <v>0</v>
      </c>
      <c r="J116" s="137">
        <f>'Red Sauce'!J83</f>
        <v>0</v>
      </c>
      <c r="K116" s="137">
        <f>'Red Sauce'!K83</f>
        <v>110515.98</v>
      </c>
      <c r="L116" s="139">
        <f>'Red Sauce'!L83</f>
        <v>0.6200387611042969</v>
      </c>
      <c r="M116" s="137">
        <f>'Red Sauce'!M83</f>
        <v>189258.45190543882</v>
      </c>
      <c r="N116" s="137">
        <f>'Red Sauce'!N83</f>
        <v>264961.83266761439</v>
      </c>
      <c r="O116" s="137">
        <f>'Red Sauce'!O83</f>
        <v>264961.83266761439</v>
      </c>
      <c r="P116" s="139">
        <f>'Red Sauce'!P83</f>
        <v>0.58394211136852292</v>
      </c>
      <c r="Q116" s="139">
        <f>'Red Sauce'!Q83</f>
        <v>0.41710150812037344</v>
      </c>
      <c r="R116" s="139">
        <f>'Red Sauce'!R83</f>
        <v>0.41710150812037344</v>
      </c>
      <c r="S116" s="137" t="e">
        <f>'Red Sauce'!S83</f>
        <v>#N/A</v>
      </c>
      <c r="T116" t="s">
        <v>113</v>
      </c>
      <c r="U116" t="s">
        <v>351</v>
      </c>
      <c r="V116">
        <f t="shared" si="7"/>
        <v>120</v>
      </c>
      <c r="W116">
        <f t="shared" si="6"/>
        <v>168</v>
      </c>
      <c r="X116" s="148">
        <f t="shared" si="6"/>
        <v>5</v>
      </c>
    </row>
    <row r="117" spans="1:24" hidden="1">
      <c r="A117">
        <f>IF('Red Sauce'!A84&gt;0,'Red Sauce'!A84,IF(ISBLANK('Red Sauce'!A84),A116,'Red Sauce'!A84))</f>
        <v>2026</v>
      </c>
      <c r="B117">
        <f>'Red Sauce'!B84</f>
        <v>11</v>
      </c>
      <c r="C117" s="137">
        <f>'Red Sauce'!C84</f>
        <v>69503.820000000007</v>
      </c>
      <c r="D117" s="137">
        <f>'Red Sauce'!D84</f>
        <v>0</v>
      </c>
      <c r="E117" s="137">
        <f>'Red Sauce'!E84</f>
        <v>0</v>
      </c>
      <c r="F117" s="137">
        <f>'Red Sauce'!F84</f>
        <v>0</v>
      </c>
      <c r="G117" s="137">
        <f>'Red Sauce'!G84</f>
        <v>0</v>
      </c>
      <c r="H117" s="137">
        <f>'Red Sauce'!H84</f>
        <v>0</v>
      </c>
      <c r="I117" s="137">
        <f>'Red Sauce'!I84</f>
        <v>0</v>
      </c>
      <c r="J117" s="137">
        <f>'Red Sauce'!J84</f>
        <v>0</v>
      </c>
      <c r="K117" s="137">
        <f>'Red Sauce'!K84</f>
        <v>69503.820000000007</v>
      </c>
      <c r="L117" s="139">
        <f>'Red Sauce'!L84</f>
        <v>0.6200387611042969</v>
      </c>
      <c r="M117" s="137">
        <f>'Red Sauce'!M84</f>
        <v>189258.45190543882</v>
      </c>
      <c r="N117" s="137">
        <f>'Red Sauce'!N84</f>
        <v>264961.83266761439</v>
      </c>
      <c r="O117" s="137">
        <f>'Red Sauce'!O84</f>
        <v>264961.83266761439</v>
      </c>
      <c r="P117" s="139">
        <f>'Red Sauce'!P84</f>
        <v>0.36724288558973806</v>
      </c>
      <c r="Q117" s="139">
        <f>'Red Sauce'!Q84</f>
        <v>0.26231634684981286</v>
      </c>
      <c r="R117" s="139">
        <f>'Red Sauce'!R84</f>
        <v>0.26231634684981286</v>
      </c>
      <c r="S117" s="137" t="e">
        <f>'Red Sauce'!S84</f>
        <v>#N/A</v>
      </c>
      <c r="T117" t="s">
        <v>113</v>
      </c>
      <c r="U117" t="s">
        <v>351</v>
      </c>
      <c r="V117">
        <f t="shared" si="7"/>
        <v>120</v>
      </c>
      <c r="W117">
        <f t="shared" si="6"/>
        <v>168</v>
      </c>
      <c r="X117" s="148">
        <f t="shared" si="6"/>
        <v>5</v>
      </c>
    </row>
    <row r="118" spans="1:24" hidden="1">
      <c r="A118">
        <f>IF('Red Sauce'!A85&gt;0,'Red Sauce'!A85,IF(ISBLANK('Red Sauce'!A85),A117,'Red Sauce'!A85))</f>
        <v>2026</v>
      </c>
      <c r="B118">
        <f>'Red Sauce'!B85</f>
        <v>12</v>
      </c>
      <c r="C118" s="137">
        <f>'Red Sauce'!C85</f>
        <v>82862.759999999995</v>
      </c>
      <c r="D118" s="137">
        <f>'Red Sauce'!D85</f>
        <v>0</v>
      </c>
      <c r="E118" s="137">
        <f>'Red Sauce'!E85</f>
        <v>0</v>
      </c>
      <c r="F118" s="137">
        <f>'Red Sauce'!F85</f>
        <v>0</v>
      </c>
      <c r="G118" s="137">
        <f>'Red Sauce'!G85</f>
        <v>0</v>
      </c>
      <c r="H118" s="137">
        <f>'Red Sauce'!H85</f>
        <v>0</v>
      </c>
      <c r="I118" s="137">
        <f>'Red Sauce'!I85</f>
        <v>0</v>
      </c>
      <c r="J118" s="137">
        <f>'Red Sauce'!J85</f>
        <v>0</v>
      </c>
      <c r="K118" s="137">
        <f>'Red Sauce'!K85</f>
        <v>82862.759999999995</v>
      </c>
      <c r="L118" s="139">
        <f>'Red Sauce'!L85</f>
        <v>0.6200387611042969</v>
      </c>
      <c r="M118" s="137">
        <f>'Red Sauce'!M85</f>
        <v>189258.45190543882</v>
      </c>
      <c r="N118" s="137">
        <f>'Red Sauce'!N85</f>
        <v>264961.83266761439</v>
      </c>
      <c r="O118" s="137">
        <f>'Red Sauce'!O85</f>
        <v>264961.83266761439</v>
      </c>
      <c r="P118" s="139">
        <f>'Red Sauce'!P85</f>
        <v>0.43782858395883734</v>
      </c>
      <c r="Q118" s="139">
        <f>'Red Sauce'!Q85</f>
        <v>0.31273470282774091</v>
      </c>
      <c r="R118" s="139">
        <f>'Red Sauce'!R85</f>
        <v>0.31273470282774091</v>
      </c>
      <c r="S118" s="137" t="e">
        <f>'Red Sauce'!S85</f>
        <v>#N/A</v>
      </c>
      <c r="T118" t="s">
        <v>113</v>
      </c>
      <c r="U118" t="s">
        <v>351</v>
      </c>
      <c r="V118">
        <f t="shared" si="7"/>
        <v>120</v>
      </c>
      <c r="W118">
        <f t="shared" si="6"/>
        <v>168</v>
      </c>
      <c r="X118" s="148">
        <f t="shared" si="6"/>
        <v>5</v>
      </c>
    </row>
    <row r="119" spans="1:24" hidden="1">
      <c r="A119">
        <f>IF('Red Sauce'!A86&gt;0,'Red Sauce'!A86,IF(ISBLANK('Red Sauce'!A86),A118,'Red Sauce'!A86))</f>
        <v>2026</v>
      </c>
      <c r="B119">
        <f>'Red Sauce'!B86</f>
        <v>13</v>
      </c>
      <c r="C119" s="137">
        <f>'Red Sauce'!C86</f>
        <v>95238.42</v>
      </c>
      <c r="D119" s="137">
        <f>'Red Sauce'!D86</f>
        <v>0</v>
      </c>
      <c r="E119" s="137">
        <f>'Red Sauce'!E86</f>
        <v>0</v>
      </c>
      <c r="F119" s="137">
        <f>'Red Sauce'!F86</f>
        <v>0</v>
      </c>
      <c r="G119" s="137">
        <f>'Red Sauce'!G86</f>
        <v>0</v>
      </c>
      <c r="H119" s="137">
        <f>'Red Sauce'!H86</f>
        <v>0</v>
      </c>
      <c r="I119" s="137">
        <f>'Red Sauce'!I86</f>
        <v>0</v>
      </c>
      <c r="J119" s="137">
        <f>'Red Sauce'!J86</f>
        <v>0</v>
      </c>
      <c r="K119" s="137">
        <f>'Red Sauce'!K86</f>
        <v>95238.42</v>
      </c>
      <c r="L119" s="139">
        <f>'Red Sauce'!L86</f>
        <v>0.6200387611042969</v>
      </c>
      <c r="M119" s="137">
        <f>'Red Sauce'!M86</f>
        <v>189258.45190543882</v>
      </c>
      <c r="N119" s="137">
        <f>'Red Sauce'!N86</f>
        <v>264961.83266761439</v>
      </c>
      <c r="O119" s="137">
        <f>'Red Sauce'!O86</f>
        <v>264961.83266761439</v>
      </c>
      <c r="P119" s="139">
        <f>'Red Sauce'!P86</f>
        <v>0.50321884724907806</v>
      </c>
      <c r="Q119" s="139">
        <f>'Red Sauce'!Q86</f>
        <v>0.35944203374934142</v>
      </c>
      <c r="R119" s="139">
        <f>'Red Sauce'!R86</f>
        <v>0.35944203374934142</v>
      </c>
      <c r="S119" s="137" t="e">
        <f>'Red Sauce'!S86</f>
        <v>#N/A</v>
      </c>
      <c r="T119" t="s">
        <v>113</v>
      </c>
      <c r="U119" t="s">
        <v>351</v>
      </c>
      <c r="V119">
        <f t="shared" si="7"/>
        <v>120</v>
      </c>
      <c r="W119">
        <f t="shared" si="6"/>
        <v>168</v>
      </c>
      <c r="X119" s="148">
        <f t="shared" si="6"/>
        <v>5</v>
      </c>
    </row>
    <row r="120" spans="1:24" hidden="1">
      <c r="A120">
        <f>IF('Red Sauce'!A87&gt;0,'Red Sauce'!A87,IF(ISBLANK('Red Sauce'!A87),A119,'Red Sauce'!A87))</f>
        <v>2027</v>
      </c>
      <c r="B120">
        <f>'Red Sauce'!B87</f>
        <v>1</v>
      </c>
      <c r="C120" s="137">
        <f>'Red Sauce'!C87</f>
        <v>110460.90000000001</v>
      </c>
      <c r="D120" s="137">
        <f>'Red Sauce'!D87</f>
        <v>0</v>
      </c>
      <c r="E120" s="137">
        <f>'Red Sauce'!E87</f>
        <v>0</v>
      </c>
      <c r="F120" s="137">
        <f>'Red Sauce'!F87</f>
        <v>0</v>
      </c>
      <c r="G120" s="137">
        <f>'Red Sauce'!G87</f>
        <v>0</v>
      </c>
      <c r="H120" s="137">
        <f>'Red Sauce'!H87</f>
        <v>0</v>
      </c>
      <c r="I120" s="137">
        <f>'Red Sauce'!I87</f>
        <v>0</v>
      </c>
      <c r="J120" s="137">
        <f>'Red Sauce'!J87</f>
        <v>0</v>
      </c>
      <c r="K120" s="137">
        <f>'Red Sauce'!K87</f>
        <v>110460.90000000001</v>
      </c>
      <c r="L120" s="139">
        <f>'Red Sauce'!L87</f>
        <v>0.6200387611042969</v>
      </c>
      <c r="M120" s="137">
        <f>'Red Sauce'!M87</f>
        <v>189258.45190543882</v>
      </c>
      <c r="N120" s="137">
        <f>'Red Sauce'!N87</f>
        <v>264961.83266761439</v>
      </c>
      <c r="O120" s="137">
        <f>'Red Sauce'!O87</f>
        <v>264961.83266761439</v>
      </c>
      <c r="P120" s="139">
        <f>'Red Sauce'!P87</f>
        <v>0.58365108077281924</v>
      </c>
      <c r="Q120" s="139">
        <f>'Red Sauce'!Q87</f>
        <v>0.4168936291234423</v>
      </c>
      <c r="R120" s="139">
        <f>'Red Sauce'!R87</f>
        <v>0.4168936291234423</v>
      </c>
      <c r="S120" s="137" t="e">
        <f>'Red Sauce'!S87</f>
        <v>#N/A</v>
      </c>
      <c r="T120" t="s">
        <v>113</v>
      </c>
      <c r="U120" t="s">
        <v>351</v>
      </c>
      <c r="V120">
        <f t="shared" si="7"/>
        <v>120</v>
      </c>
      <c r="W120">
        <f t="shared" si="6"/>
        <v>168</v>
      </c>
      <c r="X120" s="148">
        <f t="shared" ref="X120" si="8">X119</f>
        <v>5</v>
      </c>
    </row>
    <row r="121" spans="1:24" hidden="1">
      <c r="A121">
        <f>IF('Semi Solid'!A48&gt;0,'Semi Solid'!A48,IF(ISBLANK('Semi Solid'!A48),"",'Semi Solid'!A48))</f>
        <v>2024</v>
      </c>
      <c r="B121">
        <f>'Semi Solid'!B48</f>
        <v>1</v>
      </c>
      <c r="C121" s="137">
        <f>'Semi Solid'!C48</f>
        <v>84445</v>
      </c>
      <c r="D121" s="137">
        <f>'Semi Solid'!D48</f>
        <v>172170</v>
      </c>
      <c r="E121" s="137">
        <f>'Semi Solid'!E48</f>
        <v>113642</v>
      </c>
      <c r="F121" s="137">
        <f>'Semi Solid'!F48</f>
        <v>75662</v>
      </c>
      <c r="G121" s="137">
        <f>'Semi Solid'!G48</f>
        <v>74788</v>
      </c>
      <c r="H121" s="137">
        <f>'Semi Solid'!H48</f>
        <v>108436</v>
      </c>
      <c r="I121" s="137">
        <f>'Semi Solid'!I48</f>
        <v>0</v>
      </c>
      <c r="J121" s="137">
        <f>'Semi Solid'!J48</f>
        <v>74788</v>
      </c>
      <c r="K121" s="137">
        <f>'Semi Solid'!K48</f>
        <v>74788</v>
      </c>
      <c r="L121" s="139">
        <f>'Semi Solid'!L48</f>
        <v>0.42034212690178219</v>
      </c>
      <c r="M121" s="137">
        <f>'Semi Solid'!M48</f>
        <v>82190.480227042412</v>
      </c>
      <c r="N121" s="137">
        <f>'Semi Solid'!N48</f>
        <v>115066.67231785938</v>
      </c>
      <c r="O121" s="137">
        <f>'Semi Solid'!O48</f>
        <v>115066.67231785938</v>
      </c>
      <c r="P121" s="139">
        <f>'Semi Solid'!P48</f>
        <v>0.90993506539207636</v>
      </c>
      <c r="Q121" s="139">
        <f>'Semi Solid'!Q48</f>
        <v>0.64995361813719743</v>
      </c>
      <c r="R121" s="139">
        <f>'Semi Solid'!R48</f>
        <v>0.64995361813719743</v>
      </c>
      <c r="S121" s="137">
        <f>'Semi Solid'!S48</f>
        <v>37.68104683521819</v>
      </c>
      <c r="T121" t="s">
        <v>116</v>
      </c>
      <c r="U121" t="s">
        <v>351</v>
      </c>
      <c r="V121" s="136">
        <f>'Semi Solid'!$M$42</f>
        <v>120</v>
      </c>
      <c r="W121" s="136">
        <f>'Semi Solid'!$U$42</f>
        <v>168</v>
      </c>
      <c r="X121">
        <f>SUM(COUNTIF('Semi Solid'!$L$35:$L$41,"&gt;0"))</f>
        <v>5</v>
      </c>
    </row>
    <row r="122" spans="1:24" hidden="1">
      <c r="A122">
        <f>IF('Semi Solid'!A49&gt;0,'Semi Solid'!A49,IF(ISBLANK('Semi Solid'!A49),A121,'Semi Solid'!A49))</f>
        <v>2024</v>
      </c>
      <c r="B122">
        <f>'Semi Solid'!B49</f>
        <v>2</v>
      </c>
      <c r="C122" s="137">
        <f>'Semi Solid'!C49</f>
        <v>84803</v>
      </c>
      <c r="D122" s="137">
        <f>'Semi Solid'!D49</f>
        <v>128000</v>
      </c>
      <c r="E122" s="137">
        <f>'Semi Solid'!E49</f>
        <v>108436</v>
      </c>
      <c r="F122" s="137">
        <f>'Semi Solid'!F49</f>
        <v>128946</v>
      </c>
      <c r="G122" s="137">
        <f>'Semi Solid'!G49</f>
        <v>109359.80500000001</v>
      </c>
      <c r="H122" s="137">
        <f>'Semi Solid'!H49</f>
        <v>72715</v>
      </c>
      <c r="I122" s="137">
        <f>'Semi Solid'!I49</f>
        <v>0</v>
      </c>
      <c r="J122" s="137">
        <f>'Semi Solid'!J49</f>
        <v>109359.80500000001</v>
      </c>
      <c r="K122" s="137">
        <f>'Semi Solid'!K49</f>
        <v>109359.80500000001</v>
      </c>
      <c r="L122" s="139">
        <f>'Semi Solid'!L49</f>
        <v>0.42034212690178219</v>
      </c>
      <c r="M122" s="137">
        <f>'Semi Solid'!M49</f>
        <v>82190.480227042412</v>
      </c>
      <c r="N122" s="137">
        <f>'Semi Solid'!N49</f>
        <v>115066.67231785938</v>
      </c>
      <c r="O122" s="137">
        <f>'Semi Solid'!O49</f>
        <v>115066.67231785938</v>
      </c>
      <c r="P122" s="139">
        <f>'Semi Solid'!P49</f>
        <v>1.3305653489054359</v>
      </c>
      <c r="Q122" s="139">
        <f>'Semi Solid'!Q49</f>
        <v>0.95040382064673978</v>
      </c>
      <c r="R122" s="139">
        <f>'Semi Solid'!R49</f>
        <v>0.95040382064673978</v>
      </c>
      <c r="S122" s="137">
        <f>'Semi Solid'!S49</f>
        <v>35.803073004492767</v>
      </c>
      <c r="T122" t="s">
        <v>116</v>
      </c>
      <c r="U122" t="s">
        <v>351</v>
      </c>
      <c r="V122">
        <f>V121</f>
        <v>120</v>
      </c>
      <c r="W122">
        <f>W121</f>
        <v>168</v>
      </c>
      <c r="X122" s="148">
        <f t="shared" ref="W122:X160" si="9">X121</f>
        <v>5</v>
      </c>
    </row>
    <row r="123" spans="1:24" hidden="1">
      <c r="A123">
        <f>IF('Semi Solid'!A50&gt;0,'Semi Solid'!A50,IF(ISBLANK('Semi Solid'!A50),A122,'Semi Solid'!A50))</f>
        <v>2024</v>
      </c>
      <c r="B123">
        <f>'Semi Solid'!B50</f>
        <v>3</v>
      </c>
      <c r="C123" s="137">
        <f>'Semi Solid'!C50</f>
        <v>82738</v>
      </c>
      <c r="D123" s="137">
        <f>'Semi Solid'!D50</f>
        <v>112623.20472242695</v>
      </c>
      <c r="E123" s="137">
        <f>'Semi Solid'!E50</f>
        <v>72715</v>
      </c>
      <c r="F123" s="137">
        <f>'Semi Solid'!F50</f>
        <v>144833</v>
      </c>
      <c r="G123" s="137">
        <f>'Semi Solid'!G50</f>
        <v>135697.38200000001</v>
      </c>
      <c r="H123" s="137">
        <f>'Semi Solid'!H50</f>
        <v>81850.617999999988</v>
      </c>
      <c r="I123" s="137">
        <f>'Semi Solid'!I50</f>
        <v>0</v>
      </c>
      <c r="J123" s="137">
        <f>'Semi Solid'!J50</f>
        <v>135697.38200000001</v>
      </c>
      <c r="K123" s="137">
        <f>'Semi Solid'!K50</f>
        <v>135697.38200000001</v>
      </c>
      <c r="L123" s="139">
        <f>'Semi Solid'!L50</f>
        <v>0.42034212690178219</v>
      </c>
      <c r="M123" s="137">
        <f>'Semi Solid'!M50</f>
        <v>82190.480227042412</v>
      </c>
      <c r="N123" s="137">
        <f>'Semi Solid'!N50</f>
        <v>115066.67231785938</v>
      </c>
      <c r="O123" s="137">
        <f>'Semi Solid'!O50</f>
        <v>115066.67231785938</v>
      </c>
      <c r="P123" s="139">
        <f>'Semi Solid'!P50</f>
        <v>1.6510109397724713</v>
      </c>
      <c r="Q123" s="139">
        <f>'Semi Solid'!Q50</f>
        <v>1.1792935284089081</v>
      </c>
      <c r="R123" s="139">
        <f>'Semi Solid'!R50</f>
        <v>1.1792935284089081</v>
      </c>
      <c r="S123" s="137">
        <f>'Semi Solid'!S50</f>
        <v>24.608039836592617</v>
      </c>
      <c r="T123" t="s">
        <v>116</v>
      </c>
      <c r="U123" t="s">
        <v>351</v>
      </c>
      <c r="V123">
        <f t="shared" ref="V123:V160" si="10">V122</f>
        <v>120</v>
      </c>
      <c r="W123">
        <f t="shared" si="9"/>
        <v>168</v>
      </c>
      <c r="X123" s="148">
        <f t="shared" si="9"/>
        <v>5</v>
      </c>
    </row>
    <row r="124" spans="1:24" hidden="1">
      <c r="A124">
        <f>IF('Semi Solid'!A51&gt;0,'Semi Solid'!A51,IF(ISBLANK('Semi Solid'!A51),A123,'Semi Solid'!A51))</f>
        <v>2024</v>
      </c>
      <c r="B124">
        <f>'Semi Solid'!B51</f>
        <v>4</v>
      </c>
      <c r="C124" s="137">
        <f>'Semi Solid'!C51</f>
        <v>78311</v>
      </c>
      <c r="D124" s="137">
        <f>'Semi Solid'!D51</f>
        <v>75000</v>
      </c>
      <c r="E124" s="137">
        <f>'Semi Solid'!E51</f>
        <v>81850.617999999988</v>
      </c>
      <c r="F124" s="137">
        <f>'Semi Solid'!F51</f>
        <v>143256</v>
      </c>
      <c r="G124" s="137">
        <f>'Semi Solid'!G51</f>
        <v>143753.63999999998</v>
      </c>
      <c r="H124" s="137">
        <f>'Semi Solid'!H51</f>
        <v>64669</v>
      </c>
      <c r="I124" s="137">
        <f>'Semi Solid'!I51</f>
        <v>0</v>
      </c>
      <c r="J124" s="137">
        <f>'Semi Solid'!J51</f>
        <v>143753.63999999998</v>
      </c>
      <c r="K124" s="137">
        <f>'Semi Solid'!K51</f>
        <v>143753.63999999998</v>
      </c>
      <c r="L124" s="139">
        <f>'Semi Solid'!L51</f>
        <v>0.42034212690178219</v>
      </c>
      <c r="M124" s="137">
        <f>'Semi Solid'!M51</f>
        <v>82190.480227042412</v>
      </c>
      <c r="N124" s="137">
        <f>'Semi Solid'!N51</f>
        <v>115066.67231785938</v>
      </c>
      <c r="O124" s="137">
        <f>'Semi Solid'!O51</f>
        <v>115066.67231785938</v>
      </c>
      <c r="P124" s="139">
        <f>'Semi Solid'!P51</f>
        <v>1.7490302964880595</v>
      </c>
      <c r="Q124" s="139">
        <f>'Semi Solid'!Q51</f>
        <v>1.2493073546343283</v>
      </c>
      <c r="R124" s="139">
        <f>'Semi Solid'!R51</f>
        <v>1.2493073546343283</v>
      </c>
      <c r="S124" s="137">
        <f>'Semi Solid'!S51</f>
        <v>29.265585984089078</v>
      </c>
      <c r="T124" t="s">
        <v>116</v>
      </c>
      <c r="U124" t="s">
        <v>351</v>
      </c>
      <c r="V124">
        <f t="shared" si="10"/>
        <v>120</v>
      </c>
      <c r="W124">
        <f t="shared" si="9"/>
        <v>168</v>
      </c>
      <c r="X124" s="148">
        <f t="shared" si="9"/>
        <v>5</v>
      </c>
    </row>
    <row r="125" spans="1:24" hidden="1">
      <c r="A125">
        <f>IF('Semi Solid'!A52&gt;0,'Semi Solid'!A52,IF(ISBLANK('Semi Solid'!A52),A124,'Semi Solid'!A52))</f>
        <v>2024</v>
      </c>
      <c r="B125">
        <f>'Semi Solid'!B52</f>
        <v>5</v>
      </c>
      <c r="C125" s="137">
        <f>'Semi Solid'!C52</f>
        <v>95489</v>
      </c>
      <c r="D125" s="137">
        <f>'Semi Solid'!D52</f>
        <v>85000</v>
      </c>
      <c r="E125" s="137">
        <f>'Semi Solid'!E52</f>
        <v>64669</v>
      </c>
      <c r="F125" s="137">
        <f>'Semi Solid'!F52</f>
        <v>140426</v>
      </c>
      <c r="G125" s="137">
        <f>'Semi Solid'!G52</f>
        <v>129168.042</v>
      </c>
      <c r="H125" s="137">
        <f>'Semi Solid'!H52</f>
        <v>54561</v>
      </c>
      <c r="I125" s="137">
        <f>'Semi Solid'!I52</f>
        <v>0</v>
      </c>
      <c r="J125" s="137">
        <f>'Semi Solid'!J52</f>
        <v>0</v>
      </c>
      <c r="K125" s="137">
        <f>'Semi Solid'!K52</f>
        <v>129168.042</v>
      </c>
      <c r="L125" s="139">
        <f>'Semi Solid'!L52</f>
        <v>0.42034212690178219</v>
      </c>
      <c r="M125" s="137">
        <f>'Semi Solid'!M52</f>
        <v>82190.480227042412</v>
      </c>
      <c r="N125" s="137">
        <f>'Semi Solid'!N52</f>
        <v>115066.67231785938</v>
      </c>
      <c r="O125" s="137">
        <f>'Semi Solid'!O52</f>
        <v>115066.67231785938</v>
      </c>
      <c r="P125" s="139">
        <f>'Semi Solid'!P52</f>
        <v>1.5715693793634871</v>
      </c>
      <c r="Q125" s="139">
        <f>'Semi Solid'!Q52</f>
        <v>1.1225495566882051</v>
      </c>
      <c r="R125" s="139">
        <f>'Semi Solid'!R52</f>
        <v>1.1225495566882051</v>
      </c>
      <c r="S125" s="137">
        <f>'Semi Solid'!S52</f>
        <v>18.962728691262868</v>
      </c>
      <c r="T125" t="s">
        <v>116</v>
      </c>
      <c r="U125" t="s">
        <v>351</v>
      </c>
      <c r="V125">
        <f t="shared" si="10"/>
        <v>120</v>
      </c>
      <c r="W125">
        <f t="shared" si="9"/>
        <v>168</v>
      </c>
      <c r="X125" s="148">
        <f t="shared" si="9"/>
        <v>5</v>
      </c>
    </row>
    <row r="126" spans="1:24" hidden="1">
      <c r="A126">
        <f>IF('Semi Solid'!A53&gt;0,'Semi Solid'!A53,IF(ISBLANK('Semi Solid'!A53),A125,'Semi Solid'!A53))</f>
        <v>2024</v>
      </c>
      <c r="B126">
        <f>'Semi Solid'!B53</f>
        <v>6</v>
      </c>
      <c r="C126" s="137">
        <f>'Semi Solid'!C53</f>
        <v>166938</v>
      </c>
      <c r="D126" s="137">
        <f>'Semi Solid'!D53</f>
        <v>150000</v>
      </c>
      <c r="E126" s="137">
        <f>'Semi Solid'!E53</f>
        <v>54561</v>
      </c>
      <c r="F126" s="137">
        <f>'Semi Solid'!F53</f>
        <v>140482</v>
      </c>
      <c r="G126" s="137">
        <f>'Semi Solid'!G53</f>
        <v>113223.26999999999</v>
      </c>
      <c r="H126" s="137">
        <f>'Semi Solid'!H53</f>
        <v>48387</v>
      </c>
      <c r="I126" s="137">
        <f>'Semi Solid'!I53</f>
        <v>0</v>
      </c>
      <c r="J126" s="137">
        <f>'Semi Solid'!J53</f>
        <v>0</v>
      </c>
      <c r="K126" s="137">
        <f>'Semi Solid'!K53</f>
        <v>113223.26999999999</v>
      </c>
      <c r="L126" s="139">
        <f>'Semi Solid'!L53</f>
        <v>0.42034212690178219</v>
      </c>
      <c r="M126" s="137">
        <f>'Semi Solid'!M53</f>
        <v>82190.480227042412</v>
      </c>
      <c r="N126" s="137">
        <f>'Semi Solid'!N53</f>
        <v>115066.67231785938</v>
      </c>
      <c r="O126" s="137">
        <f>'Semi Solid'!O53</f>
        <v>115066.67231785938</v>
      </c>
      <c r="P126" s="139">
        <f>'Semi Solid'!P53</f>
        <v>1.3775715835609283</v>
      </c>
      <c r="Q126" s="139">
        <f>'Semi Solid'!Q53</f>
        <v>0.9839797025435203</v>
      </c>
      <c r="R126" s="139">
        <f>'Semi Solid'!R53</f>
        <v>0.9839797025435203</v>
      </c>
      <c r="S126" s="137">
        <f>'Semi Solid'!S53</f>
        <v>9.1513496028465653</v>
      </c>
      <c r="T126" t="s">
        <v>116</v>
      </c>
      <c r="U126" t="s">
        <v>351</v>
      </c>
      <c r="V126">
        <f t="shared" si="10"/>
        <v>120</v>
      </c>
      <c r="W126">
        <f t="shared" si="9"/>
        <v>168</v>
      </c>
      <c r="X126" s="148">
        <f t="shared" si="9"/>
        <v>5</v>
      </c>
    </row>
    <row r="127" spans="1:24" hidden="1">
      <c r="A127">
        <f>IF('Semi Solid'!A54&gt;0,'Semi Solid'!A54,IF(ISBLANK('Semi Solid'!A54),A126,'Semi Solid'!A54))</f>
        <v>2024</v>
      </c>
      <c r="B127">
        <f>'Semi Solid'!B54</f>
        <v>7</v>
      </c>
      <c r="C127" s="137">
        <f>'Semi Solid'!C54</f>
        <v>113108</v>
      </c>
      <c r="D127" s="137">
        <f>'Semi Solid'!D54</f>
        <v>121000</v>
      </c>
      <c r="E127" s="137">
        <f>'Semi Solid'!E54</f>
        <v>48387</v>
      </c>
      <c r="F127" s="137">
        <f>'Semi Solid'!F54</f>
        <v>129579</v>
      </c>
      <c r="G127" s="137">
        <f>'Semi Solid'!G54</f>
        <v>125896.15800000001</v>
      </c>
      <c r="H127" s="137">
        <f>'Semi Solid'!H54</f>
        <v>45241</v>
      </c>
      <c r="I127" s="137">
        <f>'Semi Solid'!I54</f>
        <v>0</v>
      </c>
      <c r="J127" s="137">
        <f>'Semi Solid'!J54</f>
        <v>0</v>
      </c>
      <c r="K127" s="137">
        <f>'Semi Solid'!K54</f>
        <v>125896.15800000001</v>
      </c>
      <c r="L127" s="139">
        <f>'Semi Solid'!L54</f>
        <v>0.42034212690178219</v>
      </c>
      <c r="M127" s="137">
        <f>'Semi Solid'!M54</f>
        <v>82190.480227042412</v>
      </c>
      <c r="N127" s="137">
        <f>'Semi Solid'!N54</f>
        <v>115066.67231785938</v>
      </c>
      <c r="O127" s="137">
        <f>'Semi Solid'!O54</f>
        <v>115066.67231785938</v>
      </c>
      <c r="P127" s="139">
        <f>'Semi Solid'!P54</f>
        <v>1.5317608274367704</v>
      </c>
      <c r="Q127" s="139">
        <f>'Semi Solid'!Q54</f>
        <v>1.0941148767405504</v>
      </c>
      <c r="R127" s="139">
        <f>'Semi Solid'!R54</f>
        <v>1.0941148767405504</v>
      </c>
      <c r="S127" s="137">
        <f>'Semi Solid'!S54</f>
        <v>11.978250875269655</v>
      </c>
      <c r="T127" t="s">
        <v>116</v>
      </c>
      <c r="U127" t="s">
        <v>351</v>
      </c>
      <c r="V127">
        <f t="shared" si="10"/>
        <v>120</v>
      </c>
      <c r="W127">
        <f t="shared" si="9"/>
        <v>168</v>
      </c>
      <c r="X127" s="148">
        <f t="shared" si="9"/>
        <v>5</v>
      </c>
    </row>
    <row r="128" spans="1:24">
      <c r="A128">
        <f>IF('Semi Solid'!A55&gt;0,'Semi Solid'!A55,IF(ISBLANK('Semi Solid'!A55),A127,'Semi Solid'!A55))</f>
        <v>2024</v>
      </c>
      <c r="B128">
        <f>'Semi Solid'!B55</f>
        <v>8</v>
      </c>
      <c r="C128" s="137">
        <f>'Semi Solid'!C55</f>
        <v>76152</v>
      </c>
      <c r="D128" s="137">
        <f>'Semi Solid'!D55</f>
        <v>80000</v>
      </c>
      <c r="E128" s="137">
        <f>'Semi Solid'!E55</f>
        <v>45241</v>
      </c>
      <c r="F128" s="137">
        <f>'Semi Solid'!F55</f>
        <v>129872</v>
      </c>
      <c r="G128" s="137">
        <f>'Semi Solid'!G55</f>
        <v>138900.15999999997</v>
      </c>
      <c r="H128" s="137">
        <f>'Semi Solid'!H55</f>
        <v>79237</v>
      </c>
      <c r="I128" s="137">
        <f>'Semi Solid'!I55</f>
        <v>0</v>
      </c>
      <c r="J128" s="137">
        <f>'Semi Solid'!J55</f>
        <v>0</v>
      </c>
      <c r="K128" s="137">
        <f>'Semi Solid'!K55</f>
        <v>138900.15999999997</v>
      </c>
      <c r="L128" s="139">
        <f>'Semi Solid'!L55</f>
        <v>0.42034212690178219</v>
      </c>
      <c r="M128" s="137">
        <f>'Semi Solid'!M55</f>
        <v>82190.480227042412</v>
      </c>
      <c r="N128" s="137">
        <f>'Semi Solid'!N55</f>
        <v>115066.67231785938</v>
      </c>
      <c r="O128" s="137">
        <f>'Semi Solid'!O55</f>
        <v>115066.67231785938</v>
      </c>
      <c r="P128" s="139">
        <f>'Semi Solid'!P55</f>
        <v>1.689978688727735</v>
      </c>
      <c r="Q128" s="139">
        <f>'Semi Solid'!Q55</f>
        <v>1.2071276348055251</v>
      </c>
      <c r="R128" s="139">
        <f>'Semi Solid'!R55</f>
        <v>1.2071276348055251</v>
      </c>
      <c r="S128" s="137">
        <f>'Semi Solid'!S55</f>
        <v>16.634467906292677</v>
      </c>
      <c r="T128" t="s">
        <v>116</v>
      </c>
      <c r="U128" t="s">
        <v>351</v>
      </c>
      <c r="V128">
        <f t="shared" si="10"/>
        <v>120</v>
      </c>
      <c r="W128">
        <f t="shared" si="9"/>
        <v>168</v>
      </c>
      <c r="X128" s="148">
        <f t="shared" si="9"/>
        <v>5</v>
      </c>
    </row>
    <row r="129" spans="1:24">
      <c r="A129">
        <f>IF('Semi Solid'!A56&gt;0,'Semi Solid'!A56,IF(ISBLANK('Semi Solid'!A56),A128,'Semi Solid'!A56))</f>
        <v>2024</v>
      </c>
      <c r="B129">
        <f>'Semi Solid'!B56</f>
        <v>9</v>
      </c>
      <c r="C129" s="137">
        <f>'Semi Solid'!C56</f>
        <v>85567.25</v>
      </c>
      <c r="D129" s="137">
        <f>'Semi Solid'!D56</f>
        <v>85000</v>
      </c>
      <c r="E129" s="137">
        <f>'Semi Solid'!E56</f>
        <v>79237</v>
      </c>
      <c r="F129" s="137">
        <f>'Semi Solid'!F56</f>
        <v>161717</v>
      </c>
      <c r="G129" s="137">
        <f>'Semi Solid'!G56</f>
        <v>160190.51599999997</v>
      </c>
      <c r="H129" s="137">
        <f>'Semi Solid'!H56</f>
        <v>106942</v>
      </c>
      <c r="I129" s="137">
        <f>'Semi Solid'!I56</f>
        <v>0</v>
      </c>
      <c r="J129" s="137">
        <f>'Semi Solid'!J56</f>
        <v>0</v>
      </c>
      <c r="K129" s="137">
        <f>'Semi Solid'!K56</f>
        <v>160190.51599999997</v>
      </c>
      <c r="L129" s="139">
        <f>'Semi Solid'!L56</f>
        <v>0.42034212690178219</v>
      </c>
      <c r="M129" s="137">
        <f>'Semi Solid'!M56</f>
        <v>82190.480227042412</v>
      </c>
      <c r="N129" s="137">
        <f>'Semi Solid'!N56</f>
        <v>115066.67231785938</v>
      </c>
      <c r="O129" s="137">
        <f>'Semi Solid'!O56</f>
        <v>115066.67231785938</v>
      </c>
      <c r="P129" s="139">
        <f>'Semi Solid'!P56</f>
        <v>1.9490154523673642</v>
      </c>
      <c r="Q129" s="139">
        <f>'Semi Solid'!Q56</f>
        <v>1.3921538945481173</v>
      </c>
      <c r="R129" s="139">
        <f>'Semi Solid'!R56</f>
        <v>1.3921538945481173</v>
      </c>
      <c r="S129" s="137">
        <f>'Semi Solid'!S56</f>
        <v>25.928564959140324</v>
      </c>
      <c r="T129" t="s">
        <v>116</v>
      </c>
      <c r="U129" t="s">
        <v>351</v>
      </c>
      <c r="V129">
        <f t="shared" si="10"/>
        <v>120</v>
      </c>
      <c r="W129">
        <f t="shared" si="9"/>
        <v>168</v>
      </c>
      <c r="X129" s="148">
        <f t="shared" si="9"/>
        <v>5</v>
      </c>
    </row>
    <row r="130" spans="1:24">
      <c r="A130">
        <f>IF('Semi Solid'!A57&gt;0,'Semi Solid'!A57,IF(ISBLANK('Semi Solid'!A57),A129,'Semi Solid'!A57))</f>
        <v>2024</v>
      </c>
      <c r="B130">
        <f>'Semi Solid'!B57</f>
        <v>10</v>
      </c>
      <c r="C130" s="137">
        <f>'Semi Solid'!C57</f>
        <v>83437.210000000006</v>
      </c>
      <c r="D130" s="137">
        <f>'Semi Solid'!D57</f>
        <v>90000</v>
      </c>
      <c r="E130" s="137">
        <f>'Semi Solid'!E57</f>
        <v>106942</v>
      </c>
      <c r="F130" s="137">
        <f>'Semi Solid'!F57</f>
        <v>124246</v>
      </c>
      <c r="G130" s="137">
        <f>'Semi Solid'!G57</f>
        <v>117373.87400000001</v>
      </c>
      <c r="H130" s="137">
        <f>'Semi Solid'!H57</f>
        <v>130971</v>
      </c>
      <c r="I130" s="137">
        <f>'Semi Solid'!I57</f>
        <v>0</v>
      </c>
      <c r="J130" s="137">
        <f>'Semi Solid'!J57</f>
        <v>0</v>
      </c>
      <c r="K130" s="137">
        <f>'Semi Solid'!K57</f>
        <v>117373.87400000001</v>
      </c>
      <c r="L130" s="139">
        <f>'Semi Solid'!L57</f>
        <v>0.42034212690178219</v>
      </c>
      <c r="M130" s="137">
        <f>'Semi Solid'!M57</f>
        <v>82190.480227042412</v>
      </c>
      <c r="N130" s="137">
        <f>'Semi Solid'!N57</f>
        <v>115066.67231785938</v>
      </c>
      <c r="O130" s="137">
        <f>'Semi Solid'!O57</f>
        <v>115066.67231785938</v>
      </c>
      <c r="P130" s="139">
        <f>'Semi Solid'!P57</f>
        <v>1.4280713979984938</v>
      </c>
      <c r="Q130" s="139">
        <f>'Semi Solid'!Q57</f>
        <v>1.0200509985703525</v>
      </c>
      <c r="R130" s="139">
        <f>'Semi Solid'!R57</f>
        <v>1.0200509985703525</v>
      </c>
      <c r="S130" s="137">
        <f>'Semi Solid'!S57</f>
        <v>35.887777168004533</v>
      </c>
      <c r="T130" t="s">
        <v>116</v>
      </c>
      <c r="U130" t="s">
        <v>351</v>
      </c>
      <c r="V130">
        <f t="shared" si="10"/>
        <v>120</v>
      </c>
      <c r="W130">
        <f t="shared" si="9"/>
        <v>168</v>
      </c>
      <c r="X130" s="148">
        <f t="shared" si="9"/>
        <v>5</v>
      </c>
    </row>
    <row r="131" spans="1:24" hidden="1">
      <c r="A131">
        <f>IF('Semi Solid'!A58&gt;0,'Semi Solid'!A58,IF(ISBLANK('Semi Solid'!A58),A130,'Semi Solid'!A58))</f>
        <v>2024</v>
      </c>
      <c r="B131">
        <f>'Semi Solid'!B58</f>
        <v>11</v>
      </c>
      <c r="C131" s="137">
        <f>'Semi Solid'!C58</f>
        <v>80123.7</v>
      </c>
      <c r="D131" s="137">
        <f>'Semi Solid'!D58</f>
        <v>85000</v>
      </c>
      <c r="E131" s="137">
        <f>'Semi Solid'!E58</f>
        <v>130971</v>
      </c>
      <c r="F131" s="137">
        <f>'Semi Solid'!F58</f>
        <v>94530</v>
      </c>
      <c r="G131" s="137">
        <f>'Semi Solid'!G58</f>
        <v>103741.18</v>
      </c>
      <c r="H131" s="137">
        <f>'Semi Solid'!H58</f>
        <v>148279</v>
      </c>
      <c r="I131" s="137">
        <f>'Semi Solid'!I58</f>
        <v>0</v>
      </c>
      <c r="J131" s="137">
        <f>'Semi Solid'!J58</f>
        <v>0</v>
      </c>
      <c r="K131" s="137">
        <f>'Semi Solid'!K58</f>
        <v>103741.18</v>
      </c>
      <c r="L131" s="139">
        <f>'Semi Solid'!L58</f>
        <v>0.42034212690178219</v>
      </c>
      <c r="M131" s="137">
        <f>'Semi Solid'!M58</f>
        <v>82190.480227042412</v>
      </c>
      <c r="N131" s="137">
        <f>'Semi Solid'!N58</f>
        <v>115066.67231785938</v>
      </c>
      <c r="O131" s="137">
        <f>'Semi Solid'!O58</f>
        <v>115066.67231785938</v>
      </c>
      <c r="P131" s="139">
        <f>'Semi Solid'!P58</f>
        <v>1.2622043296672081</v>
      </c>
      <c r="Q131" s="139">
        <f>'Semi Solid'!Q58</f>
        <v>0.9015745211908629</v>
      </c>
      <c r="R131" s="139">
        <f>'Semi Solid'!R58</f>
        <v>0.9015745211908629</v>
      </c>
      <c r="S131" s="137">
        <f>'Semi Solid'!S58</f>
        <v>45.769079560729224</v>
      </c>
      <c r="T131" t="s">
        <v>116</v>
      </c>
      <c r="U131" t="s">
        <v>351</v>
      </c>
      <c r="V131">
        <f t="shared" si="10"/>
        <v>120</v>
      </c>
      <c r="W131">
        <f t="shared" si="9"/>
        <v>168</v>
      </c>
      <c r="X131" s="148">
        <f t="shared" si="9"/>
        <v>5</v>
      </c>
    </row>
    <row r="132" spans="1:24" hidden="1">
      <c r="A132">
        <f>IF('Semi Solid'!A59&gt;0,'Semi Solid'!A59,IF(ISBLANK('Semi Solid'!A59),A131,'Semi Solid'!A59))</f>
        <v>2024</v>
      </c>
      <c r="B132">
        <f>'Semi Solid'!B59</f>
        <v>12</v>
      </c>
      <c r="C132" s="137">
        <f>'Semi Solid'!C59</f>
        <v>80856.099999999991</v>
      </c>
      <c r="D132" s="137">
        <f>'Semi Solid'!D59</f>
        <v>130000</v>
      </c>
      <c r="E132" s="137">
        <f>'Semi Solid'!E59</f>
        <v>148279</v>
      </c>
      <c r="F132" s="137">
        <f>'Semi Solid'!F59</f>
        <v>49623</v>
      </c>
      <c r="G132" s="137">
        <f>'Semi Solid'!G59</f>
        <v>62153.207999999999</v>
      </c>
      <c r="H132" s="137">
        <f>'Semi Solid'!H59</f>
        <v>137833</v>
      </c>
      <c r="I132" s="137">
        <f>'Semi Solid'!I59</f>
        <v>0</v>
      </c>
      <c r="J132" s="137">
        <f>'Semi Solid'!J59</f>
        <v>0</v>
      </c>
      <c r="K132" s="137">
        <f>'Semi Solid'!K59</f>
        <v>62153.207999999999</v>
      </c>
      <c r="L132" s="139">
        <f>'Semi Solid'!L59</f>
        <v>0.42034212690178219</v>
      </c>
      <c r="M132" s="137">
        <f>'Semi Solid'!M59</f>
        <v>82190.480227042412</v>
      </c>
      <c r="N132" s="137">
        <f>'Semi Solid'!N59</f>
        <v>115066.67231785938</v>
      </c>
      <c r="O132" s="137">
        <f>'Semi Solid'!O59</f>
        <v>115066.67231785938</v>
      </c>
      <c r="P132" s="139">
        <f>'Semi Solid'!P59</f>
        <v>0.75620933018408465</v>
      </c>
      <c r="Q132" s="139">
        <f>'Semi Solid'!Q59</f>
        <v>0.54014952156006046</v>
      </c>
      <c r="R132" s="139">
        <f>'Semi Solid'!R59</f>
        <v>0.54014952156006046</v>
      </c>
      <c r="S132" s="137">
        <f>'Semi Solid'!S59</f>
        <v>51.348160497476385</v>
      </c>
      <c r="T132" t="s">
        <v>116</v>
      </c>
      <c r="U132" t="s">
        <v>351</v>
      </c>
      <c r="V132">
        <f t="shared" si="10"/>
        <v>120</v>
      </c>
      <c r="W132">
        <f t="shared" si="9"/>
        <v>168</v>
      </c>
      <c r="X132" s="148">
        <f t="shared" si="9"/>
        <v>5</v>
      </c>
    </row>
    <row r="133" spans="1:24" hidden="1">
      <c r="A133">
        <f>IF('Semi Solid'!A60&gt;0,'Semi Solid'!A60,IF(ISBLANK('Semi Solid'!A60),A132,'Semi Solid'!A60))</f>
        <v>2024</v>
      </c>
      <c r="B133">
        <f>'Semi Solid'!B60</f>
        <v>13</v>
      </c>
      <c r="C133" s="137">
        <f>'Semi Solid'!C60</f>
        <v>95499.249999999985</v>
      </c>
      <c r="D133" s="137">
        <f>'Semi Solid'!D60</f>
        <v>110000</v>
      </c>
      <c r="E133" s="137">
        <f>'Semi Solid'!E60</f>
        <v>137833</v>
      </c>
      <c r="F133" s="137">
        <f>'Semi Solid'!F60</f>
        <v>69153</v>
      </c>
      <c r="G133" s="137">
        <f>'Semi Solid'!G60</f>
        <v>75043.103999999992</v>
      </c>
      <c r="H133" s="137">
        <f>'Semi Solid'!H60</f>
        <v>123789</v>
      </c>
      <c r="I133" s="137">
        <f>'Semi Solid'!I60</f>
        <v>0</v>
      </c>
      <c r="J133" s="137">
        <f>'Semi Solid'!J60</f>
        <v>0</v>
      </c>
      <c r="K133" s="137">
        <f>'Semi Solid'!K60</f>
        <v>75043.103999999992</v>
      </c>
      <c r="L133" s="139">
        <f>'Semi Solid'!L60</f>
        <v>0.42034212690178219</v>
      </c>
      <c r="M133" s="137">
        <f>'Semi Solid'!M60</f>
        <v>82190.480227042412</v>
      </c>
      <c r="N133" s="137">
        <f>'Semi Solid'!N60</f>
        <v>115066.67231785938</v>
      </c>
      <c r="O133" s="137">
        <f>'Semi Solid'!O60</f>
        <v>115066.67231785938</v>
      </c>
      <c r="P133" s="139">
        <f>'Semi Solid'!P60</f>
        <v>0.91303887983987253</v>
      </c>
      <c r="Q133" s="139">
        <f>'Semi Solid'!Q60</f>
        <v>0.65217062845705176</v>
      </c>
      <c r="R133" s="139">
        <f>'Semi Solid'!R60</f>
        <v>0.65217062845705176</v>
      </c>
      <c r="S133" s="137">
        <f>'Semi Solid'!S60</f>
        <v>50.515108757398622</v>
      </c>
      <c r="T133" t="s">
        <v>116</v>
      </c>
      <c r="U133" t="s">
        <v>351</v>
      </c>
      <c r="V133">
        <f t="shared" si="10"/>
        <v>120</v>
      </c>
      <c r="W133">
        <f t="shared" si="9"/>
        <v>168</v>
      </c>
      <c r="X133" s="148">
        <f t="shared" si="9"/>
        <v>5</v>
      </c>
    </row>
    <row r="134" spans="1:24" hidden="1">
      <c r="A134">
        <f>IF('Semi Solid'!A61&gt;0,'Semi Solid'!A61,IF(ISBLANK('Semi Solid'!A61),A133,'Semi Solid'!A61))</f>
        <v>2025</v>
      </c>
      <c r="B134">
        <f>'Semi Solid'!B61</f>
        <v>1</v>
      </c>
      <c r="C134" s="137">
        <f>'Semi Solid'!C61</f>
        <v>59261</v>
      </c>
      <c r="D134" s="137">
        <f>'Semi Solid'!D61</f>
        <v>68246</v>
      </c>
      <c r="E134" s="137">
        <f>'Semi Solid'!E61</f>
        <v>123789</v>
      </c>
      <c r="F134" s="137">
        <f>'Semi Solid'!F61</f>
        <v>76614</v>
      </c>
      <c r="G134" s="137">
        <f>'Semi Solid'!G61</f>
        <v>123310.52200000001</v>
      </c>
      <c r="H134" s="137">
        <f>'Semi Solid'!H61</f>
        <v>110864</v>
      </c>
      <c r="I134" s="137">
        <f>'Semi Solid'!I61</f>
        <v>0</v>
      </c>
      <c r="J134" s="137">
        <f>'Semi Solid'!J61</f>
        <v>123310.52200000001</v>
      </c>
      <c r="K134" s="137">
        <f>'Semi Solid'!K61</f>
        <v>123310.52200000001</v>
      </c>
      <c r="L134" s="139">
        <f>'Semi Solid'!L61</f>
        <v>0.54693182382969563</v>
      </c>
      <c r="M134" s="137">
        <f>'Semi Solid'!M61</f>
        <v>106942.86005389733</v>
      </c>
      <c r="N134" s="137">
        <f>'Semi Solid'!N61</f>
        <v>149720.00407545624</v>
      </c>
      <c r="O134" s="137">
        <f>'Semi Solid'!O61</f>
        <v>149720.00407545624</v>
      </c>
      <c r="P134" s="139">
        <f>'Semi Solid'!P61</f>
        <v>1.1530505350039608</v>
      </c>
      <c r="Q134" s="139">
        <f>'Semi Solid'!Q61</f>
        <v>0.82360752500282919</v>
      </c>
      <c r="R134" s="139">
        <f>'Semi Solid'!R61</f>
        <v>0.82360752500282919</v>
      </c>
      <c r="S134" s="137">
        <f>'Semi Solid'!S61</f>
        <v>58.488584397833314</v>
      </c>
      <c r="T134" t="s">
        <v>116</v>
      </c>
      <c r="U134" t="s">
        <v>351</v>
      </c>
      <c r="V134">
        <f t="shared" si="10"/>
        <v>120</v>
      </c>
      <c r="W134">
        <f t="shared" si="9"/>
        <v>168</v>
      </c>
      <c r="X134" s="148">
        <f t="shared" si="9"/>
        <v>5</v>
      </c>
    </row>
    <row r="135" spans="1:24" hidden="1">
      <c r="A135">
        <f>IF('Semi Solid'!A62&gt;0,'Semi Solid'!A62,IF(ISBLANK('Semi Solid'!A62),A134,'Semi Solid'!A62))</f>
        <v>2025</v>
      </c>
      <c r="B135">
        <f>'Semi Solid'!B62</f>
        <v>2</v>
      </c>
      <c r="C135" s="137">
        <f>'Semi Solid'!C62</f>
        <v>55517</v>
      </c>
      <c r="D135" s="137">
        <f>'Semi Solid'!D62</f>
        <v>70030</v>
      </c>
      <c r="E135" s="137">
        <f>'Semi Solid'!E62</f>
        <v>110864</v>
      </c>
      <c r="F135" s="137">
        <f>'Semi Solid'!F62</f>
        <v>82990</v>
      </c>
      <c r="G135" s="137">
        <f>'Semi Solid'!G62</f>
        <v>88581.148000000016</v>
      </c>
      <c r="H135" s="137">
        <f>'Semi Solid'!H62</f>
        <v>84583</v>
      </c>
      <c r="I135" s="137">
        <f>'Semi Solid'!I62</f>
        <v>0</v>
      </c>
      <c r="J135" s="137">
        <f>'Semi Solid'!J62</f>
        <v>88581.148000000016</v>
      </c>
      <c r="K135" s="137">
        <f>'Semi Solid'!K62</f>
        <v>88581.148000000016</v>
      </c>
      <c r="L135" s="139">
        <f>'Semi Solid'!L62</f>
        <v>0.498</v>
      </c>
      <c r="M135" s="137">
        <f>'Semi Solid'!M62</f>
        <v>97375.1059755928</v>
      </c>
      <c r="N135" s="137">
        <f>'Semi Solid'!N62</f>
        <v>136325.14836582993</v>
      </c>
      <c r="O135" s="137">
        <f>'Semi Solid'!O62</f>
        <v>136325.14836582993</v>
      </c>
      <c r="P135" s="139">
        <f>'Semi Solid'!P62</f>
        <v>0.90968987517408195</v>
      </c>
      <c r="Q135" s="139">
        <f>'Semi Solid'!Q62</f>
        <v>0.64977848226720136</v>
      </c>
      <c r="R135" s="139">
        <f>'Semi Solid'!R62</f>
        <v>0.64977848226720136</v>
      </c>
      <c r="S135" s="137">
        <f>'Semi Solid'!S62</f>
        <v>55.91426049678477</v>
      </c>
      <c r="T135" t="s">
        <v>116</v>
      </c>
      <c r="U135" t="s">
        <v>351</v>
      </c>
      <c r="V135">
        <f t="shared" si="10"/>
        <v>120</v>
      </c>
      <c r="W135">
        <f t="shared" si="9"/>
        <v>168</v>
      </c>
      <c r="X135" s="148">
        <f t="shared" si="9"/>
        <v>5</v>
      </c>
    </row>
    <row r="136" spans="1:24" hidden="1">
      <c r="A136">
        <f>IF('Semi Solid'!A63&gt;0,'Semi Solid'!A63,IF(ISBLANK('Semi Solid'!A63),A135,'Semi Solid'!A63))</f>
        <v>2025</v>
      </c>
      <c r="B136">
        <f>'Semi Solid'!B63</f>
        <v>3</v>
      </c>
      <c r="C136" s="137">
        <f>'Semi Solid'!C63</f>
        <v>82000</v>
      </c>
      <c r="D136" s="137">
        <f>'Semi Solid'!D63</f>
        <v>90000</v>
      </c>
      <c r="E136" s="137">
        <f>'Semi Solid'!E63</f>
        <v>84583</v>
      </c>
      <c r="F136" s="137">
        <f>'Semi Solid'!F63</f>
        <v>119327</v>
      </c>
      <c r="G136" s="137">
        <f>'Semi Solid'!G63</f>
        <v>46046.06</v>
      </c>
      <c r="H136" s="137">
        <f>'Semi Solid'!H63</f>
        <v>95110</v>
      </c>
      <c r="I136" s="137">
        <f>'Semi Solid'!I63</f>
        <v>0</v>
      </c>
      <c r="J136" s="137">
        <f>'Semi Solid'!J63</f>
        <v>46046.06</v>
      </c>
      <c r="K136" s="137">
        <f>'Semi Solid'!K63</f>
        <v>46046.06</v>
      </c>
      <c r="L136" s="139">
        <f>'Semi Solid'!L63</f>
        <v>0.498</v>
      </c>
      <c r="M136" s="137">
        <f>'Semi Solid'!M63</f>
        <v>97375.1059755928</v>
      </c>
      <c r="N136" s="137">
        <f>'Semi Solid'!N63</f>
        <v>136325.14836582993</v>
      </c>
      <c r="O136" s="137">
        <f>'Semi Solid'!O63</f>
        <v>136325.14836582993</v>
      </c>
      <c r="P136" s="139">
        <f>'Semi Solid'!P63</f>
        <v>0.47287301552761857</v>
      </c>
      <c r="Q136" s="139">
        <f>'Semi Solid'!Q63</f>
        <v>0.33776643966258468</v>
      </c>
      <c r="R136" s="139">
        <f>'Semi Solid'!R63</f>
        <v>0.33776643966258468</v>
      </c>
      <c r="S136" s="137">
        <f>'Semi Solid'!S63</f>
        <v>28.882000000000001</v>
      </c>
      <c r="T136" t="s">
        <v>116</v>
      </c>
      <c r="U136" t="s">
        <v>351</v>
      </c>
      <c r="V136">
        <f t="shared" si="10"/>
        <v>120</v>
      </c>
      <c r="W136">
        <f t="shared" si="9"/>
        <v>168</v>
      </c>
      <c r="X136" s="148">
        <f t="shared" si="9"/>
        <v>5</v>
      </c>
    </row>
    <row r="137" spans="1:24" hidden="1">
      <c r="A137">
        <f>IF('Semi Solid'!A64&gt;0,'Semi Solid'!A64,IF(ISBLANK('Semi Solid'!A64),A136,'Semi Solid'!A64))</f>
        <v>2025</v>
      </c>
      <c r="B137">
        <f>'Semi Solid'!B64</f>
        <v>4</v>
      </c>
      <c r="C137" s="137">
        <f>'Semi Solid'!C64</f>
        <v>52097</v>
      </c>
      <c r="D137" s="137">
        <f>'Semi Solid'!D64</f>
        <v>100000</v>
      </c>
      <c r="E137" s="137">
        <f>'Semi Solid'!E64</f>
        <v>95110</v>
      </c>
      <c r="F137" s="137">
        <f>'Semi Solid'!F64</f>
        <v>124825</v>
      </c>
      <c r="G137" s="137">
        <f>'Semi Solid'!G64</f>
        <v>119455.30399999999</v>
      </c>
      <c r="H137" s="137">
        <f>'Semi Solid'!H64</f>
        <v>85553</v>
      </c>
      <c r="I137" s="137">
        <f>'Semi Solid'!I64</f>
        <v>0</v>
      </c>
      <c r="J137" s="137">
        <f>'Semi Solid'!J64</f>
        <v>119455.30399999999</v>
      </c>
      <c r="K137" s="137">
        <f>'Semi Solid'!K64</f>
        <v>119455.30399999999</v>
      </c>
      <c r="L137" s="139">
        <f>'Semi Solid'!L64</f>
        <v>0.498</v>
      </c>
      <c r="M137" s="137">
        <f>'Semi Solid'!M64</f>
        <v>97375.1059755928</v>
      </c>
      <c r="N137" s="137">
        <f>'Semi Solid'!N64</f>
        <v>136325.14836582993</v>
      </c>
      <c r="O137" s="137">
        <f>'Semi Solid'!O64</f>
        <v>136325.14836582993</v>
      </c>
      <c r="P137" s="139">
        <f>'Semi Solid'!P64</f>
        <v>1.2267540333146505</v>
      </c>
      <c r="Q137" s="139">
        <f>'Semi Solid'!Q64</f>
        <v>0.87625288093903597</v>
      </c>
      <c r="R137" s="139">
        <f>'Semi Solid'!R64</f>
        <v>0.87625288093903597</v>
      </c>
      <c r="S137" s="137">
        <f>'Semi Solid'!S64</f>
        <v>51.117722709561008</v>
      </c>
      <c r="T137" t="s">
        <v>116</v>
      </c>
      <c r="U137" t="s">
        <v>351</v>
      </c>
      <c r="V137">
        <f t="shared" si="10"/>
        <v>120</v>
      </c>
      <c r="W137">
        <f t="shared" si="9"/>
        <v>168</v>
      </c>
      <c r="X137" s="148">
        <f t="shared" si="9"/>
        <v>5</v>
      </c>
    </row>
    <row r="138" spans="1:24" hidden="1">
      <c r="A138">
        <f>IF('Semi Solid'!A65&gt;0,'Semi Solid'!A65,IF(ISBLANK('Semi Solid'!A65),A137,'Semi Solid'!A65))</f>
        <v>2025</v>
      </c>
      <c r="B138">
        <f>'Semi Solid'!B65</f>
        <v>5</v>
      </c>
      <c r="C138" s="137">
        <f>'Semi Solid'!C65</f>
        <v>103213</v>
      </c>
      <c r="D138" s="137">
        <f>'Semi Solid'!D65</f>
        <v>110000</v>
      </c>
      <c r="E138" s="137">
        <f>'Semi Solid'!E65</f>
        <v>85553</v>
      </c>
      <c r="F138" s="137">
        <f>'Semi Solid'!F65</f>
        <v>0</v>
      </c>
      <c r="G138" s="137">
        <f>'Semi Solid'!G65</f>
        <v>0</v>
      </c>
      <c r="H138" s="137">
        <f>'Semi Solid'!H65</f>
        <v>92340</v>
      </c>
      <c r="I138" s="137">
        <f>'Semi Solid'!I65</f>
        <v>0</v>
      </c>
      <c r="J138" s="137">
        <f>'Semi Solid'!J65</f>
        <v>0</v>
      </c>
      <c r="K138" s="137">
        <f>'Semi Solid'!K65</f>
        <v>103213</v>
      </c>
      <c r="L138" s="139">
        <f>'Semi Solid'!L65</f>
        <v>0.498</v>
      </c>
      <c r="M138" s="137">
        <f>'Semi Solid'!M65</f>
        <v>97375.1059755928</v>
      </c>
      <c r="N138" s="137">
        <f>'Semi Solid'!N65</f>
        <v>136325.14836582993</v>
      </c>
      <c r="O138" s="137">
        <f>'Semi Solid'!O65</f>
        <v>136325.14836582993</v>
      </c>
      <c r="P138" s="139">
        <f>'Semi Solid'!P65</f>
        <v>1.0599526333339291</v>
      </c>
      <c r="Q138" s="139">
        <f>'Semi Solid'!Q65</f>
        <v>0.75710902380994927</v>
      </c>
      <c r="R138" s="139">
        <f>'Semi Solid'!R65</f>
        <v>0.75710902380994927</v>
      </c>
      <c r="S138" s="137">
        <f>'Semi Solid'!S65</f>
        <v>23.209130632769128</v>
      </c>
      <c r="T138" t="s">
        <v>116</v>
      </c>
      <c r="U138" t="s">
        <v>351</v>
      </c>
      <c r="V138">
        <f t="shared" si="10"/>
        <v>120</v>
      </c>
      <c r="W138">
        <f t="shared" si="9"/>
        <v>168</v>
      </c>
      <c r="X138" s="148">
        <f t="shared" si="9"/>
        <v>5</v>
      </c>
    </row>
    <row r="139" spans="1:24" hidden="1">
      <c r="A139">
        <f>IF('Semi Solid'!A66&gt;0,'Semi Solid'!A66,IF(ISBLANK('Semi Solid'!A66),A138,'Semi Solid'!A66))</f>
        <v>2025</v>
      </c>
      <c r="B139">
        <f>'Semi Solid'!B66</f>
        <v>6</v>
      </c>
      <c r="C139" s="137">
        <f>'Semi Solid'!C66</f>
        <v>105007</v>
      </c>
      <c r="D139" s="137">
        <f>'Semi Solid'!D66</f>
        <v>110000</v>
      </c>
      <c r="E139" s="137">
        <f>'Semi Solid'!E66</f>
        <v>92340</v>
      </c>
      <c r="F139" s="137">
        <f>'Semi Solid'!F66</f>
        <v>0</v>
      </c>
      <c r="G139" s="137">
        <f>'Semi Solid'!G66</f>
        <v>0</v>
      </c>
      <c r="H139" s="137">
        <f>'Semi Solid'!H66</f>
        <v>97333</v>
      </c>
      <c r="I139" s="137">
        <f>'Semi Solid'!I66</f>
        <v>0</v>
      </c>
      <c r="J139" s="137">
        <f>'Semi Solid'!J66</f>
        <v>0</v>
      </c>
      <c r="K139" s="137">
        <f>'Semi Solid'!K66</f>
        <v>105007</v>
      </c>
      <c r="L139" s="139">
        <f>'Semi Solid'!L66</f>
        <v>0.498</v>
      </c>
      <c r="M139" s="137">
        <f>'Semi Solid'!M66</f>
        <v>97375.1059755928</v>
      </c>
      <c r="N139" s="137">
        <f>'Semi Solid'!N66</f>
        <v>136325.14836582993</v>
      </c>
      <c r="O139" s="137">
        <f>'Semi Solid'!O66</f>
        <v>136325.14836582993</v>
      </c>
      <c r="P139" s="139">
        <f>'Semi Solid'!P66</f>
        <v>1.0783762333087488</v>
      </c>
      <c r="Q139" s="139">
        <f>'Semi Solid'!Q66</f>
        <v>0.77026873807767771</v>
      </c>
      <c r="R139" s="139">
        <f>'Semi Solid'!R66</f>
        <v>0.77026873807767771</v>
      </c>
      <c r="S139" s="137">
        <f>'Semi Solid'!S66</f>
        <v>24.622358509432704</v>
      </c>
      <c r="T139" t="s">
        <v>116</v>
      </c>
      <c r="U139" t="s">
        <v>351</v>
      </c>
      <c r="V139">
        <f t="shared" si="10"/>
        <v>120</v>
      </c>
      <c r="W139">
        <f t="shared" si="9"/>
        <v>168</v>
      </c>
      <c r="X139" s="148">
        <f t="shared" si="9"/>
        <v>5</v>
      </c>
    </row>
    <row r="140" spans="1:24" hidden="1">
      <c r="A140">
        <f>IF('Semi Solid'!A67&gt;0,'Semi Solid'!A67,IF(ISBLANK('Semi Solid'!A67),A139,'Semi Solid'!A67))</f>
        <v>2025</v>
      </c>
      <c r="B140">
        <f>'Semi Solid'!B67</f>
        <v>7</v>
      </c>
      <c r="C140" s="137">
        <f>'Semi Solid'!C67</f>
        <v>97925</v>
      </c>
      <c r="D140" s="137">
        <f>'Semi Solid'!D67</f>
        <v>100000</v>
      </c>
      <c r="E140" s="137">
        <f>'Semi Solid'!E67</f>
        <v>97333</v>
      </c>
      <c r="F140" s="137">
        <f>'Semi Solid'!F67</f>
        <v>0</v>
      </c>
      <c r="G140" s="137">
        <f>'Semi Solid'!G67</f>
        <v>0</v>
      </c>
      <c r="H140" s="137">
        <f>'Semi Solid'!H67</f>
        <v>99408</v>
      </c>
      <c r="I140" s="137">
        <f>'Semi Solid'!I67</f>
        <v>0</v>
      </c>
      <c r="J140" s="137">
        <f>'Semi Solid'!J67</f>
        <v>0</v>
      </c>
      <c r="K140" s="137">
        <f>'Semi Solid'!K67</f>
        <v>97925</v>
      </c>
      <c r="L140" s="139">
        <f>'Semi Solid'!L67</f>
        <v>0.498</v>
      </c>
      <c r="M140" s="137">
        <f>'Semi Solid'!M67</f>
        <v>97375.1059755928</v>
      </c>
      <c r="N140" s="137">
        <f>'Semi Solid'!N67</f>
        <v>136325.14836582993</v>
      </c>
      <c r="O140" s="137">
        <f>'Semi Solid'!O67</f>
        <v>136325.14836582993</v>
      </c>
      <c r="P140" s="139">
        <f>'Semi Solid'!P67</f>
        <v>1.0056471725385854</v>
      </c>
      <c r="Q140" s="139">
        <f>'Semi Solid'!Q67</f>
        <v>0.71831940895613233</v>
      </c>
      <c r="R140" s="139">
        <f>'Semi Solid'!R67</f>
        <v>0.71831940895613233</v>
      </c>
      <c r="S140" s="137">
        <f>'Semi Solid'!S67</f>
        <v>27.830727597651265</v>
      </c>
      <c r="T140" t="s">
        <v>116</v>
      </c>
      <c r="U140" t="s">
        <v>351</v>
      </c>
      <c r="V140">
        <f t="shared" si="10"/>
        <v>120</v>
      </c>
      <c r="W140">
        <f t="shared" si="9"/>
        <v>168</v>
      </c>
      <c r="X140" s="148">
        <f t="shared" si="9"/>
        <v>5</v>
      </c>
    </row>
    <row r="141" spans="1:24" hidden="1">
      <c r="A141">
        <f>IF('Semi Solid'!A68&gt;0,'Semi Solid'!A68,IF(ISBLANK('Semi Solid'!A68),A140,'Semi Solid'!A68))</f>
        <v>2025</v>
      </c>
      <c r="B141">
        <f>'Semi Solid'!B68</f>
        <v>8</v>
      </c>
      <c r="C141" s="137">
        <f>'Semi Solid'!C68</f>
        <v>101584</v>
      </c>
      <c r="D141" s="137">
        <f>'Semi Solid'!D68</f>
        <v>100000</v>
      </c>
      <c r="E141" s="137">
        <f>'Semi Solid'!E68</f>
        <v>99408</v>
      </c>
      <c r="F141" s="137">
        <f>'Semi Solid'!F68</f>
        <v>0</v>
      </c>
      <c r="G141" s="137">
        <f>'Semi Solid'!G68</f>
        <v>0</v>
      </c>
      <c r="H141" s="137">
        <f>'Semi Solid'!H68</f>
        <v>97824</v>
      </c>
      <c r="I141" s="137">
        <f>'Semi Solid'!I68</f>
        <v>0</v>
      </c>
      <c r="J141" s="137">
        <f>'Semi Solid'!J68</f>
        <v>0</v>
      </c>
      <c r="K141" s="137">
        <f>'Semi Solid'!K68</f>
        <v>101584</v>
      </c>
      <c r="L141" s="139">
        <f>'Semi Solid'!L68</f>
        <v>0.498</v>
      </c>
      <c r="M141" s="137">
        <f>'Semi Solid'!M68</f>
        <v>97375.1059755928</v>
      </c>
      <c r="N141" s="137">
        <f>'Semi Solid'!N68</f>
        <v>136325.14836582993</v>
      </c>
      <c r="O141" s="137">
        <f>'Semi Solid'!O68</f>
        <v>136325.14836582993</v>
      </c>
      <c r="P141" s="139">
        <f>'Semi Solid'!P68</f>
        <v>1.0432235116176629</v>
      </c>
      <c r="Q141" s="139">
        <f>'Semi Solid'!Q68</f>
        <v>0.74515965115547356</v>
      </c>
      <c r="R141" s="139">
        <f>'Semi Solid'!R68</f>
        <v>0.74515965115547356</v>
      </c>
      <c r="S141" s="137">
        <f>'Semi Solid'!S68</f>
        <v>27.400220507166484</v>
      </c>
      <c r="T141" t="s">
        <v>116</v>
      </c>
      <c r="U141" t="s">
        <v>351</v>
      </c>
      <c r="V141">
        <f t="shared" si="10"/>
        <v>120</v>
      </c>
      <c r="W141">
        <f t="shared" si="9"/>
        <v>168</v>
      </c>
      <c r="X141" s="148">
        <f t="shared" si="9"/>
        <v>5</v>
      </c>
    </row>
    <row r="142" spans="1:24" hidden="1">
      <c r="A142">
        <f>IF('Semi Solid'!A69&gt;0,'Semi Solid'!A69,IF(ISBLANK('Semi Solid'!A69),A141,'Semi Solid'!A69))</f>
        <v>2025</v>
      </c>
      <c r="B142">
        <f>'Semi Solid'!B69</f>
        <v>9</v>
      </c>
      <c r="C142" s="137">
        <f>'Semi Solid'!C69</f>
        <v>99610</v>
      </c>
      <c r="D142" s="137">
        <f>'Semi Solid'!D69</f>
        <v>100000</v>
      </c>
      <c r="E142" s="137">
        <f>'Semi Solid'!E69</f>
        <v>97824</v>
      </c>
      <c r="F142" s="137">
        <f>'Semi Solid'!F69</f>
        <v>0</v>
      </c>
      <c r="G142" s="137">
        <f>'Semi Solid'!G69</f>
        <v>0</v>
      </c>
      <c r="H142" s="137">
        <f>'Semi Solid'!H69</f>
        <v>98214</v>
      </c>
      <c r="I142" s="137">
        <f>'Semi Solid'!I69</f>
        <v>0</v>
      </c>
      <c r="J142" s="137">
        <f>'Semi Solid'!J69</f>
        <v>0</v>
      </c>
      <c r="K142" s="137">
        <f>'Semi Solid'!K69</f>
        <v>99610</v>
      </c>
      <c r="L142" s="139">
        <f>'Semi Solid'!L69</f>
        <v>0.498</v>
      </c>
      <c r="M142" s="137">
        <f>'Semi Solid'!M69</f>
        <v>97375.1059755928</v>
      </c>
      <c r="N142" s="137">
        <f>'Semi Solid'!N69</f>
        <v>136325.14836582993</v>
      </c>
      <c r="O142" s="137">
        <f>'Semi Solid'!O69</f>
        <v>136325.14836582993</v>
      </c>
      <c r="P142" s="139">
        <f>'Semi Solid'!P69</f>
        <v>1.0229513899062392</v>
      </c>
      <c r="Q142" s="139">
        <f>'Semi Solid'!Q69</f>
        <v>0.73067956421874236</v>
      </c>
      <c r="R142" s="139">
        <f>'Semi Solid'!R69</f>
        <v>0.73067956421874236</v>
      </c>
      <c r="S142" s="137">
        <f>'Semi Solid'!S69</f>
        <v>27.497962052002812</v>
      </c>
      <c r="T142" t="s">
        <v>116</v>
      </c>
      <c r="U142" t="s">
        <v>351</v>
      </c>
      <c r="V142">
        <f t="shared" si="10"/>
        <v>120</v>
      </c>
      <c r="W142">
        <f t="shared" si="9"/>
        <v>168</v>
      </c>
      <c r="X142" s="148">
        <f t="shared" si="9"/>
        <v>5</v>
      </c>
    </row>
    <row r="143" spans="1:24" hidden="1">
      <c r="A143">
        <f>IF('Semi Solid'!A70&gt;0,'Semi Solid'!A70,IF(ISBLANK('Semi Solid'!A70),A142,'Semi Solid'!A70))</f>
        <v>2025</v>
      </c>
      <c r="B143">
        <f>'Semi Solid'!B70</f>
        <v>10</v>
      </c>
      <c r="C143" s="137">
        <f>'Semi Solid'!C70</f>
        <v>105090</v>
      </c>
      <c r="D143" s="137">
        <f>'Semi Solid'!D70</f>
        <v>110000</v>
      </c>
      <c r="E143" s="137">
        <f>'Semi Solid'!E70</f>
        <v>98214</v>
      </c>
      <c r="F143" s="137">
        <f>'Semi Solid'!F70</f>
        <v>0</v>
      </c>
      <c r="G143" s="137">
        <f>'Semi Solid'!G70</f>
        <v>0</v>
      </c>
      <c r="H143" s="137">
        <f>'Semi Solid'!H70</f>
        <v>103124</v>
      </c>
      <c r="I143" s="137">
        <f>'Semi Solid'!I70</f>
        <v>0</v>
      </c>
      <c r="J143" s="137">
        <f>'Semi Solid'!J70</f>
        <v>0</v>
      </c>
      <c r="K143" s="137">
        <f>'Semi Solid'!K70</f>
        <v>105090</v>
      </c>
      <c r="L143" s="139">
        <f>'Semi Solid'!L70</f>
        <v>0.498</v>
      </c>
      <c r="M143" s="137">
        <f>'Semi Solid'!M70</f>
        <v>97375.1059755928</v>
      </c>
      <c r="N143" s="137">
        <f>'Semi Solid'!N70</f>
        <v>136325.14836582993</v>
      </c>
      <c r="O143" s="137">
        <f>'Semi Solid'!O70</f>
        <v>136325.14836582993</v>
      </c>
      <c r="P143" s="139">
        <f>'Semi Solid'!P70</f>
        <v>1.0792286072206272</v>
      </c>
      <c r="Q143" s="139">
        <f>'Semi Solid'!Q70</f>
        <v>0.77087757658616229</v>
      </c>
      <c r="R143" s="139">
        <f>'Semi Solid'!R70</f>
        <v>0.77087757658616229</v>
      </c>
      <c r="S143" s="137">
        <f>'Semi Solid'!S70</f>
        <v>26.167970311161859</v>
      </c>
      <c r="T143" t="s">
        <v>116</v>
      </c>
      <c r="U143" t="s">
        <v>351</v>
      </c>
      <c r="V143">
        <f t="shared" si="10"/>
        <v>120</v>
      </c>
      <c r="W143">
        <f t="shared" si="9"/>
        <v>168</v>
      </c>
      <c r="X143" s="148">
        <f t="shared" si="9"/>
        <v>5</v>
      </c>
    </row>
    <row r="144" spans="1:24" hidden="1">
      <c r="A144">
        <f>IF('Semi Solid'!A71&gt;0,'Semi Solid'!A71,IF(ISBLANK('Semi Solid'!A71),A143,'Semi Solid'!A71))</f>
        <v>2025</v>
      </c>
      <c r="B144">
        <f>'Semi Solid'!B71</f>
        <v>11</v>
      </c>
      <c r="C144" s="137">
        <f>'Semi Solid'!C71</f>
        <v>107769.04000000001</v>
      </c>
      <c r="D144" s="137">
        <f>'Semi Solid'!D71</f>
        <v>110000</v>
      </c>
      <c r="E144" s="137">
        <f>'Semi Solid'!E71</f>
        <v>103124</v>
      </c>
      <c r="F144" s="137">
        <f>'Semi Solid'!F71</f>
        <v>0</v>
      </c>
      <c r="G144" s="137">
        <f>'Semi Solid'!G71</f>
        <v>0</v>
      </c>
      <c r="H144" s="137">
        <f>'Semi Solid'!H71</f>
        <v>105354.95999999999</v>
      </c>
      <c r="I144" s="137">
        <f>'Semi Solid'!I71</f>
        <v>0</v>
      </c>
      <c r="J144" s="137">
        <f>'Semi Solid'!J71</f>
        <v>0</v>
      </c>
      <c r="K144" s="137">
        <f>'Semi Solid'!K71</f>
        <v>107769.04000000001</v>
      </c>
      <c r="L144" s="139">
        <f>'Semi Solid'!L71</f>
        <v>0.498</v>
      </c>
      <c r="M144" s="137">
        <f>'Semi Solid'!M71</f>
        <v>97375.1059755928</v>
      </c>
      <c r="N144" s="137">
        <f>'Semi Solid'!N71</f>
        <v>136325.14836582993</v>
      </c>
      <c r="O144" s="137">
        <f>'Semi Solid'!O71</f>
        <v>136325.14836582993</v>
      </c>
      <c r="P144" s="139">
        <f>'Semi Solid'!P71</f>
        <v>1.1067411831830249</v>
      </c>
      <c r="Q144" s="139">
        <f>'Semi Solid'!Q71</f>
        <v>0.79052941655930342</v>
      </c>
      <c r="R144" s="139">
        <f>'Semi Solid'!R71</f>
        <v>0.79052941655930342</v>
      </c>
      <c r="S144" s="137">
        <f>'Semi Solid'!S71</f>
        <v>26.793149498223237</v>
      </c>
      <c r="T144" t="s">
        <v>116</v>
      </c>
      <c r="U144" t="s">
        <v>351</v>
      </c>
      <c r="V144">
        <f t="shared" si="10"/>
        <v>120</v>
      </c>
      <c r="W144">
        <f t="shared" si="9"/>
        <v>168</v>
      </c>
      <c r="X144" s="148">
        <f t="shared" si="9"/>
        <v>5</v>
      </c>
    </row>
    <row r="145" spans="1:24" hidden="1">
      <c r="A145">
        <f>IF('Semi Solid'!A72&gt;0,'Semi Solid'!A72,IF(ISBLANK('Semi Solid'!A72),A144,'Semi Solid'!A72))</f>
        <v>2025</v>
      </c>
      <c r="B145">
        <f>'Semi Solid'!B72</f>
        <v>12</v>
      </c>
      <c r="C145" s="137">
        <f>'Semi Solid'!C72</f>
        <v>114371.92</v>
      </c>
      <c r="D145" s="137">
        <f>'Semi Solid'!D72</f>
        <v>115000</v>
      </c>
      <c r="E145" s="137">
        <f>'Semi Solid'!E72</f>
        <v>105354.95999999999</v>
      </c>
      <c r="F145" s="137">
        <f>'Semi Solid'!F72</f>
        <v>0</v>
      </c>
      <c r="G145" s="137">
        <f>'Semi Solid'!G72</f>
        <v>0</v>
      </c>
      <c r="H145" s="137">
        <f>'Semi Solid'!H72</f>
        <v>105983.03999999999</v>
      </c>
      <c r="I145" s="137">
        <f>'Semi Solid'!I72</f>
        <v>0</v>
      </c>
      <c r="J145" s="137">
        <f>'Semi Solid'!J72</f>
        <v>0</v>
      </c>
      <c r="K145" s="137">
        <f>'Semi Solid'!K72</f>
        <v>114371.92</v>
      </c>
      <c r="L145" s="139">
        <f>'Semi Solid'!L72</f>
        <v>0.498</v>
      </c>
      <c r="M145" s="137">
        <f>'Semi Solid'!M72</f>
        <v>97375.1059755928</v>
      </c>
      <c r="N145" s="137">
        <f>'Semi Solid'!N72</f>
        <v>136325.14836582993</v>
      </c>
      <c r="O145" s="137">
        <f>'Semi Solid'!O72</f>
        <v>136325.14836582993</v>
      </c>
      <c r="P145" s="139">
        <f>'Semi Solid'!P72</f>
        <v>1.1745498898729565</v>
      </c>
      <c r="Q145" s="139">
        <f>'Semi Solid'!Q72</f>
        <v>0.83896420705211183</v>
      </c>
      <c r="R145" s="139">
        <f>'Semi Solid'!R72</f>
        <v>0.83896420705211183</v>
      </c>
      <c r="S145" s="137">
        <f>'Semi Solid'!S72</f>
        <v>25.792509909775056</v>
      </c>
      <c r="T145" t="s">
        <v>116</v>
      </c>
      <c r="U145" t="s">
        <v>351</v>
      </c>
      <c r="V145">
        <f t="shared" si="10"/>
        <v>120</v>
      </c>
      <c r="W145">
        <f t="shared" si="9"/>
        <v>168</v>
      </c>
      <c r="X145" s="148">
        <f t="shared" si="9"/>
        <v>5</v>
      </c>
    </row>
    <row r="146" spans="1:24" hidden="1">
      <c r="A146">
        <f>IF('Semi Solid'!A73&gt;0,'Semi Solid'!A73,IF(ISBLANK('Semi Solid'!A73),A145,'Semi Solid'!A73))</f>
        <v>2025</v>
      </c>
      <c r="B146">
        <f>'Semi Solid'!B73</f>
        <v>13</v>
      </c>
      <c r="C146" s="137">
        <f>'Semi Solid'!C73</f>
        <v>112741.6</v>
      </c>
      <c r="D146" s="137">
        <f>'Semi Solid'!D73</f>
        <v>115000</v>
      </c>
      <c r="E146" s="137">
        <f>'Semi Solid'!E73</f>
        <v>105983.03999999999</v>
      </c>
      <c r="F146" s="137">
        <f>'Semi Solid'!F73</f>
        <v>0</v>
      </c>
      <c r="G146" s="137">
        <f>'Semi Solid'!G73</f>
        <v>0</v>
      </c>
      <c r="H146" s="137">
        <f>'Semi Solid'!H73</f>
        <v>108241.43999999997</v>
      </c>
      <c r="I146" s="137">
        <f>'Semi Solid'!I73</f>
        <v>0</v>
      </c>
      <c r="J146" s="137">
        <f>'Semi Solid'!J73</f>
        <v>0</v>
      </c>
      <c r="K146" s="137">
        <f>'Semi Solid'!K73</f>
        <v>112741.6</v>
      </c>
      <c r="L146" s="139">
        <f>'Semi Solid'!L73</f>
        <v>0.498</v>
      </c>
      <c r="M146" s="137">
        <f>'Semi Solid'!M73</f>
        <v>97375.1059755928</v>
      </c>
      <c r="N146" s="137">
        <f>'Semi Solid'!N73</f>
        <v>136325.14836582993</v>
      </c>
      <c r="O146" s="137">
        <f>'Semi Solid'!O73</f>
        <v>136325.14836582993</v>
      </c>
      <c r="P146" s="139">
        <f>'Semi Solid'!P73</f>
        <v>1.1578072123306222</v>
      </c>
      <c r="Q146" s="139">
        <f>'Semi Solid'!Q73</f>
        <v>0.8270051516647301</v>
      </c>
      <c r="R146" s="139">
        <f>'Semi Solid'!R73</f>
        <v>0.8270051516647301</v>
      </c>
      <c r="S146" s="137">
        <f>'Semi Solid'!S73</f>
        <v>26.321474238435499</v>
      </c>
      <c r="T146" t="s">
        <v>116</v>
      </c>
      <c r="U146" t="s">
        <v>351</v>
      </c>
      <c r="V146">
        <f t="shared" si="10"/>
        <v>120</v>
      </c>
      <c r="W146">
        <f t="shared" si="9"/>
        <v>168</v>
      </c>
      <c r="X146" s="148">
        <f t="shared" si="9"/>
        <v>5</v>
      </c>
    </row>
    <row r="147" spans="1:24" hidden="1">
      <c r="A147">
        <f>IF('Semi Solid'!A74&gt;0,'Semi Solid'!A74,IF(ISBLANK('Semi Solid'!A74),A146,'Semi Solid'!A74))</f>
        <v>2026</v>
      </c>
      <c r="B147">
        <f>'Semi Solid'!B74</f>
        <v>1</v>
      </c>
      <c r="C147" s="137">
        <f>'Semi Solid'!C74</f>
        <v>115000</v>
      </c>
      <c r="D147" s="137">
        <f>'Semi Solid'!D74</f>
        <v>120000</v>
      </c>
      <c r="E147" s="137">
        <f>'Semi Solid'!E74</f>
        <v>108241.43999999997</v>
      </c>
      <c r="F147" s="137">
        <f>'Semi Solid'!F74</f>
        <v>0</v>
      </c>
      <c r="G147" s="137">
        <f>'Semi Solid'!G74</f>
        <v>0</v>
      </c>
      <c r="H147" s="137">
        <f>'Semi Solid'!H74</f>
        <v>113241.43999999997</v>
      </c>
      <c r="I147" s="137">
        <f>'Semi Solid'!I74</f>
        <v>0</v>
      </c>
      <c r="J147" s="137">
        <f>'Semi Solid'!J74</f>
        <v>0</v>
      </c>
      <c r="K147" s="137">
        <f>'Semi Solid'!K74</f>
        <v>115000</v>
      </c>
      <c r="L147" s="139">
        <f>'Semi Solid'!L74</f>
        <v>0.498</v>
      </c>
      <c r="M147" s="137">
        <f>'Semi Solid'!M74</f>
        <v>97375.1059755928</v>
      </c>
      <c r="N147" s="137">
        <f>'Semi Solid'!N74</f>
        <v>136325.14836582993</v>
      </c>
      <c r="O147" s="137">
        <f>'Semi Solid'!O74</f>
        <v>136325.14836582993</v>
      </c>
      <c r="P147" s="139">
        <f>'Semi Solid'!P74</f>
        <v>1.1809999983858801</v>
      </c>
      <c r="Q147" s="139">
        <f>'Semi Solid'!Q74</f>
        <v>0.84357142741848579</v>
      </c>
      <c r="R147" s="139">
        <f>'Semi Solid'!R74</f>
        <v>0.84357142741848579</v>
      </c>
      <c r="S147" s="137">
        <f>'Semi Solid'!S74</f>
        <v>26.354437565217385</v>
      </c>
      <c r="T147" t="s">
        <v>116</v>
      </c>
      <c r="U147" t="s">
        <v>351</v>
      </c>
      <c r="V147">
        <f t="shared" si="10"/>
        <v>120</v>
      </c>
      <c r="W147">
        <f t="shared" si="9"/>
        <v>168</v>
      </c>
      <c r="X147" s="148">
        <f t="shared" si="9"/>
        <v>5</v>
      </c>
    </row>
    <row r="148" spans="1:24" hidden="1">
      <c r="A148">
        <f>IF('Semi Solid'!A75&gt;0,'Semi Solid'!A75,IF(ISBLANK('Semi Solid'!A75),A147,'Semi Solid'!A75))</f>
        <v>2026</v>
      </c>
      <c r="B148">
        <f>'Semi Solid'!B75</f>
        <v>2</v>
      </c>
      <c r="C148" s="137">
        <f>'Semi Solid'!C75</f>
        <v>115000</v>
      </c>
      <c r="D148" s="137">
        <f>'Semi Solid'!D75</f>
        <v>120000</v>
      </c>
      <c r="E148" s="137">
        <f>'Semi Solid'!E75</f>
        <v>113241.43999999997</v>
      </c>
      <c r="F148" s="137">
        <f>'Semi Solid'!F75</f>
        <v>0</v>
      </c>
      <c r="G148" s="137">
        <f>'Semi Solid'!G75</f>
        <v>0</v>
      </c>
      <c r="H148" s="137">
        <f>'Semi Solid'!H75</f>
        <v>118241.43999999997</v>
      </c>
      <c r="I148" s="137">
        <f>'Semi Solid'!I75</f>
        <v>0</v>
      </c>
      <c r="J148" s="137">
        <f>'Semi Solid'!J75</f>
        <v>0</v>
      </c>
      <c r="K148" s="137">
        <f>'Semi Solid'!K75</f>
        <v>115000</v>
      </c>
      <c r="L148" s="139">
        <f>'Semi Solid'!L75</f>
        <v>0.498</v>
      </c>
      <c r="M148" s="137">
        <f>'Semi Solid'!M75</f>
        <v>97375.1059755928</v>
      </c>
      <c r="N148" s="137">
        <f>'Semi Solid'!N75</f>
        <v>136325.14836582993</v>
      </c>
      <c r="O148" s="137">
        <f>'Semi Solid'!O75</f>
        <v>136325.14836582993</v>
      </c>
      <c r="P148" s="139">
        <f>'Semi Solid'!P75</f>
        <v>1.1809999983858801</v>
      </c>
      <c r="Q148" s="139">
        <f>'Semi Solid'!Q75</f>
        <v>0.84357142741848579</v>
      </c>
      <c r="R148" s="139">
        <f>'Semi Solid'!R75</f>
        <v>0.84357142741848579</v>
      </c>
      <c r="S148" s="137">
        <f>'Semi Solid'!S75</f>
        <v>27.571828869565213</v>
      </c>
      <c r="T148" t="s">
        <v>116</v>
      </c>
      <c r="U148" t="s">
        <v>351</v>
      </c>
      <c r="V148">
        <f t="shared" si="10"/>
        <v>120</v>
      </c>
      <c r="W148">
        <f t="shared" si="9"/>
        <v>168</v>
      </c>
      <c r="X148" s="148">
        <f t="shared" si="9"/>
        <v>5</v>
      </c>
    </row>
    <row r="149" spans="1:24" hidden="1">
      <c r="A149">
        <f>IF('Semi Solid'!A76&gt;0,'Semi Solid'!A76,IF(ISBLANK('Semi Solid'!A76),A148,'Semi Solid'!A76))</f>
        <v>2026</v>
      </c>
      <c r="B149">
        <f>'Semi Solid'!B76</f>
        <v>3</v>
      </c>
      <c r="C149" s="137">
        <f>'Semi Solid'!C76</f>
        <v>115000</v>
      </c>
      <c r="D149" s="137">
        <f>'Semi Solid'!D76</f>
        <v>0</v>
      </c>
      <c r="E149" s="137">
        <f>'Semi Solid'!E76</f>
        <v>0</v>
      </c>
      <c r="F149" s="137">
        <f>'Semi Solid'!F76</f>
        <v>0</v>
      </c>
      <c r="G149" s="137">
        <f>'Semi Solid'!G76</f>
        <v>0</v>
      </c>
      <c r="H149" s="137">
        <f>'Semi Solid'!H76</f>
        <v>0</v>
      </c>
      <c r="I149" s="137">
        <f>'Semi Solid'!I76</f>
        <v>0</v>
      </c>
      <c r="J149" s="137">
        <f>'Semi Solid'!J76</f>
        <v>0</v>
      </c>
      <c r="K149" s="137">
        <f>'Semi Solid'!K76</f>
        <v>115000</v>
      </c>
      <c r="L149" s="139">
        <f>'Semi Solid'!L76</f>
        <v>0.498</v>
      </c>
      <c r="M149" s="137">
        <f>'Semi Solid'!M76</f>
        <v>97375.1059755928</v>
      </c>
      <c r="N149" s="137">
        <f>'Semi Solid'!N76</f>
        <v>136325.14836582993</v>
      </c>
      <c r="O149" s="137">
        <f>'Semi Solid'!O76</f>
        <v>136325.14836582993</v>
      </c>
      <c r="P149" s="139">
        <f>'Semi Solid'!P76</f>
        <v>1.1809999983858801</v>
      </c>
      <c r="Q149" s="139">
        <f>'Semi Solid'!Q76</f>
        <v>0.84357142741848579</v>
      </c>
      <c r="R149" s="139">
        <f>'Semi Solid'!R76</f>
        <v>0.84357142741848579</v>
      </c>
      <c r="S149" s="137" t="e">
        <f>'Semi Solid'!S76</f>
        <v>#N/A</v>
      </c>
      <c r="T149" t="s">
        <v>116</v>
      </c>
      <c r="U149" t="s">
        <v>351</v>
      </c>
      <c r="V149">
        <f t="shared" si="10"/>
        <v>120</v>
      </c>
      <c r="W149">
        <f t="shared" si="9"/>
        <v>168</v>
      </c>
      <c r="X149" s="148">
        <f t="shared" si="9"/>
        <v>5</v>
      </c>
    </row>
    <row r="150" spans="1:24" hidden="1">
      <c r="A150">
        <f>IF('Semi Solid'!A77&gt;0,'Semi Solid'!A77,IF(ISBLANK('Semi Solid'!A77),A149,'Semi Solid'!A77))</f>
        <v>2026</v>
      </c>
      <c r="B150">
        <f>'Semi Solid'!B77</f>
        <v>4</v>
      </c>
      <c r="C150" s="137">
        <f>'Semi Solid'!C77</f>
        <v>115000</v>
      </c>
      <c r="D150" s="137">
        <f>'Semi Solid'!D77</f>
        <v>0</v>
      </c>
      <c r="E150" s="137">
        <f>'Semi Solid'!E77</f>
        <v>0</v>
      </c>
      <c r="F150" s="137">
        <f>'Semi Solid'!F77</f>
        <v>0</v>
      </c>
      <c r="G150" s="137">
        <f>'Semi Solid'!G77</f>
        <v>0</v>
      </c>
      <c r="H150" s="137">
        <f>'Semi Solid'!H77</f>
        <v>0</v>
      </c>
      <c r="I150" s="137">
        <f>'Semi Solid'!I77</f>
        <v>0</v>
      </c>
      <c r="J150" s="137">
        <f>'Semi Solid'!J77</f>
        <v>0</v>
      </c>
      <c r="K150" s="137">
        <f>'Semi Solid'!K77</f>
        <v>115000</v>
      </c>
      <c r="L150" s="139">
        <f>'Semi Solid'!L77</f>
        <v>0.498</v>
      </c>
      <c r="M150" s="137">
        <f>'Semi Solid'!M77</f>
        <v>97375.1059755928</v>
      </c>
      <c r="N150" s="137">
        <f>'Semi Solid'!N77</f>
        <v>136325.14836582993</v>
      </c>
      <c r="O150" s="137">
        <f>'Semi Solid'!O77</f>
        <v>136325.14836582993</v>
      </c>
      <c r="P150" s="139">
        <f>'Semi Solid'!P77</f>
        <v>1.1809999983858801</v>
      </c>
      <c r="Q150" s="139">
        <f>'Semi Solid'!Q77</f>
        <v>0.84357142741848579</v>
      </c>
      <c r="R150" s="139">
        <f>'Semi Solid'!R77</f>
        <v>0.84357142741848579</v>
      </c>
      <c r="S150" s="137" t="e">
        <f>'Semi Solid'!S77</f>
        <v>#N/A</v>
      </c>
      <c r="T150" t="s">
        <v>116</v>
      </c>
      <c r="U150" t="s">
        <v>351</v>
      </c>
      <c r="V150">
        <f t="shared" si="10"/>
        <v>120</v>
      </c>
      <c r="W150">
        <f t="shared" si="9"/>
        <v>168</v>
      </c>
      <c r="X150" s="148">
        <f t="shared" si="9"/>
        <v>5</v>
      </c>
    </row>
    <row r="151" spans="1:24" hidden="1">
      <c r="A151">
        <f>IF('Semi Solid'!A78&gt;0,'Semi Solid'!A78,IF(ISBLANK('Semi Solid'!A78),A150,'Semi Solid'!A78))</f>
        <v>2026</v>
      </c>
      <c r="B151">
        <f>'Semi Solid'!B78</f>
        <v>5</v>
      </c>
      <c r="C151" s="137">
        <f>'Semi Solid'!C78</f>
        <v>104245.13</v>
      </c>
      <c r="D151" s="137">
        <f>'Semi Solid'!D78</f>
        <v>0</v>
      </c>
      <c r="E151" s="137">
        <f>'Semi Solid'!E78</f>
        <v>0</v>
      </c>
      <c r="F151" s="137">
        <f>'Semi Solid'!F78</f>
        <v>0</v>
      </c>
      <c r="G151" s="137">
        <f>'Semi Solid'!G78</f>
        <v>0</v>
      </c>
      <c r="H151" s="137">
        <f>'Semi Solid'!H78</f>
        <v>0</v>
      </c>
      <c r="I151" s="137">
        <f>'Semi Solid'!I78</f>
        <v>0</v>
      </c>
      <c r="J151" s="137">
        <f>'Semi Solid'!J78</f>
        <v>0</v>
      </c>
      <c r="K151" s="137">
        <f>'Semi Solid'!K78</f>
        <v>104245.13</v>
      </c>
      <c r="L151" s="139">
        <f>'Semi Solid'!L78</f>
        <v>0.498</v>
      </c>
      <c r="M151" s="137">
        <f>'Semi Solid'!M78</f>
        <v>97375.1059755928</v>
      </c>
      <c r="N151" s="137">
        <f>'Semi Solid'!N78</f>
        <v>136325.14836582993</v>
      </c>
      <c r="O151" s="137">
        <f>'Semi Solid'!O78</f>
        <v>136325.14836582993</v>
      </c>
      <c r="P151" s="139">
        <f>'Semi Solid'!P78</f>
        <v>1.0705521596672685</v>
      </c>
      <c r="Q151" s="139">
        <f>'Semi Solid'!Q78</f>
        <v>0.76468011404804881</v>
      </c>
      <c r="R151" s="139">
        <f>'Semi Solid'!R78</f>
        <v>0.76468011404804881</v>
      </c>
      <c r="S151" s="137" t="e">
        <f>'Semi Solid'!S78</f>
        <v>#N/A</v>
      </c>
      <c r="T151" t="s">
        <v>116</v>
      </c>
      <c r="U151" t="s">
        <v>351</v>
      </c>
      <c r="V151">
        <f t="shared" si="10"/>
        <v>120</v>
      </c>
      <c r="W151">
        <f t="shared" si="9"/>
        <v>168</v>
      </c>
      <c r="X151" s="148">
        <f t="shared" si="9"/>
        <v>5</v>
      </c>
    </row>
    <row r="152" spans="1:24" hidden="1">
      <c r="A152">
        <f>IF('Semi Solid'!A79&gt;0,'Semi Solid'!A79,IF(ISBLANK('Semi Solid'!A79),A151,'Semi Solid'!A79))</f>
        <v>2026</v>
      </c>
      <c r="B152">
        <f>'Semi Solid'!B79</f>
        <v>6</v>
      </c>
      <c r="C152" s="137">
        <f>'Semi Solid'!C79</f>
        <v>106057.07</v>
      </c>
      <c r="D152" s="137">
        <f>'Semi Solid'!D79</f>
        <v>0</v>
      </c>
      <c r="E152" s="137">
        <f>'Semi Solid'!E79</f>
        <v>0</v>
      </c>
      <c r="F152" s="137">
        <f>'Semi Solid'!F79</f>
        <v>0</v>
      </c>
      <c r="G152" s="137">
        <f>'Semi Solid'!G79</f>
        <v>0</v>
      </c>
      <c r="H152" s="137">
        <f>'Semi Solid'!H79</f>
        <v>0</v>
      </c>
      <c r="I152" s="137">
        <f>'Semi Solid'!I79</f>
        <v>0</v>
      </c>
      <c r="J152" s="137">
        <f>'Semi Solid'!J79</f>
        <v>0</v>
      </c>
      <c r="K152" s="137">
        <f>'Semi Solid'!K79</f>
        <v>106057.07</v>
      </c>
      <c r="L152" s="139">
        <f>'Semi Solid'!L79</f>
        <v>0.498</v>
      </c>
      <c r="M152" s="137">
        <f>'Semi Solid'!M79</f>
        <v>97375.1059755928</v>
      </c>
      <c r="N152" s="137">
        <f>'Semi Solid'!N79</f>
        <v>136325.14836582993</v>
      </c>
      <c r="O152" s="137">
        <f>'Semi Solid'!O79</f>
        <v>136325.14836582993</v>
      </c>
      <c r="P152" s="139">
        <f>'Semi Solid'!P79</f>
        <v>1.0891599956418363</v>
      </c>
      <c r="Q152" s="139">
        <f>'Semi Solid'!Q79</f>
        <v>0.77797142545845455</v>
      </c>
      <c r="R152" s="139">
        <f>'Semi Solid'!R79</f>
        <v>0.77797142545845455</v>
      </c>
      <c r="S152" s="137" t="e">
        <f>'Semi Solid'!S79</f>
        <v>#N/A</v>
      </c>
      <c r="T152" t="s">
        <v>116</v>
      </c>
      <c r="U152" t="s">
        <v>351</v>
      </c>
      <c r="V152">
        <f t="shared" si="10"/>
        <v>120</v>
      </c>
      <c r="W152">
        <f t="shared" si="9"/>
        <v>168</v>
      </c>
      <c r="X152" s="148">
        <f t="shared" si="9"/>
        <v>5</v>
      </c>
    </row>
    <row r="153" spans="1:24" hidden="1">
      <c r="A153">
        <f>IF('Semi Solid'!A80&gt;0,'Semi Solid'!A80,IF(ISBLANK('Semi Solid'!A80),A152,'Semi Solid'!A80))</f>
        <v>2026</v>
      </c>
      <c r="B153">
        <f>'Semi Solid'!B80</f>
        <v>7</v>
      </c>
      <c r="C153" s="137">
        <f>'Semi Solid'!C80</f>
        <v>98904.25</v>
      </c>
      <c r="D153" s="137">
        <f>'Semi Solid'!D80</f>
        <v>0</v>
      </c>
      <c r="E153" s="137">
        <f>'Semi Solid'!E80</f>
        <v>0</v>
      </c>
      <c r="F153" s="137">
        <f>'Semi Solid'!F80</f>
        <v>0</v>
      </c>
      <c r="G153" s="137">
        <f>'Semi Solid'!G80</f>
        <v>0</v>
      </c>
      <c r="H153" s="137">
        <f>'Semi Solid'!H80</f>
        <v>0</v>
      </c>
      <c r="I153" s="137">
        <f>'Semi Solid'!I80</f>
        <v>0</v>
      </c>
      <c r="J153" s="137">
        <f>'Semi Solid'!J80</f>
        <v>0</v>
      </c>
      <c r="K153" s="137">
        <f>'Semi Solid'!K80</f>
        <v>98904.25</v>
      </c>
      <c r="L153" s="139">
        <f>'Semi Solid'!L80</f>
        <v>0.498</v>
      </c>
      <c r="M153" s="137">
        <f>'Semi Solid'!M80</f>
        <v>97375.1059755928</v>
      </c>
      <c r="N153" s="137">
        <f>'Semi Solid'!N80</f>
        <v>136325.14836582993</v>
      </c>
      <c r="O153" s="137">
        <f>'Semi Solid'!O80</f>
        <v>136325.14836582993</v>
      </c>
      <c r="P153" s="139">
        <f>'Semi Solid'!P80</f>
        <v>1.0157036442639711</v>
      </c>
      <c r="Q153" s="139">
        <f>'Semi Solid'!Q80</f>
        <v>0.72550260304569369</v>
      </c>
      <c r="R153" s="139">
        <f>'Semi Solid'!R80</f>
        <v>0.72550260304569369</v>
      </c>
      <c r="S153" s="137" t="e">
        <f>'Semi Solid'!S80</f>
        <v>#N/A</v>
      </c>
      <c r="T153" t="s">
        <v>116</v>
      </c>
      <c r="U153" t="s">
        <v>351</v>
      </c>
      <c r="V153">
        <f t="shared" si="10"/>
        <v>120</v>
      </c>
      <c r="W153">
        <f t="shared" si="9"/>
        <v>168</v>
      </c>
      <c r="X153" s="148">
        <f t="shared" si="9"/>
        <v>5</v>
      </c>
    </row>
    <row r="154" spans="1:24" hidden="1">
      <c r="A154">
        <f>IF('Semi Solid'!A81&gt;0,'Semi Solid'!A81,IF(ISBLANK('Semi Solid'!A81),A153,'Semi Solid'!A81))</f>
        <v>2026</v>
      </c>
      <c r="B154">
        <f>'Semi Solid'!B81</f>
        <v>8</v>
      </c>
      <c r="C154" s="137">
        <f>'Semi Solid'!C81</f>
        <v>102599.84</v>
      </c>
      <c r="D154" s="137">
        <f>'Semi Solid'!D81</f>
        <v>0</v>
      </c>
      <c r="E154" s="137">
        <f>'Semi Solid'!E81</f>
        <v>0</v>
      </c>
      <c r="F154" s="137">
        <f>'Semi Solid'!F81</f>
        <v>0</v>
      </c>
      <c r="G154" s="137">
        <f>'Semi Solid'!G81</f>
        <v>0</v>
      </c>
      <c r="H154" s="137">
        <f>'Semi Solid'!H81</f>
        <v>0</v>
      </c>
      <c r="I154" s="137">
        <f>'Semi Solid'!I81</f>
        <v>0</v>
      </c>
      <c r="J154" s="137">
        <f>'Semi Solid'!J81</f>
        <v>0</v>
      </c>
      <c r="K154" s="137">
        <f>'Semi Solid'!K81</f>
        <v>102599.84</v>
      </c>
      <c r="L154" s="139">
        <f>'Semi Solid'!L81</f>
        <v>0.498</v>
      </c>
      <c r="M154" s="137">
        <f>'Semi Solid'!M81</f>
        <v>97375.1059755928</v>
      </c>
      <c r="N154" s="137">
        <f>'Semi Solid'!N81</f>
        <v>136325.14836582993</v>
      </c>
      <c r="O154" s="137">
        <f>'Semi Solid'!O81</f>
        <v>136325.14836582993</v>
      </c>
      <c r="P154" s="139">
        <f>'Semi Solid'!P81</f>
        <v>1.0536557467338397</v>
      </c>
      <c r="Q154" s="139">
        <f>'Semi Solid'!Q81</f>
        <v>0.75261124766702825</v>
      </c>
      <c r="R154" s="139">
        <f>'Semi Solid'!R81</f>
        <v>0.75261124766702825</v>
      </c>
      <c r="S154" s="137" t="e">
        <f>'Semi Solid'!S81</f>
        <v>#N/A</v>
      </c>
      <c r="T154" t="s">
        <v>116</v>
      </c>
      <c r="U154" t="s">
        <v>351</v>
      </c>
      <c r="V154">
        <f t="shared" si="10"/>
        <v>120</v>
      </c>
      <c r="W154">
        <f t="shared" si="9"/>
        <v>168</v>
      </c>
      <c r="X154" s="148">
        <f t="shared" si="9"/>
        <v>5</v>
      </c>
    </row>
    <row r="155" spans="1:24" hidden="1">
      <c r="A155">
        <f>IF('Semi Solid'!A82&gt;0,'Semi Solid'!A82,IF(ISBLANK('Semi Solid'!A82),A154,'Semi Solid'!A82))</f>
        <v>2026</v>
      </c>
      <c r="B155">
        <f>'Semi Solid'!B82</f>
        <v>9</v>
      </c>
      <c r="C155" s="137">
        <f>'Semi Solid'!C82</f>
        <v>100606.1</v>
      </c>
      <c r="D155" s="137">
        <f>'Semi Solid'!D82</f>
        <v>0</v>
      </c>
      <c r="E155" s="137">
        <f>'Semi Solid'!E82</f>
        <v>0</v>
      </c>
      <c r="F155" s="137">
        <f>'Semi Solid'!F82</f>
        <v>0</v>
      </c>
      <c r="G155" s="137">
        <f>'Semi Solid'!G82</f>
        <v>0</v>
      </c>
      <c r="H155" s="137">
        <f>'Semi Solid'!H82</f>
        <v>0</v>
      </c>
      <c r="I155" s="137">
        <f>'Semi Solid'!I82</f>
        <v>0</v>
      </c>
      <c r="J155" s="137">
        <f>'Semi Solid'!J82</f>
        <v>0</v>
      </c>
      <c r="K155" s="137">
        <f>'Semi Solid'!K82</f>
        <v>100606.1</v>
      </c>
      <c r="L155" s="139">
        <f>'Semi Solid'!L82</f>
        <v>0.498</v>
      </c>
      <c r="M155" s="137">
        <f>'Semi Solid'!M82</f>
        <v>97375.1059755928</v>
      </c>
      <c r="N155" s="137">
        <f>'Semi Solid'!N82</f>
        <v>136325.14836582993</v>
      </c>
      <c r="O155" s="137">
        <f>'Semi Solid'!O82</f>
        <v>136325.14836582993</v>
      </c>
      <c r="P155" s="139">
        <f>'Semi Solid'!P82</f>
        <v>1.0331809038053017</v>
      </c>
      <c r="Q155" s="139">
        <f>'Semi Solid'!Q82</f>
        <v>0.73798635986092975</v>
      </c>
      <c r="R155" s="139">
        <f>'Semi Solid'!R82</f>
        <v>0.73798635986092975</v>
      </c>
      <c r="S155" s="137" t="e">
        <f>'Semi Solid'!S82</f>
        <v>#N/A</v>
      </c>
      <c r="T155" t="s">
        <v>116</v>
      </c>
      <c r="U155" t="s">
        <v>351</v>
      </c>
      <c r="V155">
        <f t="shared" si="10"/>
        <v>120</v>
      </c>
      <c r="W155">
        <f t="shared" si="9"/>
        <v>168</v>
      </c>
      <c r="X155" s="148">
        <f t="shared" si="9"/>
        <v>5</v>
      </c>
    </row>
    <row r="156" spans="1:24" hidden="1">
      <c r="A156">
        <f>IF('Semi Solid'!A83&gt;0,'Semi Solid'!A83,IF(ISBLANK('Semi Solid'!A83),A155,'Semi Solid'!A83))</f>
        <v>2026</v>
      </c>
      <c r="B156">
        <f>'Semi Solid'!B83</f>
        <v>10</v>
      </c>
      <c r="C156" s="137">
        <f>'Semi Solid'!C83</f>
        <v>106140.9</v>
      </c>
      <c r="D156" s="137">
        <f>'Semi Solid'!D83</f>
        <v>0</v>
      </c>
      <c r="E156" s="137">
        <f>'Semi Solid'!E83</f>
        <v>0</v>
      </c>
      <c r="F156" s="137">
        <f>'Semi Solid'!F83</f>
        <v>0</v>
      </c>
      <c r="G156" s="137">
        <f>'Semi Solid'!G83</f>
        <v>0</v>
      </c>
      <c r="H156" s="137">
        <f>'Semi Solid'!H83</f>
        <v>0</v>
      </c>
      <c r="I156" s="137">
        <f>'Semi Solid'!I83</f>
        <v>0</v>
      </c>
      <c r="J156" s="137">
        <f>'Semi Solid'!J83</f>
        <v>0</v>
      </c>
      <c r="K156" s="137">
        <f>'Semi Solid'!K83</f>
        <v>106140.9</v>
      </c>
      <c r="L156" s="139">
        <f>'Semi Solid'!L83</f>
        <v>0.498</v>
      </c>
      <c r="M156" s="137">
        <f>'Semi Solid'!M83</f>
        <v>97375.1059755928</v>
      </c>
      <c r="N156" s="137">
        <f>'Semi Solid'!N83</f>
        <v>136325.14836582993</v>
      </c>
      <c r="O156" s="137">
        <f>'Semi Solid'!O83</f>
        <v>136325.14836582993</v>
      </c>
      <c r="P156" s="139">
        <f>'Semi Solid'!P83</f>
        <v>1.0900208932928335</v>
      </c>
      <c r="Q156" s="139">
        <f>'Semi Solid'!Q83</f>
        <v>0.77858635235202389</v>
      </c>
      <c r="R156" s="139">
        <f>'Semi Solid'!R83</f>
        <v>0.77858635235202389</v>
      </c>
      <c r="S156" s="137" t="e">
        <f>'Semi Solid'!S83</f>
        <v>#N/A</v>
      </c>
      <c r="T156" t="s">
        <v>116</v>
      </c>
      <c r="U156" t="s">
        <v>351</v>
      </c>
      <c r="V156">
        <f t="shared" si="10"/>
        <v>120</v>
      </c>
      <c r="W156">
        <f t="shared" si="9"/>
        <v>168</v>
      </c>
      <c r="X156" s="148">
        <f t="shared" si="9"/>
        <v>5</v>
      </c>
    </row>
    <row r="157" spans="1:24" hidden="1">
      <c r="A157">
        <f>IF('Semi Solid'!A84&gt;0,'Semi Solid'!A84,IF(ISBLANK('Semi Solid'!A84),A156,'Semi Solid'!A84))</f>
        <v>2026</v>
      </c>
      <c r="B157">
        <f>'Semi Solid'!B84</f>
        <v>11</v>
      </c>
      <c r="C157" s="137">
        <f>'Semi Solid'!C84</f>
        <v>108846.73040000001</v>
      </c>
      <c r="D157" s="137">
        <f>'Semi Solid'!D84</f>
        <v>0</v>
      </c>
      <c r="E157" s="137">
        <f>'Semi Solid'!E84</f>
        <v>0</v>
      </c>
      <c r="F157" s="137">
        <f>'Semi Solid'!F84</f>
        <v>0</v>
      </c>
      <c r="G157" s="137">
        <f>'Semi Solid'!G84</f>
        <v>0</v>
      </c>
      <c r="H157" s="137">
        <f>'Semi Solid'!H84</f>
        <v>0</v>
      </c>
      <c r="I157" s="137">
        <f>'Semi Solid'!I84</f>
        <v>0</v>
      </c>
      <c r="J157" s="137">
        <f>'Semi Solid'!J84</f>
        <v>0</v>
      </c>
      <c r="K157" s="137">
        <f>'Semi Solid'!K84</f>
        <v>108846.73040000001</v>
      </c>
      <c r="L157" s="139">
        <f>'Semi Solid'!L84</f>
        <v>0.498</v>
      </c>
      <c r="M157" s="137">
        <f>'Semi Solid'!M84</f>
        <v>97375.1059755928</v>
      </c>
      <c r="N157" s="137">
        <f>'Semi Solid'!N84</f>
        <v>136325.14836582993</v>
      </c>
      <c r="O157" s="137">
        <f>'Semi Solid'!O84</f>
        <v>136325.14836582993</v>
      </c>
      <c r="P157" s="139">
        <f>'Semi Solid'!P84</f>
        <v>1.1178085950148551</v>
      </c>
      <c r="Q157" s="139">
        <f>'Semi Solid'!Q84</f>
        <v>0.79843471072489647</v>
      </c>
      <c r="R157" s="139">
        <f>'Semi Solid'!R84</f>
        <v>0.79843471072489647</v>
      </c>
      <c r="S157" s="137" t="e">
        <f>'Semi Solid'!S84</f>
        <v>#N/A</v>
      </c>
      <c r="T157" t="s">
        <v>116</v>
      </c>
      <c r="U157" t="s">
        <v>351</v>
      </c>
      <c r="V157">
        <f t="shared" si="10"/>
        <v>120</v>
      </c>
      <c r="W157">
        <f t="shared" si="9"/>
        <v>168</v>
      </c>
      <c r="X157" s="148">
        <f t="shared" si="9"/>
        <v>5</v>
      </c>
    </row>
    <row r="158" spans="1:24" hidden="1">
      <c r="A158">
        <f>IF('Semi Solid'!A85&gt;0,'Semi Solid'!A85,IF(ISBLANK('Semi Solid'!A85),A157,'Semi Solid'!A85))</f>
        <v>2026</v>
      </c>
      <c r="B158">
        <f>'Semi Solid'!B85</f>
        <v>12</v>
      </c>
      <c r="C158" s="137">
        <f>'Semi Solid'!C85</f>
        <v>115515.63920000001</v>
      </c>
      <c r="D158" s="137">
        <f>'Semi Solid'!D85</f>
        <v>0</v>
      </c>
      <c r="E158" s="137">
        <f>'Semi Solid'!E85</f>
        <v>0</v>
      </c>
      <c r="F158" s="137">
        <f>'Semi Solid'!F85</f>
        <v>0</v>
      </c>
      <c r="G158" s="137">
        <f>'Semi Solid'!G85</f>
        <v>0</v>
      </c>
      <c r="H158" s="137">
        <f>'Semi Solid'!H85</f>
        <v>0</v>
      </c>
      <c r="I158" s="137">
        <f>'Semi Solid'!I85</f>
        <v>0</v>
      </c>
      <c r="J158" s="137">
        <f>'Semi Solid'!J85</f>
        <v>0</v>
      </c>
      <c r="K158" s="137">
        <f>'Semi Solid'!K85</f>
        <v>115515.63920000001</v>
      </c>
      <c r="L158" s="139">
        <f>'Semi Solid'!L85</f>
        <v>0.498</v>
      </c>
      <c r="M158" s="137">
        <f>'Semi Solid'!M85</f>
        <v>97375.1059755928</v>
      </c>
      <c r="N158" s="137">
        <f>'Semi Solid'!N85</f>
        <v>136325.14836582993</v>
      </c>
      <c r="O158" s="137">
        <f>'Semi Solid'!O85</f>
        <v>136325.14836582993</v>
      </c>
      <c r="P158" s="139">
        <f>'Semi Solid'!P85</f>
        <v>1.1862953887716863</v>
      </c>
      <c r="Q158" s="139">
        <f>'Semi Solid'!Q85</f>
        <v>0.84735384912263301</v>
      </c>
      <c r="R158" s="139">
        <f>'Semi Solid'!R85</f>
        <v>0.84735384912263301</v>
      </c>
      <c r="S158" s="137" t="e">
        <f>'Semi Solid'!S85</f>
        <v>#N/A</v>
      </c>
      <c r="T158" t="s">
        <v>116</v>
      </c>
      <c r="U158" t="s">
        <v>351</v>
      </c>
      <c r="V158">
        <f t="shared" si="10"/>
        <v>120</v>
      </c>
      <c r="W158">
        <f t="shared" si="9"/>
        <v>168</v>
      </c>
      <c r="X158" s="148">
        <f t="shared" si="9"/>
        <v>5</v>
      </c>
    </row>
    <row r="159" spans="1:24" hidden="1">
      <c r="A159">
        <f>IF('Semi Solid'!A86&gt;0,'Semi Solid'!A86,IF(ISBLANK('Semi Solid'!A86),A158,'Semi Solid'!A86))</f>
        <v>2026</v>
      </c>
      <c r="B159">
        <f>'Semi Solid'!B86</f>
        <v>13</v>
      </c>
      <c r="C159" s="137">
        <f>'Semi Solid'!C86</f>
        <v>113869.016</v>
      </c>
      <c r="D159" s="137">
        <f>'Semi Solid'!D86</f>
        <v>0</v>
      </c>
      <c r="E159" s="137">
        <f>'Semi Solid'!E86</f>
        <v>0</v>
      </c>
      <c r="F159" s="137">
        <f>'Semi Solid'!F86</f>
        <v>0</v>
      </c>
      <c r="G159" s="137">
        <f>'Semi Solid'!G86</f>
        <v>0</v>
      </c>
      <c r="H159" s="137">
        <f>'Semi Solid'!H86</f>
        <v>0</v>
      </c>
      <c r="I159" s="137">
        <f>'Semi Solid'!I86</f>
        <v>0</v>
      </c>
      <c r="J159" s="137">
        <f>'Semi Solid'!J86</f>
        <v>0</v>
      </c>
      <c r="K159" s="137">
        <f>'Semi Solid'!K86</f>
        <v>113869.016</v>
      </c>
      <c r="L159" s="139">
        <f>'Semi Solid'!L86</f>
        <v>0.498</v>
      </c>
      <c r="M159" s="137">
        <f>'Semi Solid'!M86</f>
        <v>97375.1059755928</v>
      </c>
      <c r="N159" s="137">
        <f>'Semi Solid'!N86</f>
        <v>136325.14836582993</v>
      </c>
      <c r="O159" s="137">
        <f>'Semi Solid'!O86</f>
        <v>136325.14836582993</v>
      </c>
      <c r="P159" s="139">
        <f>'Semi Solid'!P86</f>
        <v>1.1693852844539283</v>
      </c>
      <c r="Q159" s="139">
        <f>'Semi Solid'!Q86</f>
        <v>0.83527520318137738</v>
      </c>
      <c r="R159" s="139">
        <f>'Semi Solid'!R86</f>
        <v>0.83527520318137738</v>
      </c>
      <c r="S159" s="137" t="e">
        <f>'Semi Solid'!S86</f>
        <v>#N/A</v>
      </c>
      <c r="T159" t="s">
        <v>116</v>
      </c>
      <c r="U159" t="s">
        <v>351</v>
      </c>
      <c r="V159">
        <f t="shared" si="10"/>
        <v>120</v>
      </c>
      <c r="W159">
        <f t="shared" si="9"/>
        <v>168</v>
      </c>
      <c r="X159" s="148">
        <f t="shared" si="9"/>
        <v>5</v>
      </c>
    </row>
    <row r="160" spans="1:24" hidden="1">
      <c r="A160">
        <f>IF('Semi Solid'!A87&gt;0,'Semi Solid'!A87,IF(ISBLANK('Semi Solid'!A87),A159,'Semi Solid'!A87))</f>
        <v>2027</v>
      </c>
      <c r="B160">
        <f>'Semi Solid'!B87</f>
        <v>1</v>
      </c>
      <c r="C160" s="137">
        <f>'Semi Solid'!C87</f>
        <v>116150</v>
      </c>
      <c r="D160" s="137">
        <f>'Semi Solid'!D87</f>
        <v>0</v>
      </c>
      <c r="E160" s="137">
        <f>'Semi Solid'!E87</f>
        <v>0</v>
      </c>
      <c r="F160" s="137">
        <f>'Semi Solid'!F87</f>
        <v>0</v>
      </c>
      <c r="G160" s="137">
        <f>'Semi Solid'!G87</f>
        <v>0</v>
      </c>
      <c r="H160" s="137">
        <f>'Semi Solid'!H87</f>
        <v>0</v>
      </c>
      <c r="I160" s="137">
        <f>'Semi Solid'!I87</f>
        <v>0</v>
      </c>
      <c r="J160" s="137">
        <f>'Semi Solid'!J87</f>
        <v>0</v>
      </c>
      <c r="K160" s="137">
        <f>'Semi Solid'!K87</f>
        <v>116150</v>
      </c>
      <c r="L160" s="139">
        <f>'Semi Solid'!L87</f>
        <v>0.498</v>
      </c>
      <c r="M160" s="137">
        <f>'Semi Solid'!M87</f>
        <v>97375.1059755928</v>
      </c>
      <c r="N160" s="137">
        <f>'Semi Solid'!N87</f>
        <v>136325.14836582993</v>
      </c>
      <c r="O160" s="137">
        <f>'Semi Solid'!O87</f>
        <v>136325.14836582993</v>
      </c>
      <c r="P160" s="139">
        <f>'Semi Solid'!P87</f>
        <v>1.1928099983697389</v>
      </c>
      <c r="Q160" s="139">
        <f>'Semi Solid'!Q87</f>
        <v>0.85200714169267056</v>
      </c>
      <c r="R160" s="139">
        <f>'Semi Solid'!R87</f>
        <v>0.85200714169267056</v>
      </c>
      <c r="S160" s="137" t="e">
        <f>'Semi Solid'!S87</f>
        <v>#N/A</v>
      </c>
      <c r="T160" t="s">
        <v>116</v>
      </c>
      <c r="U160" t="s">
        <v>351</v>
      </c>
      <c r="V160">
        <f t="shared" si="10"/>
        <v>120</v>
      </c>
      <c r="W160">
        <f t="shared" si="9"/>
        <v>168</v>
      </c>
      <c r="X160" s="148">
        <f t="shared" ref="X160" si="11">X159</f>
        <v>5</v>
      </c>
    </row>
    <row r="161" spans="1:24" hidden="1">
      <c r="A161">
        <f>IF(Preserves!A48&gt;0,Preserves!A48,IF(ISBLANK(Preserves!A48),"",Preserves!A48))</f>
        <v>2024</v>
      </c>
      <c r="B161">
        <f>IF(Preserves!B48&gt;0,Preserves!B48,IF(ISBLANK(Preserves!B48),"",Preserves!B48))</f>
        <v>1</v>
      </c>
      <c r="C161" s="137">
        <f>IF(Preserves!C48&gt;0,Preserves!C48,IF(ISBLANK(Preserves!C48),"",Preserves!C48))</f>
        <v>139394</v>
      </c>
      <c r="D161" s="137">
        <f>IF(Preserves!D48&gt;0,Preserves!D48,IF(ISBLANK(Preserves!D48),"",Preserves!D48))</f>
        <v>173700</v>
      </c>
      <c r="E161" s="137">
        <f>IF(Preserves!E48&gt;0,Preserves!E48,IF(ISBLANK(Preserves!E48),"",Preserves!E48))</f>
        <v>329220</v>
      </c>
      <c r="F161" s="137">
        <f>IF(Preserves!F48&gt;0,Preserves!F48,IF(ISBLANK(Preserves!F48),"",Preserves!F48))</f>
        <v>117741</v>
      </c>
      <c r="G161" s="137">
        <f>IF(Preserves!G48&gt;0,Preserves!G48,IF(ISBLANK(Preserves!G48),"",Preserves!G48))</f>
        <v>139390</v>
      </c>
      <c r="H161" s="137">
        <f>IF(Preserves!H48&gt;0,Preserves!H48,IF(ISBLANK(Preserves!H48),"",Preserves!H48))</f>
        <v>330194</v>
      </c>
      <c r="I161" s="137" t="str">
        <f>IF(Preserves!I48&gt;0,Preserves!I48,IF(ISBLANK(Preserves!I48),"",Preserves!I48))</f>
        <v/>
      </c>
      <c r="J161" s="137">
        <f>IF(Preserves!J48&gt;0,Preserves!J48,IF(ISBLANK(Preserves!J48),"",Preserves!J48))</f>
        <v>139390</v>
      </c>
      <c r="K161" s="137">
        <f>IF(Preserves!K48&gt;0,Preserves!K48,IF(ISBLANK(Preserves!K48),"",Preserves!K48))</f>
        <v>139390</v>
      </c>
      <c r="L161" s="139">
        <f>IF(Preserves!L48&gt;0,Preserves!L48,IF(ISBLANK(Preserves!L48),"",Preserves!L48))</f>
        <v>0.34854011650798167</v>
      </c>
      <c r="M161" s="137">
        <f>IF(Preserves!M48&gt;0,Preserves!M48,IF(ISBLANK(Preserves!M48),"",Preserves!M48))</f>
        <v>88127.441508082135</v>
      </c>
      <c r="N161" s="137">
        <f>IF(Preserves!N48&gt;0,Preserves!N48,IF(ISBLANK(Preserves!N48),"",Preserves!N48))</f>
        <v>185067.6271669725</v>
      </c>
      <c r="O161" s="137">
        <f>IF(Preserves!O48&gt;0,Preserves!O48,IF(ISBLANK(Preserves!O48),"",Preserves!O48))</f>
        <v>185067.6271669725</v>
      </c>
      <c r="P161" s="139">
        <f>IF(Preserves!P48&gt;0,Preserves!P48,IF(ISBLANK(Preserves!P48),"",Preserves!P48))</f>
        <v>1.5816866757355776</v>
      </c>
      <c r="Q161" s="139">
        <f>IF(Preserves!Q48&gt;0,Preserves!Q48,IF(ISBLANK(Preserves!Q48),"",Preserves!Q48))</f>
        <v>0.75318413130265605</v>
      </c>
      <c r="R161" s="139">
        <f>IF(Preserves!R48&gt;0,Preserves!R48,IF(ISBLANK(Preserves!R48),"",Preserves!R48))</f>
        <v>0.75318413130265605</v>
      </c>
      <c r="S161" s="137">
        <f>IF(Preserves!S48&gt;0,Preserves!S48,IF(ISBLANK(Preserves!S48),"",Preserves!S48))</f>
        <v>66.13024950858717</v>
      </c>
      <c r="T161" t="s">
        <v>118</v>
      </c>
      <c r="U161" t="s">
        <v>351</v>
      </c>
      <c r="V161" s="136">
        <f>Preserves!$M$42</f>
        <v>80</v>
      </c>
      <c r="W161" s="136">
        <f>Preserves!$U$42</f>
        <v>168</v>
      </c>
      <c r="X161">
        <f>SUM(COUNTIF(Preserves!$L$35:$L$41,"&gt;0"))</f>
        <v>5</v>
      </c>
    </row>
    <row r="162" spans="1:24" hidden="1">
      <c r="A162">
        <f>IF(Preserves!A49&gt;0,Preserves!A49,IF(ISBLANK(Preserves!A49),A161,Preserves!A49))</f>
        <v>2024</v>
      </c>
      <c r="B162">
        <f>IF(Preserves!B49&gt;0,Preserves!B49,IF(ISBLANK(Preserves!B49),"",Preserves!B49))</f>
        <v>2</v>
      </c>
      <c r="C162" s="137">
        <f>IF(Preserves!C49&gt;0,Preserves!C49,IF(ISBLANK(Preserves!C49),"",Preserves!C49))</f>
        <v>128643</v>
      </c>
      <c r="D162" s="137">
        <f>IF(Preserves!D49&gt;0,Preserves!D49,IF(ISBLANK(Preserves!D49),"",Preserves!D49))</f>
        <v>92200</v>
      </c>
      <c r="E162" s="137">
        <f>IF(Preserves!E49&gt;0,Preserves!E49,IF(ISBLANK(Preserves!E49),"",Preserves!E49))</f>
        <v>330194</v>
      </c>
      <c r="F162" s="137">
        <f>IF(Preserves!F49&gt;0,Preserves!F49,IF(ISBLANK(Preserves!F49),"",Preserves!F49))</f>
        <v>83806</v>
      </c>
      <c r="G162" s="137">
        <f>IF(Preserves!G49&gt;0,Preserves!G49,IF(ISBLANK(Preserves!G49),"",Preserves!G49))</f>
        <v>56788</v>
      </c>
      <c r="H162" s="137">
        <f>IF(Preserves!H49&gt;0,Preserves!H49,IF(ISBLANK(Preserves!H49),"",Preserves!H49))</f>
        <v>289927</v>
      </c>
      <c r="I162" s="137" t="str">
        <f>IF(Preserves!I49&gt;0,Preserves!I49,IF(ISBLANK(Preserves!I49),"",Preserves!I49))</f>
        <v/>
      </c>
      <c r="J162" s="137">
        <f>IF(Preserves!J49&gt;0,Preserves!J49,IF(ISBLANK(Preserves!J49),"",Preserves!J49))</f>
        <v>56788</v>
      </c>
      <c r="K162" s="137">
        <f>IF(Preserves!K49&gt;0,Preserves!K49,IF(ISBLANK(Preserves!K49),"",Preserves!K49))</f>
        <v>56788</v>
      </c>
      <c r="L162" s="139">
        <f>IF(Preserves!L49&gt;0,Preserves!L49,IF(ISBLANK(Preserves!L49),"",Preserves!L49))</f>
        <v>0.34854011650798167</v>
      </c>
      <c r="M162" s="137">
        <f>IF(Preserves!M49&gt;0,Preserves!M49,IF(ISBLANK(Preserves!M49),"",Preserves!M49))</f>
        <v>88127.441508082135</v>
      </c>
      <c r="N162" s="137">
        <f>IF(Preserves!N49&gt;0,Preserves!N49,IF(ISBLANK(Preserves!N49),"",Preserves!N49))</f>
        <v>185067.6271669725</v>
      </c>
      <c r="O162" s="137">
        <f>IF(Preserves!O49&gt;0,Preserves!O49,IF(ISBLANK(Preserves!O49),"",Preserves!O49))</f>
        <v>185067.6271669725</v>
      </c>
      <c r="P162" s="139">
        <f>IF(Preserves!P49&gt;0,Preserves!P49,IF(ISBLANK(Preserves!P49),"",Preserves!P49))</f>
        <v>0.64438498415719914</v>
      </c>
      <c r="Q162" s="139">
        <f>IF(Preserves!Q49&gt;0,Preserves!Q49,IF(ISBLANK(Preserves!Q49),"",Preserves!Q49))</f>
        <v>0.30684999245580907</v>
      </c>
      <c r="R162" s="139">
        <f>IF(Preserves!R49&gt;0,Preserves!R49,IF(ISBLANK(Preserves!R49),"",Preserves!R49))</f>
        <v>0.30684999245580907</v>
      </c>
      <c r="S162" s="137">
        <f>IF(Preserves!S49&gt;0,Preserves!S49,IF(ISBLANK(Preserves!S49),"",Preserves!S49))</f>
        <v>71.8689085298073</v>
      </c>
      <c r="T162" t="s">
        <v>118</v>
      </c>
      <c r="U162" t="s">
        <v>351</v>
      </c>
      <c r="V162">
        <f>V161</f>
        <v>80</v>
      </c>
      <c r="W162">
        <f>W161</f>
        <v>168</v>
      </c>
      <c r="X162" s="148">
        <f t="shared" ref="W162:X200" si="12">X161</f>
        <v>5</v>
      </c>
    </row>
    <row r="163" spans="1:24" hidden="1">
      <c r="A163">
        <f>IF(Preserves!A50&gt;0,Preserves!A50,IF(ISBLANK(Preserves!A50),A162,Preserves!A50))</f>
        <v>2024</v>
      </c>
      <c r="B163">
        <f>IF(Preserves!B50&gt;0,Preserves!B50,IF(ISBLANK(Preserves!B50),"",Preserves!B50))</f>
        <v>3</v>
      </c>
      <c r="C163" s="137">
        <f>IF(Preserves!C50&gt;0,Preserves!C50,IF(ISBLANK(Preserves!C50),"",Preserves!C50))</f>
        <v>118292</v>
      </c>
      <c r="D163" s="137">
        <f>IF(Preserves!D50&gt;0,Preserves!D50,IF(ISBLANK(Preserves!D50),"",Preserves!D50))</f>
        <v>135200</v>
      </c>
      <c r="E163" s="137">
        <f>IF(Preserves!E50&gt;0,Preserves!E50,IF(ISBLANK(Preserves!E50),"",Preserves!E50))</f>
        <v>289927</v>
      </c>
      <c r="F163" s="137">
        <f>IF(Preserves!F50&gt;0,Preserves!F50,IF(ISBLANK(Preserves!F50),"",Preserves!F50))</f>
        <v>138508</v>
      </c>
      <c r="G163" s="137">
        <f>IF(Preserves!G50&gt;0,Preserves!G50,IF(ISBLANK(Preserves!G50),"",Preserves!G50))</f>
        <v>161051</v>
      </c>
      <c r="H163" s="137">
        <f>IF(Preserves!H50&gt;0,Preserves!H50,IF(ISBLANK(Preserves!H50),"",Preserves!H50))</f>
        <v>329025</v>
      </c>
      <c r="I163" s="137" t="str">
        <f>IF(Preserves!I50&gt;0,Preserves!I50,IF(ISBLANK(Preserves!I50),"",Preserves!I50))</f>
        <v/>
      </c>
      <c r="J163" s="137">
        <f>IF(Preserves!J50&gt;0,Preserves!J50,IF(ISBLANK(Preserves!J50),"",Preserves!J50))</f>
        <v>161051</v>
      </c>
      <c r="K163" s="137">
        <f>IF(Preserves!K50&gt;0,Preserves!K50,IF(ISBLANK(Preserves!K50),"",Preserves!K50))</f>
        <v>161051</v>
      </c>
      <c r="L163" s="139">
        <f>IF(Preserves!L50&gt;0,Preserves!L50,IF(ISBLANK(Preserves!L50),"",Preserves!L50))</f>
        <v>0.34854011650798167</v>
      </c>
      <c r="M163" s="137">
        <f>IF(Preserves!M50&gt;0,Preserves!M50,IF(ISBLANK(Preserves!M50),"",Preserves!M50))</f>
        <v>88127.441508082135</v>
      </c>
      <c r="N163" s="137">
        <f>IF(Preserves!N50&gt;0,Preserves!N50,IF(ISBLANK(Preserves!N50),"",Preserves!N50))</f>
        <v>185067.6271669725</v>
      </c>
      <c r="O163" s="137">
        <f>IF(Preserves!O50&gt;0,Preserves!O50,IF(ISBLANK(Preserves!O50),"",Preserves!O50))</f>
        <v>185067.6271669725</v>
      </c>
      <c r="P163" s="139">
        <f>IF(Preserves!P50&gt;0,Preserves!P50,IF(ISBLANK(Preserves!P50),"",Preserves!P50))</f>
        <v>1.8274784476209953</v>
      </c>
      <c r="Q163" s="139">
        <f>IF(Preserves!Q50&gt;0,Preserves!Q50,IF(ISBLANK(Preserves!Q50),"",Preserves!Q50))</f>
        <v>0.87022783220047384</v>
      </c>
      <c r="R163" s="139">
        <f>IF(Preserves!R50&gt;0,Preserves!R50,IF(ISBLANK(Preserves!R50),"",Preserves!R50))</f>
        <v>0.87022783220047384</v>
      </c>
      <c r="S163" s="137">
        <f>IF(Preserves!S50&gt;0,Preserves!S50,IF(ISBLANK(Preserves!S50),"",Preserves!S50))</f>
        <v>68.626415987556229</v>
      </c>
      <c r="T163" t="s">
        <v>118</v>
      </c>
      <c r="U163" t="s">
        <v>351</v>
      </c>
      <c r="V163">
        <f t="shared" ref="V163:V200" si="13">V162</f>
        <v>80</v>
      </c>
      <c r="W163">
        <f t="shared" si="12"/>
        <v>168</v>
      </c>
      <c r="X163" s="148">
        <f t="shared" si="12"/>
        <v>5</v>
      </c>
    </row>
    <row r="164" spans="1:24" hidden="1">
      <c r="A164">
        <f>IF(Preserves!A51&gt;0,Preserves!A51,IF(ISBLANK(Preserves!A51),A163,Preserves!A51))</f>
        <v>2024</v>
      </c>
      <c r="B164">
        <f>IF(Preserves!B51&gt;0,Preserves!B51,IF(ISBLANK(Preserves!B51),"",Preserves!B51))</f>
        <v>4</v>
      </c>
      <c r="C164" s="137">
        <f>IF(Preserves!C51&gt;0,Preserves!C51,IF(ISBLANK(Preserves!C51),"",Preserves!C51))</f>
        <v>122020</v>
      </c>
      <c r="D164" s="137">
        <f>IF(Preserves!D51&gt;0,Preserves!D51,IF(ISBLANK(Preserves!D51),"",Preserves!D51))</f>
        <v>80000</v>
      </c>
      <c r="E164" s="137">
        <f>IF(Preserves!E51&gt;0,Preserves!E51,IF(ISBLANK(Preserves!E51),"",Preserves!E51))</f>
        <v>329025</v>
      </c>
      <c r="F164" s="137">
        <f>IF(Preserves!F51&gt;0,Preserves!F51,IF(ISBLANK(Preserves!F51),"",Preserves!F51))</f>
        <v>106715</v>
      </c>
      <c r="G164" s="137">
        <f>IF(Preserves!G51&gt;0,Preserves!G51,IF(ISBLANK(Preserves!G51),"",Preserves!G51))</f>
        <v>125399</v>
      </c>
      <c r="H164" s="137">
        <f>IF(Preserves!H51&gt;0,Preserves!H51,IF(ISBLANK(Preserves!H51),"",Preserves!H51))</f>
        <v>331225</v>
      </c>
      <c r="I164" s="137" t="str">
        <f>IF(Preserves!I51&gt;0,Preserves!I51,IF(ISBLANK(Preserves!I51),"",Preserves!I51))</f>
        <v/>
      </c>
      <c r="J164" s="137">
        <f>IF(Preserves!J51&gt;0,Preserves!J51,IF(ISBLANK(Preserves!J51),"",Preserves!J51))</f>
        <v>125399</v>
      </c>
      <c r="K164" s="137">
        <f>IF(Preserves!K51&gt;0,Preserves!K51,IF(ISBLANK(Preserves!K51),"",Preserves!K51))</f>
        <v>125399</v>
      </c>
      <c r="L164" s="139">
        <f>IF(Preserves!L51&gt;0,Preserves!L51,IF(ISBLANK(Preserves!L51),"",Preserves!L51))</f>
        <v>0.34854011650798167</v>
      </c>
      <c r="M164" s="137">
        <f>IF(Preserves!M51&gt;0,Preserves!M51,IF(ISBLANK(Preserves!M51),"",Preserves!M51))</f>
        <v>88127.441508082135</v>
      </c>
      <c r="N164" s="137">
        <f>IF(Preserves!N51&gt;0,Preserves!N51,IF(ISBLANK(Preserves!N51),"",Preserves!N51))</f>
        <v>185067.6271669725</v>
      </c>
      <c r="O164" s="137">
        <f>IF(Preserves!O51&gt;0,Preserves!O51,IF(ISBLANK(Preserves!O51),"",Preserves!O51))</f>
        <v>185067.6271669725</v>
      </c>
      <c r="P164" s="139">
        <f>IF(Preserves!P51&gt;0,Preserves!P51,IF(ISBLANK(Preserves!P51),"",Preserves!P51))</f>
        <v>1.4229279535875292</v>
      </c>
      <c r="Q164" s="139">
        <f>IF(Preserves!Q51&gt;0,Preserves!Q51,IF(ISBLANK(Preserves!Q51),"",Preserves!Q51))</f>
        <v>0.67758473980358536</v>
      </c>
      <c r="R164" s="139">
        <f>IF(Preserves!R51&gt;0,Preserves!R51,IF(ISBLANK(Preserves!R51),"",Preserves!R51))</f>
        <v>0.67758473980358536</v>
      </c>
      <c r="S164" s="137">
        <f>IF(Preserves!S51&gt;0,Preserves!S51,IF(ISBLANK(Preserves!S51),"",Preserves!S51))</f>
        <v>75.501557121783307</v>
      </c>
      <c r="T164" t="s">
        <v>118</v>
      </c>
      <c r="U164" t="s">
        <v>351</v>
      </c>
      <c r="V164">
        <f t="shared" si="13"/>
        <v>80</v>
      </c>
      <c r="W164">
        <f t="shared" si="12"/>
        <v>168</v>
      </c>
      <c r="X164" s="148">
        <f t="shared" si="12"/>
        <v>5</v>
      </c>
    </row>
    <row r="165" spans="1:24" hidden="1">
      <c r="A165">
        <f>IF(Preserves!A52&gt;0,Preserves!A52,IF(ISBLANK(Preserves!A52),A164,Preserves!A52))</f>
        <v>2024</v>
      </c>
      <c r="B165">
        <f>IF(Preserves!B52&gt;0,Preserves!B52,IF(ISBLANK(Preserves!B52),"",Preserves!B52))</f>
        <v>5</v>
      </c>
      <c r="C165" s="137">
        <f>IF(Preserves!C52&gt;0,Preserves!C52,IF(ISBLANK(Preserves!C52),"",Preserves!C52))</f>
        <v>117446</v>
      </c>
      <c r="D165" s="137">
        <f>IF(Preserves!D52&gt;0,Preserves!D52,IF(ISBLANK(Preserves!D52),"",Preserves!D52))</f>
        <v>106845</v>
      </c>
      <c r="E165" s="137">
        <f>IF(Preserves!E52&gt;0,Preserves!E52,IF(ISBLANK(Preserves!E52),"",Preserves!E52))</f>
        <v>331225</v>
      </c>
      <c r="F165" s="137">
        <f>IF(Preserves!F52&gt;0,Preserves!F52,IF(ISBLANK(Preserves!F52),"",Preserves!F52))</f>
        <v>96659</v>
      </c>
      <c r="G165" s="137">
        <f>IF(Preserves!G52&gt;0,Preserves!G52,IF(ISBLANK(Preserves!G52),"",Preserves!G52))</f>
        <v>67029</v>
      </c>
      <c r="H165" s="137">
        <f>IF(Preserves!H52&gt;0,Preserves!H52,IF(ISBLANK(Preserves!H52),"",Preserves!H52))</f>
        <v>325702</v>
      </c>
      <c r="I165" s="137" t="str">
        <f>IF(Preserves!I52&gt;0,Preserves!I52,IF(ISBLANK(Preserves!I52),"",Preserves!I52))</f>
        <v/>
      </c>
      <c r="J165" s="137">
        <f>IF(Preserves!J52&gt;0,Preserves!J52,IF(ISBLANK(Preserves!J52),"",Preserves!J52))</f>
        <v>0</v>
      </c>
      <c r="K165" s="137">
        <f>IF(Preserves!K52&gt;0,Preserves!K52,IF(ISBLANK(Preserves!K52),"",Preserves!K52))</f>
        <v>67029</v>
      </c>
      <c r="L165" s="139">
        <f>IF(Preserves!L52&gt;0,Preserves!L52,IF(ISBLANK(Preserves!L52),"",Preserves!L52))</f>
        <v>0.34854011650798167</v>
      </c>
      <c r="M165" s="137">
        <f>IF(Preserves!M52&gt;0,Preserves!M52,IF(ISBLANK(Preserves!M52),"",Preserves!M52))</f>
        <v>88127.441508082135</v>
      </c>
      <c r="N165" s="137">
        <f>IF(Preserves!N52&gt;0,Preserves!N52,IF(ISBLANK(Preserves!N52),"",Preserves!N52))</f>
        <v>185067.6271669725</v>
      </c>
      <c r="O165" s="137">
        <f>IF(Preserves!O52&gt;0,Preserves!O52,IF(ISBLANK(Preserves!O52),"",Preserves!O52))</f>
        <v>185067.6271669725</v>
      </c>
      <c r="P165" s="139">
        <f>IF(Preserves!P52&gt;0,Preserves!P52,IF(ISBLANK(Preserves!P52),"",Preserves!P52))</f>
        <v>0.76059169372178803</v>
      </c>
      <c r="Q165" s="139">
        <f>IF(Preserves!Q52&gt;0,Preserves!Q52,IF(ISBLANK(Preserves!Q52),"",Preserves!Q52))</f>
        <v>0.36218652081989905</v>
      </c>
      <c r="R165" s="139">
        <f>IF(Preserves!R52&gt;0,Preserves!R52,IF(ISBLANK(Preserves!R52),"",Preserves!R52))</f>
        <v>0.36218652081989905</v>
      </c>
      <c r="S165" s="137">
        <f>IF(Preserves!S52&gt;0,Preserves!S52,IF(ISBLANK(Preserves!S52),"",Preserves!S52))</f>
        <v>78.966503754917156</v>
      </c>
      <c r="T165" t="s">
        <v>118</v>
      </c>
      <c r="U165" t="s">
        <v>351</v>
      </c>
      <c r="V165">
        <f t="shared" si="13"/>
        <v>80</v>
      </c>
      <c r="W165">
        <f t="shared" si="12"/>
        <v>168</v>
      </c>
      <c r="X165" s="148">
        <f t="shared" si="12"/>
        <v>5</v>
      </c>
    </row>
    <row r="166" spans="1:24" hidden="1">
      <c r="A166">
        <f>IF(Preserves!A53&gt;0,Preserves!A53,IF(ISBLANK(Preserves!A53),A165,Preserves!A53))</f>
        <v>2024</v>
      </c>
      <c r="B166">
        <f>IF(Preserves!B53&gt;0,Preserves!B53,IF(ISBLANK(Preserves!B53),"",Preserves!B53))</f>
        <v>6</v>
      </c>
      <c r="C166" s="137">
        <f>IF(Preserves!C53&gt;0,Preserves!C53,IF(ISBLANK(Preserves!C53),"",Preserves!C53))</f>
        <v>125439</v>
      </c>
      <c r="D166" s="137">
        <f>IF(Preserves!D53&gt;0,Preserves!D53,IF(ISBLANK(Preserves!D53),"",Preserves!D53))</f>
        <v>99013</v>
      </c>
      <c r="E166" s="137">
        <f>IF(Preserves!E53&gt;0,Preserves!E53,IF(ISBLANK(Preserves!E53),"",Preserves!E53))</f>
        <v>325702</v>
      </c>
      <c r="F166" s="137">
        <f>IF(Preserves!F53&gt;0,Preserves!F53,IF(ISBLANK(Preserves!F53),"",Preserves!F53))</f>
        <v>94875</v>
      </c>
      <c r="G166" s="137">
        <f>IF(Preserves!G53&gt;0,Preserves!G53,IF(ISBLANK(Preserves!G53),"",Preserves!G53))</f>
        <v>108216</v>
      </c>
      <c r="H166" s="137">
        <f>IF(Preserves!H53&gt;0,Preserves!H53,IF(ISBLANK(Preserves!H53),"",Preserves!H53))</f>
        <v>329850</v>
      </c>
      <c r="I166" s="137" t="str">
        <f>IF(Preserves!I53&gt;0,Preserves!I53,IF(ISBLANK(Preserves!I53),"",Preserves!I53))</f>
        <v/>
      </c>
      <c r="J166" s="137">
        <f>IF(Preserves!J53&gt;0,Preserves!J53,IF(ISBLANK(Preserves!J53),"",Preserves!J53))</f>
        <v>0</v>
      </c>
      <c r="K166" s="137">
        <f>IF(Preserves!K53&gt;0,Preserves!K53,IF(ISBLANK(Preserves!K53),"",Preserves!K53))</f>
        <v>108216</v>
      </c>
      <c r="L166" s="139">
        <f>IF(Preserves!L53&gt;0,Preserves!L53,IF(ISBLANK(Preserves!L53),"",Preserves!L53))</f>
        <v>0.34854011650798167</v>
      </c>
      <c r="M166" s="137">
        <f>IF(Preserves!M53&gt;0,Preserves!M53,IF(ISBLANK(Preserves!M53),"",Preserves!M53))</f>
        <v>88127.441508082135</v>
      </c>
      <c r="N166" s="137">
        <f>IF(Preserves!N53&gt;0,Preserves!N53,IF(ISBLANK(Preserves!N53),"",Preserves!N53))</f>
        <v>185067.6271669725</v>
      </c>
      <c r="O166" s="137">
        <f>IF(Preserves!O53&gt;0,Preserves!O53,IF(ISBLANK(Preserves!O53),"",Preserves!O53))</f>
        <v>185067.6271669725</v>
      </c>
      <c r="P166" s="139">
        <f>IF(Preserves!P53&gt;0,Preserves!P53,IF(ISBLANK(Preserves!P53),"",Preserves!P53))</f>
        <v>1.2279489583284402</v>
      </c>
      <c r="Q166" s="139">
        <f>IF(Preserves!Q53&gt;0,Preserves!Q53,IF(ISBLANK(Preserves!Q53),"",Preserves!Q53))</f>
        <v>0.58473759920401913</v>
      </c>
      <c r="R166" s="139">
        <f>IF(Preserves!R53&gt;0,Preserves!R53,IF(ISBLANK(Preserves!R53),"",Preserves!R53))</f>
        <v>0.58473759920401913</v>
      </c>
      <c r="S166" s="137">
        <f>IF(Preserves!S53&gt;0,Preserves!S53,IF(ISBLANK(Preserves!S53),"",Preserves!S53))</f>
        <v>72.701918860960319</v>
      </c>
      <c r="T166" t="s">
        <v>118</v>
      </c>
      <c r="U166" t="s">
        <v>351</v>
      </c>
      <c r="V166">
        <f t="shared" si="13"/>
        <v>80</v>
      </c>
      <c r="W166">
        <f t="shared" si="12"/>
        <v>168</v>
      </c>
      <c r="X166" s="148">
        <f t="shared" si="12"/>
        <v>5</v>
      </c>
    </row>
    <row r="167" spans="1:24" hidden="1">
      <c r="A167">
        <f>IF(Preserves!A54&gt;0,Preserves!A54,IF(ISBLANK(Preserves!A54),A166,Preserves!A54))</f>
        <v>2024</v>
      </c>
      <c r="B167">
        <f>IF(Preserves!B54&gt;0,Preserves!B54,IF(ISBLANK(Preserves!B54),"",Preserves!B54))</f>
        <v>7</v>
      </c>
      <c r="C167" s="137">
        <f>IF(Preserves!C54&gt;0,Preserves!C54,IF(ISBLANK(Preserves!C54),"",Preserves!C54))</f>
        <v>129945</v>
      </c>
      <c r="D167" s="137">
        <f>IF(Preserves!D54&gt;0,Preserves!D54,IF(ISBLANK(Preserves!D54),"",Preserves!D54))</f>
        <v>106000</v>
      </c>
      <c r="E167" s="137">
        <f>IF(Preserves!E54&gt;0,Preserves!E54,IF(ISBLANK(Preserves!E54),"",Preserves!E54))</f>
        <v>329850</v>
      </c>
      <c r="F167" s="137">
        <f>IF(Preserves!F54&gt;0,Preserves!F54,IF(ISBLANK(Preserves!F54),"",Preserves!F54))</f>
        <v>71834</v>
      </c>
      <c r="G167" s="137">
        <f>IF(Preserves!G54&gt;0,Preserves!G54,IF(ISBLANK(Preserves!G54),"",Preserves!G54))</f>
        <v>105787</v>
      </c>
      <c r="H167" s="137">
        <f>IF(Preserves!H54&gt;0,Preserves!H54,IF(ISBLANK(Preserves!H54),"",Preserves!H54))</f>
        <v>305882</v>
      </c>
      <c r="I167" s="137" t="str">
        <f>IF(Preserves!I54&gt;0,Preserves!I54,IF(ISBLANK(Preserves!I54),"",Preserves!I54))</f>
        <v/>
      </c>
      <c r="J167" s="137">
        <f>IF(Preserves!J54&gt;0,Preserves!J54,IF(ISBLANK(Preserves!J54),"",Preserves!J54))</f>
        <v>0</v>
      </c>
      <c r="K167" s="137">
        <f>IF(Preserves!K54&gt;0,Preserves!K54,IF(ISBLANK(Preserves!K54),"",Preserves!K54))</f>
        <v>105787</v>
      </c>
      <c r="L167" s="139">
        <f>IF(Preserves!L54&gt;0,Preserves!L54,IF(ISBLANK(Preserves!L54),"",Preserves!L54))</f>
        <v>0.34854011650798167</v>
      </c>
      <c r="M167" s="137">
        <f>IF(Preserves!M54&gt;0,Preserves!M54,IF(ISBLANK(Preserves!M54),"",Preserves!M54))</f>
        <v>88127.441508082135</v>
      </c>
      <c r="N167" s="137">
        <f>IF(Preserves!N54&gt;0,Preserves!N54,IF(ISBLANK(Preserves!N54),"",Preserves!N54))</f>
        <v>185067.6271669725</v>
      </c>
      <c r="O167" s="137">
        <f>IF(Preserves!O54&gt;0,Preserves!O54,IF(ISBLANK(Preserves!O54),"",Preserves!O54))</f>
        <v>185067.6271669725</v>
      </c>
      <c r="P167" s="139">
        <f>IF(Preserves!P54&gt;0,Preserves!P54,IF(ISBLANK(Preserves!P54),"",Preserves!P54))</f>
        <v>1.200386601377714</v>
      </c>
      <c r="Q167" s="139">
        <f>IF(Preserves!Q54&gt;0,Preserves!Q54,IF(ISBLANK(Preserves!Q54),"",Preserves!Q54))</f>
        <v>0.57161266732272098</v>
      </c>
      <c r="R167" s="139">
        <f>IF(Preserves!R54&gt;0,Preserves!R54,IF(ISBLANK(Preserves!R54),"",Preserves!R54))</f>
        <v>0.57161266732272098</v>
      </c>
      <c r="S167" s="137">
        <f>IF(Preserves!S54&gt;0,Preserves!S54,IF(ISBLANK(Preserves!S54),"",Preserves!S54))</f>
        <v>71.074685443841631</v>
      </c>
      <c r="T167" t="s">
        <v>118</v>
      </c>
      <c r="U167" t="s">
        <v>351</v>
      </c>
      <c r="V167">
        <f t="shared" si="13"/>
        <v>80</v>
      </c>
      <c r="W167">
        <f t="shared" si="12"/>
        <v>168</v>
      </c>
      <c r="X167" s="148">
        <f t="shared" si="12"/>
        <v>5</v>
      </c>
    </row>
    <row r="168" spans="1:24">
      <c r="A168">
        <f>IF(Preserves!A55&gt;0,Preserves!A55,IF(ISBLANK(Preserves!A55),A167,Preserves!A55))</f>
        <v>2024</v>
      </c>
      <c r="B168">
        <f>IF(Preserves!B55&gt;0,Preserves!B55,IF(ISBLANK(Preserves!B55),"",Preserves!B55))</f>
        <v>8</v>
      </c>
      <c r="C168" s="137">
        <f>IF(Preserves!C55&gt;0,Preserves!C55,IF(ISBLANK(Preserves!C55),"",Preserves!C55))</f>
        <v>106130</v>
      </c>
      <c r="D168" s="137">
        <f>IF(Preserves!D55&gt;0,Preserves!D55,IF(ISBLANK(Preserves!D55),"",Preserves!D55))</f>
        <v>126431</v>
      </c>
      <c r="E168" s="137">
        <f>IF(Preserves!E55&gt;0,Preserves!E55,IF(ISBLANK(Preserves!E55),"",Preserves!E55))</f>
        <v>305882</v>
      </c>
      <c r="F168" s="137">
        <f>IF(Preserves!F55&gt;0,Preserves!F55,IF(ISBLANK(Preserves!F55),"",Preserves!F55))</f>
        <v>109880</v>
      </c>
      <c r="G168" s="137">
        <f>IF(Preserves!G55&gt;0,Preserves!G55,IF(ISBLANK(Preserves!G55),"",Preserves!G55))</f>
        <v>92946</v>
      </c>
      <c r="H168" s="137">
        <f>IF(Preserves!H55&gt;0,Preserves!H55,IF(ISBLANK(Preserves!H55),"",Preserves!H55))</f>
        <v>312499</v>
      </c>
      <c r="I168" s="137" t="str">
        <f>IF(Preserves!I55&gt;0,Preserves!I55,IF(ISBLANK(Preserves!I55),"",Preserves!I55))</f>
        <v/>
      </c>
      <c r="J168" s="137">
        <f>IF(Preserves!J55&gt;0,Preserves!J55,IF(ISBLANK(Preserves!J55),"",Preserves!J55))</f>
        <v>0</v>
      </c>
      <c r="K168" s="137">
        <f>IF(Preserves!K55&gt;0,Preserves!K55,IF(ISBLANK(Preserves!K55),"",Preserves!K55))</f>
        <v>92946</v>
      </c>
      <c r="L168" s="139">
        <f>IF(Preserves!L55&gt;0,Preserves!L55,IF(ISBLANK(Preserves!L55),"",Preserves!L55))</f>
        <v>0.34854011650798167</v>
      </c>
      <c r="M168" s="137">
        <f>IF(Preserves!M55&gt;0,Preserves!M55,IF(ISBLANK(Preserves!M55),"",Preserves!M55))</f>
        <v>88127.441508082135</v>
      </c>
      <c r="N168" s="137">
        <f>IF(Preserves!N55&gt;0,Preserves!N55,IF(ISBLANK(Preserves!N55),"",Preserves!N55))</f>
        <v>185067.6271669725</v>
      </c>
      <c r="O168" s="137">
        <f>IF(Preserves!O55&gt;0,Preserves!O55,IF(ISBLANK(Preserves!O55),"",Preserves!O55))</f>
        <v>185067.6271669725</v>
      </c>
      <c r="P168" s="139">
        <f>IF(Preserves!P55&gt;0,Preserves!P55,IF(ISBLANK(Preserves!P55),"",Preserves!P55))</f>
        <v>1.0546771630885932</v>
      </c>
      <c r="Q168" s="139">
        <f>IF(Preserves!Q55&gt;0,Preserves!Q55,IF(ISBLANK(Preserves!Q55),"",Preserves!Q55))</f>
        <v>0.50222722051837765</v>
      </c>
      <c r="R168" s="139">
        <f>IF(Preserves!R55&gt;0,Preserves!R55,IF(ISBLANK(Preserves!R55),"",Preserves!R55))</f>
        <v>0.50222722051837765</v>
      </c>
      <c r="S168" s="137">
        <f>IF(Preserves!S55&gt;0,Preserves!S55,IF(ISBLANK(Preserves!S55),"",Preserves!S55))</f>
        <v>80.700047112032422</v>
      </c>
      <c r="T168" t="s">
        <v>118</v>
      </c>
      <c r="U168" t="s">
        <v>351</v>
      </c>
      <c r="V168">
        <f t="shared" si="13"/>
        <v>80</v>
      </c>
      <c r="W168">
        <f t="shared" si="12"/>
        <v>168</v>
      </c>
      <c r="X168" s="148">
        <f t="shared" si="12"/>
        <v>5</v>
      </c>
    </row>
    <row r="169" spans="1:24">
      <c r="A169">
        <f>IF(Preserves!A56&gt;0,Preserves!A56,IF(ISBLANK(Preserves!A56),A168,Preserves!A56))</f>
        <v>2024</v>
      </c>
      <c r="B169">
        <f>IF(Preserves!B56&gt;0,Preserves!B56,IF(ISBLANK(Preserves!B56),"",Preserves!B56))</f>
        <v>9</v>
      </c>
      <c r="C169" s="137">
        <f>IF(Preserves!C56&gt;0,Preserves!C56,IF(ISBLANK(Preserves!C56),"",Preserves!C56))</f>
        <v>148637.24</v>
      </c>
      <c r="D169" s="137">
        <f>IF(Preserves!D56&gt;0,Preserves!D56,IF(ISBLANK(Preserves!D56),"",Preserves!D56))</f>
        <v>140000</v>
      </c>
      <c r="E169" s="137">
        <f>IF(Preserves!E56&gt;0,Preserves!E56,IF(ISBLANK(Preserves!E56),"",Preserves!E56))</f>
        <v>312499</v>
      </c>
      <c r="F169" s="137">
        <f>IF(Preserves!F56&gt;0,Preserves!F56,IF(ISBLANK(Preserves!F56),"",Preserves!F56))</f>
        <v>126052</v>
      </c>
      <c r="G169" s="137">
        <f>IF(Preserves!G56&gt;0,Preserves!G56,IF(ISBLANK(Preserves!G56),"",Preserves!G56))</f>
        <v>122264</v>
      </c>
      <c r="H169" s="137">
        <f>IF(Preserves!H56&gt;0,Preserves!H56,IF(ISBLANK(Preserves!H56),"",Preserves!H56))</f>
        <v>299813</v>
      </c>
      <c r="I169" s="137" t="str">
        <f>IF(Preserves!I56&gt;0,Preserves!I56,IF(ISBLANK(Preserves!I56),"",Preserves!I56))</f>
        <v/>
      </c>
      <c r="J169" s="137">
        <f>IF(Preserves!J56&gt;0,Preserves!J56,IF(ISBLANK(Preserves!J56),"",Preserves!J56))</f>
        <v>0</v>
      </c>
      <c r="K169" s="137">
        <f>IF(Preserves!K56&gt;0,Preserves!K56,IF(ISBLANK(Preserves!K56),"",Preserves!K56))</f>
        <v>122264</v>
      </c>
      <c r="L169" s="139">
        <f>IF(Preserves!L56&gt;0,Preserves!L56,IF(ISBLANK(Preserves!L56),"",Preserves!L56))</f>
        <v>0.34854011650798167</v>
      </c>
      <c r="M169" s="137">
        <f>IF(Preserves!M56&gt;0,Preserves!M56,IF(ISBLANK(Preserves!M56),"",Preserves!M56))</f>
        <v>88127.441508082135</v>
      </c>
      <c r="N169" s="137">
        <f>IF(Preserves!N56&gt;0,Preserves!N56,IF(ISBLANK(Preserves!N56),"",Preserves!N56))</f>
        <v>185067.6271669725</v>
      </c>
      <c r="O169" s="137">
        <f>IF(Preserves!O56&gt;0,Preserves!O56,IF(ISBLANK(Preserves!O56),"",Preserves!O56))</f>
        <v>185067.6271669725</v>
      </c>
      <c r="P169" s="139">
        <f>IF(Preserves!P56&gt;0,Preserves!P56,IF(ISBLANK(Preserves!P56),"",Preserves!P56))</f>
        <v>1.3873544710677572</v>
      </c>
      <c r="Q169" s="139">
        <f>IF(Preserves!Q56&gt;0,Preserves!Q56,IF(ISBLANK(Preserves!Q56),"",Preserves!Q56))</f>
        <v>0.66064498622274148</v>
      </c>
      <c r="R169" s="139">
        <f>IF(Preserves!R56&gt;0,Preserves!R56,IF(ISBLANK(Preserves!R56),"",Preserves!R56))</f>
        <v>0.66064498622274148</v>
      </c>
      <c r="S169" s="137">
        <f>IF(Preserves!S56&gt;0,Preserves!S56,IF(ISBLANK(Preserves!S56),"",Preserves!S56))</f>
        <v>58.867966062878999</v>
      </c>
      <c r="T169" t="s">
        <v>118</v>
      </c>
      <c r="U169" t="s">
        <v>351</v>
      </c>
      <c r="V169">
        <f t="shared" si="13"/>
        <v>80</v>
      </c>
      <c r="W169">
        <f t="shared" si="12"/>
        <v>168</v>
      </c>
      <c r="X169" s="148">
        <f t="shared" si="12"/>
        <v>5</v>
      </c>
    </row>
    <row r="170" spans="1:24">
      <c r="A170">
        <f>IF(Preserves!A57&gt;0,Preserves!A57,IF(ISBLANK(Preserves!A57),A169,Preserves!A57))</f>
        <v>2024</v>
      </c>
      <c r="B170">
        <f>IF(Preserves!B57&gt;0,Preserves!B57,IF(ISBLANK(Preserves!B57),"",Preserves!B57))</f>
        <v>10</v>
      </c>
      <c r="C170" s="137">
        <f>IF(Preserves!C57&gt;0,Preserves!C57,IF(ISBLANK(Preserves!C57),"",Preserves!C57))</f>
        <v>132740.22</v>
      </c>
      <c r="D170" s="137">
        <f>IF(Preserves!D57&gt;0,Preserves!D57,IF(ISBLANK(Preserves!D57),"",Preserves!D57))</f>
        <v>140000</v>
      </c>
      <c r="E170" s="137">
        <f>IF(Preserves!E57&gt;0,Preserves!E57,IF(ISBLANK(Preserves!E57),"",Preserves!E57))</f>
        <v>299813</v>
      </c>
      <c r="F170" s="137">
        <f>IF(Preserves!F57&gt;0,Preserves!F57,IF(ISBLANK(Preserves!F57),"",Preserves!F57))</f>
        <v>93113</v>
      </c>
      <c r="G170" s="137">
        <f>IF(Preserves!G57&gt;0,Preserves!G57,IF(ISBLANK(Preserves!G57),"",Preserves!G57))</f>
        <v>101136</v>
      </c>
      <c r="H170" s="137">
        <f>IF(Preserves!H57&gt;0,Preserves!H57,IF(ISBLANK(Preserves!H57),"",Preserves!H57))</f>
        <v>303527</v>
      </c>
      <c r="I170" s="137" t="str">
        <f>IF(Preserves!I57&gt;0,Preserves!I57,IF(ISBLANK(Preserves!I57),"",Preserves!I57))</f>
        <v/>
      </c>
      <c r="J170" s="137">
        <f>IF(Preserves!J57&gt;0,Preserves!J57,IF(ISBLANK(Preserves!J57),"",Preserves!J57))</f>
        <v>0</v>
      </c>
      <c r="K170" s="137">
        <f>IF(Preserves!K57&gt;0,Preserves!K57,IF(ISBLANK(Preserves!K57),"",Preserves!K57))</f>
        <v>101136</v>
      </c>
      <c r="L170" s="139">
        <f>IF(Preserves!L57&gt;0,Preserves!L57,IF(ISBLANK(Preserves!L57),"",Preserves!L57))</f>
        <v>0.34854011650798167</v>
      </c>
      <c r="M170" s="137">
        <f>IF(Preserves!M57&gt;0,Preserves!M57,IF(ISBLANK(Preserves!M57),"",Preserves!M57))</f>
        <v>88127.441508082135</v>
      </c>
      <c r="N170" s="137">
        <f>IF(Preserves!N57&gt;0,Preserves!N57,IF(ISBLANK(Preserves!N57),"",Preserves!N57))</f>
        <v>185067.6271669725</v>
      </c>
      <c r="O170" s="137">
        <f>IF(Preserves!O57&gt;0,Preserves!O57,IF(ISBLANK(Preserves!O57),"",Preserves!O57))</f>
        <v>185067.6271669725</v>
      </c>
      <c r="P170" s="139">
        <f>IF(Preserves!P57&gt;0,Preserves!P57,IF(ISBLANK(Preserves!P57),"",Preserves!P57))</f>
        <v>1.1476107585708688</v>
      </c>
      <c r="Q170" s="139">
        <f>IF(Preserves!Q57&gt;0,Preserves!Q57,IF(ISBLANK(Preserves!Q57),"",Preserves!Q57))</f>
        <v>0.54648131360517549</v>
      </c>
      <c r="R170" s="139">
        <f>IF(Preserves!R57&gt;0,Preserves!R57,IF(ISBLANK(Preserves!R57),"",Preserves!R57))</f>
        <v>0.54648131360517549</v>
      </c>
      <c r="S170" s="137">
        <f>IF(Preserves!S57&gt;0,Preserves!S57,IF(ISBLANK(Preserves!S57),"",Preserves!S57))</f>
        <v>63.242052785508413</v>
      </c>
      <c r="T170" t="s">
        <v>118</v>
      </c>
      <c r="U170" t="s">
        <v>351</v>
      </c>
      <c r="V170">
        <f t="shared" si="13"/>
        <v>80</v>
      </c>
      <c r="W170">
        <f t="shared" si="12"/>
        <v>168</v>
      </c>
      <c r="X170" s="148">
        <f t="shared" si="12"/>
        <v>5</v>
      </c>
    </row>
    <row r="171" spans="1:24" hidden="1">
      <c r="A171">
        <f>IF(Preserves!A58&gt;0,Preserves!A58,IF(ISBLANK(Preserves!A58),A170,Preserves!A58))</f>
        <v>2024</v>
      </c>
      <c r="B171">
        <f>IF(Preserves!B58&gt;0,Preserves!B58,IF(ISBLANK(Preserves!B58),"",Preserves!B58))</f>
        <v>11</v>
      </c>
      <c r="C171" s="137">
        <f>IF(Preserves!C58&gt;0,Preserves!C58,IF(ISBLANK(Preserves!C58),"",Preserves!C58))</f>
        <v>127702.49</v>
      </c>
      <c r="D171" s="137">
        <f>IF(Preserves!D58&gt;0,Preserves!D58,IF(ISBLANK(Preserves!D58),"",Preserves!D58))</f>
        <v>130000</v>
      </c>
      <c r="E171" s="137">
        <f>IF(Preserves!E58&gt;0,Preserves!E58,IF(ISBLANK(Preserves!E58),"",Preserves!E58))</f>
        <v>303527</v>
      </c>
      <c r="F171" s="137">
        <f>IF(Preserves!F58&gt;0,Preserves!F58,IF(ISBLANK(Preserves!F58),"",Preserves!F58))</f>
        <v>81578</v>
      </c>
      <c r="G171" s="137">
        <f>IF(Preserves!G58&gt;0,Preserves!G58,IF(ISBLANK(Preserves!G58),"",Preserves!G58))</f>
        <v>81923</v>
      </c>
      <c r="H171" s="137">
        <f>IF(Preserves!H58&gt;0,Preserves!H58,IF(ISBLANK(Preserves!H58),"",Preserves!H58))</f>
        <v>287731</v>
      </c>
      <c r="I171" s="137" t="str">
        <f>IF(Preserves!I58&gt;0,Preserves!I58,IF(ISBLANK(Preserves!I58),"",Preserves!I58))</f>
        <v/>
      </c>
      <c r="J171" s="137">
        <f>IF(Preserves!J58&gt;0,Preserves!J58,IF(ISBLANK(Preserves!J58),"",Preserves!J58))</f>
        <v>0</v>
      </c>
      <c r="K171" s="137">
        <f>IF(Preserves!K58&gt;0,Preserves!K58,IF(ISBLANK(Preserves!K58),"",Preserves!K58))</f>
        <v>81923</v>
      </c>
      <c r="L171" s="139">
        <f>IF(Preserves!L58&gt;0,Preserves!L58,IF(ISBLANK(Preserves!L58),"",Preserves!L58))</f>
        <v>0.34854011650798167</v>
      </c>
      <c r="M171" s="137">
        <f>IF(Preserves!M58&gt;0,Preserves!M58,IF(ISBLANK(Preserves!M58),"",Preserves!M58))</f>
        <v>88127.441508082135</v>
      </c>
      <c r="N171" s="137">
        <f>IF(Preserves!N58&gt;0,Preserves!N58,IF(ISBLANK(Preserves!N58),"",Preserves!N58))</f>
        <v>185067.6271669725</v>
      </c>
      <c r="O171" s="137">
        <f>IF(Preserves!O58&gt;0,Preserves!O58,IF(ISBLANK(Preserves!O58),"",Preserves!O58))</f>
        <v>185067.6271669725</v>
      </c>
      <c r="P171" s="139">
        <f>IF(Preserves!P58&gt;0,Preserves!P58,IF(ISBLANK(Preserves!P58),"",Preserves!P58))</f>
        <v>0.92959694049993358</v>
      </c>
      <c r="Q171" s="139">
        <f>IF(Preserves!Q58&gt;0,Preserves!Q58,IF(ISBLANK(Preserves!Q58),"",Preserves!Q58))</f>
        <v>0.44266520976187307</v>
      </c>
      <c r="R171" s="139">
        <f>IF(Preserves!R58&gt;0,Preserves!R58,IF(ISBLANK(Preserves!R58),"",Preserves!R58))</f>
        <v>0.44266520976187307</v>
      </c>
      <c r="S171" s="137">
        <f>IF(Preserves!S58&gt;0,Preserves!S58,IF(ISBLANK(Preserves!S58),"",Preserves!S58))</f>
        <v>66.551216033453997</v>
      </c>
      <c r="T171" t="s">
        <v>118</v>
      </c>
      <c r="U171" t="s">
        <v>351</v>
      </c>
      <c r="V171">
        <f t="shared" si="13"/>
        <v>80</v>
      </c>
      <c r="W171">
        <f t="shared" si="12"/>
        <v>168</v>
      </c>
      <c r="X171" s="148">
        <f t="shared" si="12"/>
        <v>5</v>
      </c>
    </row>
    <row r="172" spans="1:24" hidden="1">
      <c r="A172">
        <f>IF(Preserves!A59&gt;0,Preserves!A59,IF(ISBLANK(Preserves!A59),A171,Preserves!A59))</f>
        <v>2024</v>
      </c>
      <c r="B172">
        <f>IF(Preserves!B59&gt;0,Preserves!B59,IF(ISBLANK(Preserves!B59),"",Preserves!B59))</f>
        <v>12</v>
      </c>
      <c r="C172" s="137">
        <f>IF(Preserves!C59&gt;0,Preserves!C59,IF(ISBLANK(Preserves!C59),"",Preserves!C59))</f>
        <v>141262.42499999999</v>
      </c>
      <c r="D172" s="137">
        <f>IF(Preserves!D59&gt;0,Preserves!D59,IF(ISBLANK(Preserves!D59),"",Preserves!D59))</f>
        <v>130000</v>
      </c>
      <c r="E172" s="137">
        <f>IF(Preserves!E59&gt;0,Preserves!E59,IF(ISBLANK(Preserves!E59),"",Preserves!E59))</f>
        <v>287731</v>
      </c>
      <c r="F172" s="137">
        <f>IF(Preserves!F59&gt;0,Preserves!F59,IF(ISBLANK(Preserves!F59),"",Preserves!F59))</f>
        <v>50148</v>
      </c>
      <c r="G172" s="137">
        <f>IF(Preserves!G59&gt;0,Preserves!G59,IF(ISBLANK(Preserves!G59),"",Preserves!G59))</f>
        <v>59743</v>
      </c>
      <c r="H172" s="137">
        <f>IF(Preserves!H59&gt;0,Preserves!H59,IF(ISBLANK(Preserves!H59),"",Preserves!H59))</f>
        <v>245001</v>
      </c>
      <c r="I172" s="137" t="str">
        <f>IF(Preserves!I59&gt;0,Preserves!I59,IF(ISBLANK(Preserves!I59),"",Preserves!I59))</f>
        <v/>
      </c>
      <c r="J172" s="137">
        <f>IF(Preserves!J59&gt;0,Preserves!J59,IF(ISBLANK(Preserves!J59),"",Preserves!J59))</f>
        <v>0</v>
      </c>
      <c r="K172" s="137">
        <f>IF(Preserves!K59&gt;0,Preserves!K59,IF(ISBLANK(Preserves!K59),"",Preserves!K59))</f>
        <v>59743</v>
      </c>
      <c r="L172" s="139">
        <f>IF(Preserves!L59&gt;0,Preserves!L59,IF(ISBLANK(Preserves!L59),"",Preserves!L59))</f>
        <v>0.34854011650798167</v>
      </c>
      <c r="M172" s="137">
        <f>IF(Preserves!M59&gt;0,Preserves!M59,IF(ISBLANK(Preserves!M59),"",Preserves!M59))</f>
        <v>88127.441508082135</v>
      </c>
      <c r="N172" s="137">
        <f>IF(Preserves!N59&gt;0,Preserves!N59,IF(ISBLANK(Preserves!N59),"",Preserves!N59))</f>
        <v>185067.6271669725</v>
      </c>
      <c r="O172" s="137">
        <f>IF(Preserves!O59&gt;0,Preserves!O59,IF(ISBLANK(Preserves!O59),"",Preserves!O59))</f>
        <v>185067.6271669725</v>
      </c>
      <c r="P172" s="139">
        <f>IF(Preserves!P59&gt;0,Preserves!P59,IF(ISBLANK(Preserves!P59),"",Preserves!P59))</f>
        <v>0.67791597007296522</v>
      </c>
      <c r="Q172" s="139">
        <f>IF(Preserves!Q59&gt;0,Preserves!Q59,IF(ISBLANK(Preserves!Q59),"",Preserves!Q59))</f>
        <v>0.3228171286061739</v>
      </c>
      <c r="R172" s="139">
        <f>IF(Preserves!R59&gt;0,Preserves!R59,IF(ISBLANK(Preserves!R59),"",Preserves!R59))</f>
        <v>0.3228171286061739</v>
      </c>
      <c r="S172" s="137">
        <f>IF(Preserves!S59&gt;0,Preserves!S59,IF(ISBLANK(Preserves!S59),"",Preserves!S59))</f>
        <v>57.031924802366952</v>
      </c>
      <c r="T172" t="s">
        <v>118</v>
      </c>
      <c r="U172" t="s">
        <v>351</v>
      </c>
      <c r="V172">
        <f t="shared" si="13"/>
        <v>80</v>
      </c>
      <c r="W172">
        <f t="shared" si="12"/>
        <v>168</v>
      </c>
      <c r="X172" s="148">
        <f t="shared" si="12"/>
        <v>5</v>
      </c>
    </row>
    <row r="173" spans="1:24" hidden="1">
      <c r="A173">
        <f>IF(Preserves!A60&gt;0,Preserves!A60,IF(ISBLANK(Preserves!A60),A172,Preserves!A60))</f>
        <v>2024</v>
      </c>
      <c r="B173">
        <f>IF(Preserves!B60&gt;0,Preserves!B60,IF(ISBLANK(Preserves!B60),"",Preserves!B60))</f>
        <v>13</v>
      </c>
      <c r="C173" s="137">
        <f>IF(Preserves!C60&gt;0,Preserves!C60,IF(ISBLANK(Preserves!C60),"",Preserves!C60))</f>
        <v>101904</v>
      </c>
      <c r="D173" s="137">
        <f>IF(Preserves!D60&gt;0,Preserves!D60,IF(ISBLANK(Preserves!D60),"",Preserves!D60))</f>
        <v>123359.32536</v>
      </c>
      <c r="E173" s="137">
        <f>IF(Preserves!E60&gt;0,Preserves!E60,IF(ISBLANK(Preserves!E60),"",Preserves!E60))</f>
        <v>245001</v>
      </c>
      <c r="F173" s="137">
        <f>IF(Preserves!F60&gt;0,Preserves!F60,IF(ISBLANK(Preserves!F60),"",Preserves!F60))</f>
        <v>105547</v>
      </c>
      <c r="G173" s="137">
        <f>IF(Preserves!G60&gt;0,Preserves!G60,IF(ISBLANK(Preserves!G60),"",Preserves!G60))</f>
        <v>98149</v>
      </c>
      <c r="H173" s="137">
        <f>IF(Preserves!H60&gt;0,Preserves!H60,IF(ISBLANK(Preserves!H60),"",Preserves!H60))</f>
        <v>217088</v>
      </c>
      <c r="I173" s="137" t="str">
        <f>IF(Preserves!I60&gt;0,Preserves!I60,IF(ISBLANK(Preserves!I60),"",Preserves!I60))</f>
        <v/>
      </c>
      <c r="J173" s="137">
        <f>IF(Preserves!J60&gt;0,Preserves!J60,IF(ISBLANK(Preserves!J60),"",Preserves!J60))</f>
        <v>0</v>
      </c>
      <c r="K173" s="137">
        <f>IF(Preserves!K60&gt;0,Preserves!K60,IF(ISBLANK(Preserves!K60),"",Preserves!K60))</f>
        <v>98149</v>
      </c>
      <c r="L173" s="139">
        <f>IF(Preserves!L60&gt;0,Preserves!L60,IF(ISBLANK(Preserves!L60),"",Preserves!L60))</f>
        <v>0.34854011650798167</v>
      </c>
      <c r="M173" s="137">
        <f>IF(Preserves!M60&gt;0,Preserves!M60,IF(ISBLANK(Preserves!M60),"",Preserves!M60))</f>
        <v>88127.441508082135</v>
      </c>
      <c r="N173" s="137">
        <f>IF(Preserves!N60&gt;0,Preserves!N60,IF(ISBLANK(Preserves!N60),"",Preserves!N60))</f>
        <v>185067.6271669725</v>
      </c>
      <c r="O173" s="137">
        <f>IF(Preserves!O60&gt;0,Preserves!O60,IF(ISBLANK(Preserves!O60),"",Preserves!O60))</f>
        <v>185067.6271669725</v>
      </c>
      <c r="P173" s="139">
        <f>IF(Preserves!P60&gt;0,Preserves!P60,IF(ISBLANK(Preserves!P60),"",Preserves!P60))</f>
        <v>1.1137166621477237</v>
      </c>
      <c r="Q173" s="139">
        <f>IF(Preserves!Q60&gt;0,Preserves!Q60,IF(ISBLANK(Preserves!Q60),"",Preserves!Q60))</f>
        <v>0.53034126768939227</v>
      </c>
      <c r="R173" s="139">
        <f>IF(Preserves!R60&gt;0,Preserves!R60,IF(ISBLANK(Preserves!R60),"",Preserves!R60))</f>
        <v>0.53034126768939227</v>
      </c>
      <c r="S173" s="137">
        <f>IF(Preserves!S60&gt;0,Preserves!S60,IF(ISBLANK(Preserves!S60),"",Preserves!S60))</f>
        <v>84.148168864813954</v>
      </c>
      <c r="T173" t="s">
        <v>118</v>
      </c>
      <c r="U173" t="s">
        <v>351</v>
      </c>
      <c r="V173">
        <f t="shared" si="13"/>
        <v>80</v>
      </c>
      <c r="W173">
        <f t="shared" si="12"/>
        <v>168</v>
      </c>
      <c r="X173" s="148">
        <f t="shared" si="12"/>
        <v>5</v>
      </c>
    </row>
    <row r="174" spans="1:24" hidden="1">
      <c r="A174">
        <f>IF(Preserves!A61&gt;0,Preserves!A61,IF(ISBLANK(Preserves!A61),A173,Preserves!A61))</f>
        <v>2025</v>
      </c>
      <c r="B174">
        <f>IF(Preserves!B61&gt;0,Preserves!B61,IF(ISBLANK(Preserves!B61),"",Preserves!B61))</f>
        <v>1</v>
      </c>
      <c r="C174" s="137">
        <f>IF(Preserves!C61&gt;0,Preserves!C61,IF(ISBLANK(Preserves!C61),"",Preserves!C61))</f>
        <v>96834</v>
      </c>
      <c r="D174" s="137">
        <f>IF(Preserves!D61&gt;0,Preserves!D61,IF(ISBLANK(Preserves!D61),"",Preserves!D61))</f>
        <v>117027</v>
      </c>
      <c r="E174" s="137">
        <f>IF(Preserves!E61&gt;0,Preserves!E61,IF(ISBLANK(Preserves!E61),"",Preserves!E61))</f>
        <v>217088</v>
      </c>
      <c r="F174" s="137">
        <f>IF(Preserves!F61&gt;0,Preserves!F61,IF(ISBLANK(Preserves!F61),"",Preserves!F61))</f>
        <v>129937</v>
      </c>
      <c r="G174" s="137">
        <f>IF(Preserves!G61&gt;0,Preserves!G61,IF(ISBLANK(Preserves!G61),"",Preserves!G61))</f>
        <v>84598</v>
      </c>
      <c r="H174" s="137">
        <f>IF(Preserves!H61&gt;0,Preserves!H61,IF(ISBLANK(Preserves!H61),"",Preserves!H61))</f>
        <v>197196</v>
      </c>
      <c r="I174" s="137" t="str">
        <f>IF(Preserves!I61&gt;0,Preserves!I61,IF(ISBLANK(Preserves!I61),"",Preserves!I61))</f>
        <v/>
      </c>
      <c r="J174" s="137">
        <f>IF(Preserves!J61&gt;0,Preserves!J61,IF(ISBLANK(Preserves!J61),"",Preserves!J61))</f>
        <v>84598</v>
      </c>
      <c r="K174" s="137">
        <f>IF(Preserves!K61&gt;0,Preserves!K61,IF(ISBLANK(Preserves!K61),"",Preserves!K61))</f>
        <v>84598</v>
      </c>
      <c r="L174" s="139">
        <f>IF(Preserves!L61&gt;0,Preserves!L61,IF(ISBLANK(Preserves!L61),"",Preserves!L61))</f>
        <v>0.46938017309356772</v>
      </c>
      <c r="M174" s="137">
        <f>IF(Preserves!M61&gt;0,Preserves!M61,IF(ISBLANK(Preserves!M61),"",Preserves!M61))</f>
        <v>118681.52843866278</v>
      </c>
      <c r="N174" s="137">
        <f>IF(Preserves!N61&gt;0,Preserves!N61,IF(ISBLANK(Preserves!N61),"",Preserves!N61))</f>
        <v>249231.20972119182</v>
      </c>
      <c r="O174" s="137">
        <f>IF(Preserves!O61&gt;0,Preserves!O61,IF(ISBLANK(Preserves!O61),"",Preserves!O61))</f>
        <v>249231.20972119182</v>
      </c>
      <c r="P174" s="139">
        <f>IF(Preserves!P61&gt;0,Preserves!P61,IF(ISBLANK(Preserves!P61),"",Preserves!P61))</f>
        <v>0.71281522165197009</v>
      </c>
      <c r="Q174" s="139">
        <f>IF(Preserves!Q61&gt;0,Preserves!Q61,IF(ISBLANK(Preserves!Q61),"",Preserves!Q61))</f>
        <v>0.33943581983427151</v>
      </c>
      <c r="R174" s="139">
        <f>IF(Preserves!R61&gt;0,Preserves!R61,IF(ISBLANK(Preserves!R61),"",Preserves!R61))</f>
        <v>0.33943581983427151</v>
      </c>
      <c r="S174" s="137">
        <f>IF(Preserves!S61&gt;0,Preserves!S61,IF(ISBLANK(Preserves!S61),"",Preserves!S61))</f>
        <v>62.772001569696599</v>
      </c>
      <c r="T174" t="s">
        <v>118</v>
      </c>
      <c r="U174" t="s">
        <v>351</v>
      </c>
      <c r="V174">
        <f t="shared" si="13"/>
        <v>80</v>
      </c>
      <c r="W174">
        <f t="shared" si="12"/>
        <v>168</v>
      </c>
      <c r="X174" s="148">
        <f t="shared" si="12"/>
        <v>5</v>
      </c>
    </row>
    <row r="175" spans="1:24" hidden="1">
      <c r="A175">
        <f>IF(Preserves!A62&gt;0,Preserves!A62,IF(ISBLANK(Preserves!A62),A174,Preserves!A62))</f>
        <v>2025</v>
      </c>
      <c r="B175">
        <f>IF(Preserves!B62&gt;0,Preserves!B62,IF(ISBLANK(Preserves!B62),"",Preserves!B62))</f>
        <v>2</v>
      </c>
      <c r="C175" s="137">
        <f>IF(Preserves!C62&gt;0,Preserves!C62,IF(ISBLANK(Preserves!C62),"",Preserves!C62))</f>
        <v>90375</v>
      </c>
      <c r="D175" s="137">
        <f>IF(Preserves!D62&gt;0,Preserves!D62,IF(ISBLANK(Preserves!D62),"",Preserves!D62))</f>
        <v>104786</v>
      </c>
      <c r="E175" s="137">
        <f>IF(Preserves!E62&gt;0,Preserves!E62,IF(ISBLANK(Preserves!E62),"",Preserves!E62))</f>
        <v>197196</v>
      </c>
      <c r="F175" s="137">
        <f>IF(Preserves!F62&gt;0,Preserves!F62,IF(ISBLANK(Preserves!F62),"",Preserves!F62))</f>
        <v>87017</v>
      </c>
      <c r="G175" s="137">
        <f>IF(Preserves!G62&gt;0,Preserves!G62,IF(ISBLANK(Preserves!G62),"",Preserves!G62))</f>
        <v>116483</v>
      </c>
      <c r="H175" s="137">
        <f>IF(Preserves!H62&gt;0,Preserves!H62,IF(ISBLANK(Preserves!H62),"",Preserves!H62))</f>
        <v>193783</v>
      </c>
      <c r="I175" s="137" t="str">
        <f>IF(Preserves!I62&gt;0,Preserves!I62,IF(ISBLANK(Preserves!I62),"",Preserves!I62))</f>
        <v/>
      </c>
      <c r="J175" s="137">
        <f>IF(Preserves!J62&gt;0,Preserves!J62,IF(ISBLANK(Preserves!J62),"",Preserves!J62))</f>
        <v>116483</v>
      </c>
      <c r="K175" s="137">
        <f>IF(Preserves!K62&gt;0,Preserves!K62,IF(ISBLANK(Preserves!K62),"",Preserves!K62))</f>
        <v>116483</v>
      </c>
      <c r="L175" s="139">
        <f>IF(Preserves!L62&gt;0,Preserves!L62,IF(ISBLANK(Preserves!L62),"",Preserves!L62))</f>
        <v>0.52700000000000002</v>
      </c>
      <c r="M175" s="137">
        <f>IF(Preserves!M62&gt;0,Preserves!M62,IF(ISBLANK(Preserves!M62),"",Preserves!M62))</f>
        <v>133250.54843061583</v>
      </c>
      <c r="N175" s="137">
        <f>IF(Preserves!N62&gt;0,Preserves!N62,IF(ISBLANK(Preserves!N62),"",Preserves!N62))</f>
        <v>279826.15170429327</v>
      </c>
      <c r="O175" s="137">
        <f>IF(Preserves!O62&gt;0,Preserves!O62,IF(ISBLANK(Preserves!O62),"",Preserves!O62))</f>
        <v>279826.15170429327</v>
      </c>
      <c r="P175" s="139">
        <f>IF(Preserves!P62&gt;0,Preserves!P62,IF(ISBLANK(Preserves!P62),"",Preserves!P62))</f>
        <v>0.87416525764359787</v>
      </c>
      <c r="Q175" s="139">
        <f>IF(Preserves!Q62&gt;0,Preserves!Q62,IF(ISBLANK(Preserves!Q62),"",Preserves!Q62))</f>
        <v>0.41626917030647514</v>
      </c>
      <c r="R175" s="139">
        <f>IF(Preserves!R62&gt;0,Preserves!R62,IF(ISBLANK(Preserves!R62),"",Preserves!R62))</f>
        <v>0.41626917030647514</v>
      </c>
      <c r="S175" s="137">
        <f>IF(Preserves!S62&gt;0,Preserves!S62,IF(ISBLANK(Preserves!S62),"",Preserves!S62))</f>
        <v>61.095302904564313</v>
      </c>
      <c r="T175" t="s">
        <v>118</v>
      </c>
      <c r="U175" t="s">
        <v>351</v>
      </c>
      <c r="V175">
        <f t="shared" si="13"/>
        <v>80</v>
      </c>
      <c r="W175">
        <f t="shared" si="12"/>
        <v>168</v>
      </c>
      <c r="X175" s="148">
        <f t="shared" si="12"/>
        <v>5</v>
      </c>
    </row>
    <row r="176" spans="1:24" hidden="1">
      <c r="A176">
        <f>IF(Preserves!A63&gt;0,Preserves!A63,IF(ISBLANK(Preserves!A63),A175,Preserves!A63))</f>
        <v>2025</v>
      </c>
      <c r="B176">
        <f>IF(Preserves!B63&gt;0,Preserves!B63,IF(ISBLANK(Preserves!B63),"",Preserves!B63))</f>
        <v>3</v>
      </c>
      <c r="C176" s="137">
        <f>IF(Preserves!C63&gt;0,Preserves!C63,IF(ISBLANK(Preserves!C63),"",Preserves!C63))</f>
        <v>98082</v>
      </c>
      <c r="D176" s="137">
        <f>IF(Preserves!D63&gt;0,Preserves!D63,IF(ISBLANK(Preserves!D63),"",Preserves!D63))</f>
        <v>116764</v>
      </c>
      <c r="E176" s="137">
        <f>IF(Preserves!E63&gt;0,Preserves!E63,IF(ISBLANK(Preserves!E63),"",Preserves!E63))</f>
        <v>193783</v>
      </c>
      <c r="F176" s="137">
        <f>IF(Preserves!F63&gt;0,Preserves!F63,IF(ISBLANK(Preserves!F63),"",Preserves!F63))</f>
        <v>106212</v>
      </c>
      <c r="G176" s="137">
        <f>IF(Preserves!G63&gt;0,Preserves!G63,IF(ISBLANK(Preserves!G63),"",Preserves!G63))</f>
        <v>43043</v>
      </c>
      <c r="H176" s="137">
        <f>IF(Preserves!H63&gt;0,Preserves!H63,IF(ISBLANK(Preserves!H63),"",Preserves!H63))</f>
        <v>222510</v>
      </c>
      <c r="I176" s="137" t="str">
        <f>IF(Preserves!I63&gt;0,Preserves!I63,IF(ISBLANK(Preserves!I63),"",Preserves!I63))</f>
        <v/>
      </c>
      <c r="J176" s="137">
        <f>IF(Preserves!J63&gt;0,Preserves!J63,IF(ISBLANK(Preserves!J63),"",Preserves!J63))</f>
        <v>43043</v>
      </c>
      <c r="K176" s="137">
        <f>IF(Preserves!K63&gt;0,Preserves!K63,IF(ISBLANK(Preserves!K63),"",Preserves!K63))</f>
        <v>43043</v>
      </c>
      <c r="L176" s="139">
        <f>IF(Preserves!L63&gt;0,Preserves!L63,IF(ISBLANK(Preserves!L63),"",Preserves!L63))</f>
        <v>0.52700000000000002</v>
      </c>
      <c r="M176" s="137">
        <f>IF(Preserves!M63&gt;0,Preserves!M63,IF(ISBLANK(Preserves!M63),"",Preserves!M63))</f>
        <v>133250.54843061583</v>
      </c>
      <c r="N176" s="137">
        <f>IF(Preserves!N63&gt;0,Preserves!N63,IF(ISBLANK(Preserves!N63),"",Preserves!N63))</f>
        <v>279826.15170429327</v>
      </c>
      <c r="O176" s="137">
        <f>IF(Preserves!O63&gt;0,Preserves!O63,IF(ISBLANK(Preserves!O63),"",Preserves!O63))</f>
        <v>279826.15170429327</v>
      </c>
      <c r="P176" s="139">
        <f>IF(Preserves!P63&gt;0,Preserves!P63,IF(ISBLANK(Preserves!P63),"",Preserves!P63))</f>
        <v>0.32302306074494458</v>
      </c>
      <c r="Q176" s="139">
        <f>IF(Preserves!Q63&gt;0,Preserves!Q63,IF(ISBLANK(Preserves!Q63),"",Preserves!Q63))</f>
        <v>0.15382050511664028</v>
      </c>
      <c r="R176" s="139">
        <f>IF(Preserves!R63&gt;0,Preserves!R63,IF(ISBLANK(Preserves!R63),"",Preserves!R63))</f>
        <v>0.15382050511664028</v>
      </c>
      <c r="S176" s="137">
        <f>IF(Preserves!S63&gt;0,Preserves!S63,IF(ISBLANK(Preserves!S63),"",Preserves!S63))</f>
        <v>55.320283028486365</v>
      </c>
      <c r="T176" t="s">
        <v>118</v>
      </c>
      <c r="U176" t="s">
        <v>351</v>
      </c>
      <c r="V176">
        <f t="shared" si="13"/>
        <v>80</v>
      </c>
      <c r="W176">
        <f t="shared" si="12"/>
        <v>168</v>
      </c>
      <c r="X176" s="148">
        <f t="shared" si="12"/>
        <v>5</v>
      </c>
    </row>
    <row r="177" spans="1:24" hidden="1">
      <c r="A177">
        <f>IF(Preserves!A64&gt;0,Preserves!A64,IF(ISBLANK(Preserves!A64),A176,Preserves!A64))</f>
        <v>2025</v>
      </c>
      <c r="B177">
        <f>IF(Preserves!B64&gt;0,Preserves!B64,IF(ISBLANK(Preserves!B64),"",Preserves!B64))</f>
        <v>4</v>
      </c>
      <c r="C177" s="137">
        <f>IF(Preserves!C64&gt;0,Preserves!C64,IF(ISBLANK(Preserves!C64),"",Preserves!C64))</f>
        <v>82917</v>
      </c>
      <c r="D177" s="137">
        <f>IF(Preserves!D64&gt;0,Preserves!D64,IF(ISBLANK(Preserves!D64),"",Preserves!D64))</f>
        <v>75000</v>
      </c>
      <c r="E177" s="137">
        <f>IF(Preserves!E64&gt;0,Preserves!E64,IF(ISBLANK(Preserves!E64),"",Preserves!E64))</f>
        <v>222510</v>
      </c>
      <c r="F177" s="137">
        <f>IF(Preserves!F64&gt;0,Preserves!F64,IF(ISBLANK(Preserves!F64),"",Preserves!F64))</f>
        <v>83173</v>
      </c>
      <c r="G177" s="137">
        <f>IF(Preserves!G64&gt;0,Preserves!G64,IF(ISBLANK(Preserves!G64),"",Preserves!G64))</f>
        <v>84771</v>
      </c>
      <c r="H177" s="137">
        <f>IF(Preserves!H64&gt;0,Preserves!H64,IF(ISBLANK(Preserves!H64),"",Preserves!H64))</f>
        <v>170288</v>
      </c>
      <c r="I177" s="137" t="str">
        <f>IF(Preserves!I64&gt;0,Preserves!I64,IF(ISBLANK(Preserves!I64),"",Preserves!I64))</f>
        <v/>
      </c>
      <c r="J177" s="137">
        <f>IF(Preserves!J64&gt;0,Preserves!J64,IF(ISBLANK(Preserves!J64),"",Preserves!J64))</f>
        <v>84771</v>
      </c>
      <c r="K177" s="137">
        <f>IF(Preserves!K64&gt;0,Preserves!K64,IF(ISBLANK(Preserves!K64),"",Preserves!K64))</f>
        <v>84771</v>
      </c>
      <c r="L177" s="139">
        <f>IF(Preserves!L64&gt;0,Preserves!L64,IF(ISBLANK(Preserves!L64),"",Preserves!L64))</f>
        <v>0.52700000000000002</v>
      </c>
      <c r="M177" s="137">
        <f>IF(Preserves!M64&gt;0,Preserves!M64,IF(ISBLANK(Preserves!M64),"",Preserves!M64))</f>
        <v>133250.54843061583</v>
      </c>
      <c r="N177" s="137">
        <f>IF(Preserves!N64&gt;0,Preserves!N64,IF(ISBLANK(Preserves!N64),"",Preserves!N64))</f>
        <v>279826.15170429327</v>
      </c>
      <c r="O177" s="137">
        <f>IF(Preserves!O64&gt;0,Preserves!O64,IF(ISBLANK(Preserves!O64),"",Preserves!O64))</f>
        <v>279826.15170429327</v>
      </c>
      <c r="P177" s="139">
        <f>IF(Preserves!P64&gt;0,Preserves!P64,IF(ISBLANK(Preserves!P64),"",Preserves!P64))</f>
        <v>0.63617749418975666</v>
      </c>
      <c r="Q177" s="139">
        <f>IF(Preserves!Q64&gt;0,Preserves!Q64,IF(ISBLANK(Preserves!Q64),"",Preserves!Q64))</f>
        <v>0.30294166389988414</v>
      </c>
      <c r="R177" s="139">
        <f>IF(Preserves!R64&gt;0,Preserves!R64,IF(ISBLANK(Preserves!R64),"",Preserves!R64))</f>
        <v>0.30294166389988414</v>
      </c>
      <c r="S177" s="137">
        <f>IF(Preserves!S64&gt;0,Preserves!S64,IF(ISBLANK(Preserves!S64),"",Preserves!S64))</f>
        <v>75.138753211042371</v>
      </c>
      <c r="T177" t="s">
        <v>118</v>
      </c>
      <c r="U177" t="s">
        <v>351</v>
      </c>
      <c r="V177">
        <f t="shared" si="13"/>
        <v>80</v>
      </c>
      <c r="W177">
        <f t="shared" si="12"/>
        <v>168</v>
      </c>
      <c r="X177" s="148">
        <f t="shared" si="12"/>
        <v>5</v>
      </c>
    </row>
    <row r="178" spans="1:24" hidden="1">
      <c r="A178">
        <f>IF(Preserves!A65&gt;0,Preserves!A65,IF(ISBLANK(Preserves!A65),A177,Preserves!A65))</f>
        <v>2025</v>
      </c>
      <c r="B178">
        <f>IF(Preserves!B65&gt;0,Preserves!B65,IF(ISBLANK(Preserves!B65),"",Preserves!B65))</f>
        <v>5</v>
      </c>
      <c r="C178" s="137">
        <f>IF(Preserves!C65&gt;0,Preserves!C65,IF(ISBLANK(Preserves!C65),"",Preserves!C65))</f>
        <v>77181</v>
      </c>
      <c r="D178" s="137">
        <f>IF(Preserves!D65&gt;0,Preserves!D65,IF(ISBLANK(Preserves!D65),"",Preserves!D65))</f>
        <v>75000</v>
      </c>
      <c r="E178" s="137">
        <f>IF(Preserves!E65&gt;0,Preserves!E65,IF(ISBLANK(Preserves!E65),"",Preserves!E65))</f>
        <v>170288</v>
      </c>
      <c r="F178" s="137" t="str">
        <f>IF(Preserves!F65&gt;0,Preserves!F65,IF(ISBLANK(Preserves!F65),"",Preserves!F65))</f>
        <v/>
      </c>
      <c r="G178" s="137" t="str">
        <f>IF(Preserves!G65&gt;0,Preserves!G65,IF(ISBLANK(Preserves!G65),"",Preserves!G65))</f>
        <v/>
      </c>
      <c r="H178" s="137">
        <f>IF(Preserves!H65&gt;0,Preserves!H65,IF(ISBLANK(Preserves!H65),"",Preserves!H65))</f>
        <v>168107</v>
      </c>
      <c r="I178" s="137" t="str">
        <f>IF(Preserves!I65&gt;0,Preserves!I65,IF(ISBLANK(Preserves!I65),"",Preserves!I65))</f>
        <v/>
      </c>
      <c r="J178" s="137">
        <f>IF(Preserves!J65&gt;0,Preserves!J65,IF(ISBLANK(Preserves!J65),"",Preserves!J65))</f>
        <v>0</v>
      </c>
      <c r="K178" s="137">
        <f>IF(Preserves!K65&gt;0,Preserves!K65,IF(ISBLANK(Preserves!K65),"",Preserves!K65))</f>
        <v>77181</v>
      </c>
      <c r="L178" s="139">
        <f>IF(Preserves!L65&gt;0,Preserves!L65,IF(ISBLANK(Preserves!L65),"",Preserves!L65))</f>
        <v>0.52700000000000002</v>
      </c>
      <c r="M178" s="137">
        <f>IF(Preserves!M65&gt;0,Preserves!M65,IF(ISBLANK(Preserves!M65),"",Preserves!M65))</f>
        <v>133250.54843061583</v>
      </c>
      <c r="N178" s="137">
        <f>IF(Preserves!N65&gt;0,Preserves!N65,IF(ISBLANK(Preserves!N65),"",Preserves!N65))</f>
        <v>279826.15170429327</v>
      </c>
      <c r="O178" s="137">
        <f>IF(Preserves!O65&gt;0,Preserves!O65,IF(ISBLANK(Preserves!O65),"",Preserves!O65))</f>
        <v>279826.15170429327</v>
      </c>
      <c r="P178" s="139">
        <f>IF(Preserves!P65&gt;0,Preserves!P65,IF(ISBLANK(Preserves!P65),"",Preserves!P65))</f>
        <v>0.57921712825210991</v>
      </c>
      <c r="Q178" s="139">
        <f>IF(Preserves!Q65&gt;0,Preserves!Q65,IF(ISBLANK(Preserves!Q65),"",Preserves!Q65))</f>
        <v>0.27581768012005237</v>
      </c>
      <c r="R178" s="139">
        <f>IF(Preserves!R65&gt;0,Preserves!R65,IF(ISBLANK(Preserves!R65),"",Preserves!R65))</f>
        <v>0.27581768012005237</v>
      </c>
      <c r="S178" s="137">
        <f>IF(Preserves!S65&gt;0,Preserves!S65,IF(ISBLANK(Preserves!S65),"",Preserves!S65))</f>
        <v>61.777691400733339</v>
      </c>
      <c r="T178" t="s">
        <v>118</v>
      </c>
      <c r="U178" t="s">
        <v>351</v>
      </c>
      <c r="V178">
        <f t="shared" si="13"/>
        <v>80</v>
      </c>
      <c r="W178">
        <f t="shared" si="12"/>
        <v>168</v>
      </c>
      <c r="X178" s="148">
        <f t="shared" si="12"/>
        <v>5</v>
      </c>
    </row>
    <row r="179" spans="1:24" hidden="1">
      <c r="A179">
        <f>IF(Preserves!A66&gt;0,Preserves!A66,IF(ISBLANK(Preserves!A66),A178,Preserves!A66))</f>
        <v>2025</v>
      </c>
      <c r="B179">
        <f>IF(Preserves!B66&gt;0,Preserves!B66,IF(ISBLANK(Preserves!B66),"",Preserves!B66))</f>
        <v>6</v>
      </c>
      <c r="C179" s="137">
        <f>IF(Preserves!C66&gt;0,Preserves!C66,IF(ISBLANK(Preserves!C66),"",Preserves!C66))</f>
        <v>74825</v>
      </c>
      <c r="D179" s="137">
        <f>IF(Preserves!D66&gt;0,Preserves!D66,IF(ISBLANK(Preserves!D66),"",Preserves!D66))</f>
        <v>75000</v>
      </c>
      <c r="E179" s="137">
        <f>IF(Preserves!E66&gt;0,Preserves!E66,IF(ISBLANK(Preserves!E66),"",Preserves!E66))</f>
        <v>168107</v>
      </c>
      <c r="F179" s="137" t="str">
        <f>IF(Preserves!F66&gt;0,Preserves!F66,IF(ISBLANK(Preserves!F66),"",Preserves!F66))</f>
        <v/>
      </c>
      <c r="G179" s="137" t="str">
        <f>IF(Preserves!G66&gt;0,Preserves!G66,IF(ISBLANK(Preserves!G66),"",Preserves!G66))</f>
        <v/>
      </c>
      <c r="H179" s="137">
        <f>IF(Preserves!H66&gt;0,Preserves!H66,IF(ISBLANK(Preserves!H66),"",Preserves!H66))</f>
        <v>168282</v>
      </c>
      <c r="I179" s="137" t="str">
        <f>IF(Preserves!I66&gt;0,Preserves!I66,IF(ISBLANK(Preserves!I66),"",Preserves!I66))</f>
        <v/>
      </c>
      <c r="J179" s="137">
        <f>IF(Preserves!J66&gt;0,Preserves!J66,IF(ISBLANK(Preserves!J66),"",Preserves!J66))</f>
        <v>0</v>
      </c>
      <c r="K179" s="137">
        <f>IF(Preserves!K66&gt;0,Preserves!K66,IF(ISBLANK(Preserves!K66),"",Preserves!K66))</f>
        <v>74825</v>
      </c>
      <c r="L179" s="139">
        <f>IF(Preserves!L66&gt;0,Preserves!L66,IF(ISBLANK(Preserves!L66),"",Preserves!L66))</f>
        <v>0.52700000000000002</v>
      </c>
      <c r="M179" s="137">
        <f>IF(Preserves!M66&gt;0,Preserves!M66,IF(ISBLANK(Preserves!M66),"",Preserves!M66))</f>
        <v>133250.54843061583</v>
      </c>
      <c r="N179" s="137">
        <f>IF(Preserves!N66&gt;0,Preserves!N66,IF(ISBLANK(Preserves!N66),"",Preserves!N66))</f>
        <v>279826.15170429327</v>
      </c>
      <c r="O179" s="137">
        <f>IF(Preserves!O66&gt;0,Preserves!O66,IF(ISBLANK(Preserves!O66),"",Preserves!O66))</f>
        <v>279826.15170429327</v>
      </c>
      <c r="P179" s="139">
        <f>IF(Preserves!P66&gt;0,Preserves!P66,IF(ISBLANK(Preserves!P66),"",Preserves!P66))</f>
        <v>0.56153615036685356</v>
      </c>
      <c r="Q179" s="139">
        <f>IF(Preserves!Q66&gt;0,Preserves!Q66,IF(ISBLANK(Preserves!Q66),"",Preserves!Q66))</f>
        <v>0.26739816684135886</v>
      </c>
      <c r="R179" s="139">
        <f>IF(Preserves!R66&gt;0,Preserves!R66,IF(ISBLANK(Preserves!R66),"",Preserves!R66))</f>
        <v>0.26739816684135886</v>
      </c>
      <c r="S179" s="137">
        <f>IF(Preserves!S66&gt;0,Preserves!S66,IF(ISBLANK(Preserves!S66),"",Preserves!S66))</f>
        <v>62.906729034413637</v>
      </c>
      <c r="T179" t="s">
        <v>118</v>
      </c>
      <c r="U179" t="s">
        <v>351</v>
      </c>
      <c r="V179">
        <f t="shared" si="13"/>
        <v>80</v>
      </c>
      <c r="W179">
        <f t="shared" si="12"/>
        <v>168</v>
      </c>
      <c r="X179" s="148">
        <f t="shared" si="12"/>
        <v>5</v>
      </c>
    </row>
    <row r="180" spans="1:24" hidden="1">
      <c r="A180">
        <f>IF(Preserves!A67&gt;0,Preserves!A67,IF(ISBLANK(Preserves!A67),A179,Preserves!A67))</f>
        <v>2025</v>
      </c>
      <c r="B180">
        <f>IF(Preserves!B67&gt;0,Preserves!B67,IF(ISBLANK(Preserves!B67),"",Preserves!B67))</f>
        <v>7</v>
      </c>
      <c r="C180" s="137">
        <f>IF(Preserves!C67&gt;0,Preserves!C67,IF(ISBLANK(Preserves!C67),"",Preserves!C67))</f>
        <v>76464</v>
      </c>
      <c r="D180" s="137">
        <f>IF(Preserves!D67&gt;0,Preserves!D67,IF(ISBLANK(Preserves!D67),"",Preserves!D67))</f>
        <v>65724.592191326999</v>
      </c>
      <c r="E180" s="137">
        <f>IF(Preserves!E67&gt;0,Preserves!E67,IF(ISBLANK(Preserves!E67),"",Preserves!E67))</f>
        <v>168282</v>
      </c>
      <c r="F180" s="137" t="str">
        <f>IF(Preserves!F67&gt;0,Preserves!F67,IF(ISBLANK(Preserves!F67),"",Preserves!F67))</f>
        <v/>
      </c>
      <c r="G180" s="137" t="str">
        <f>IF(Preserves!G67&gt;0,Preserves!G67,IF(ISBLANK(Preserves!G67),"",Preserves!G67))</f>
        <v/>
      </c>
      <c r="H180" s="137">
        <f>IF(Preserves!H67&gt;0,Preserves!H67,IF(ISBLANK(Preserves!H67),"",Preserves!H67))</f>
        <v>157542.59219132701</v>
      </c>
      <c r="I180" s="137" t="str">
        <f>IF(Preserves!I67&gt;0,Preserves!I67,IF(ISBLANK(Preserves!I67),"",Preserves!I67))</f>
        <v/>
      </c>
      <c r="J180" s="137">
        <f>IF(Preserves!J67&gt;0,Preserves!J67,IF(ISBLANK(Preserves!J67),"",Preserves!J67))</f>
        <v>0</v>
      </c>
      <c r="K180" s="137">
        <f>IF(Preserves!K67&gt;0,Preserves!K67,IF(ISBLANK(Preserves!K67),"",Preserves!K67))</f>
        <v>76464</v>
      </c>
      <c r="L180" s="139">
        <f>IF(Preserves!L67&gt;0,Preserves!L67,IF(ISBLANK(Preserves!L67),"",Preserves!L67))</f>
        <v>0.52700000000000002</v>
      </c>
      <c r="M180" s="137">
        <f>IF(Preserves!M67&gt;0,Preserves!M67,IF(ISBLANK(Preserves!M67),"",Preserves!M67))</f>
        <v>133250.54843061583</v>
      </c>
      <c r="N180" s="137">
        <f>IF(Preserves!N67&gt;0,Preserves!N67,IF(ISBLANK(Preserves!N67),"",Preserves!N67))</f>
        <v>279826.15170429327</v>
      </c>
      <c r="O180" s="137">
        <f>IF(Preserves!O67&gt;0,Preserves!O67,IF(ISBLANK(Preserves!O67),"",Preserves!O67))</f>
        <v>279826.15170429327</v>
      </c>
      <c r="P180" s="139">
        <f>IF(Preserves!P67&gt;0,Preserves!P67,IF(ISBLANK(Preserves!P67),"",Preserves!P67))</f>
        <v>0.57383628735918601</v>
      </c>
      <c r="Q180" s="139">
        <f>IF(Preserves!Q67&gt;0,Preserves!Q67,IF(ISBLANK(Preserves!Q67),"",Preserves!Q67))</f>
        <v>0.27325537493294572</v>
      </c>
      <c r="R180" s="139">
        <f>IF(Preserves!R67&gt;0,Preserves!R67,IF(ISBLANK(Preserves!R67),"",Preserves!R67))</f>
        <v>0.27325537493294572</v>
      </c>
      <c r="S180" s="137">
        <f>IF(Preserves!S67&gt;0,Preserves!S67,IF(ISBLANK(Preserves!S67),"",Preserves!S67))</f>
        <v>61.622410546139363</v>
      </c>
      <c r="T180" t="s">
        <v>118</v>
      </c>
      <c r="U180" t="s">
        <v>351</v>
      </c>
      <c r="V180">
        <f t="shared" si="13"/>
        <v>80</v>
      </c>
      <c r="W180">
        <f t="shared" si="12"/>
        <v>168</v>
      </c>
      <c r="X180" s="148">
        <f t="shared" si="12"/>
        <v>5</v>
      </c>
    </row>
    <row r="181" spans="1:24" hidden="1">
      <c r="A181">
        <f>IF(Preserves!A68&gt;0,Preserves!A68,IF(ISBLANK(Preserves!A68),A180,Preserves!A68))</f>
        <v>2025</v>
      </c>
      <c r="B181">
        <f>IF(Preserves!B68&gt;0,Preserves!B68,IF(ISBLANK(Preserves!B68),"",Preserves!B68))</f>
        <v>8</v>
      </c>
      <c r="C181" s="137">
        <f>IF(Preserves!C68&gt;0,Preserves!C68,IF(ISBLANK(Preserves!C68),"",Preserves!C68))</f>
        <v>63711</v>
      </c>
      <c r="D181" s="137">
        <f>IF(Preserves!D68&gt;0,Preserves!D68,IF(ISBLANK(Preserves!D68),"",Preserves!D68))</f>
        <v>75000</v>
      </c>
      <c r="E181" s="137">
        <f>IF(Preserves!E68&gt;0,Preserves!E68,IF(ISBLANK(Preserves!E68),"",Preserves!E68))</f>
        <v>157542.59219132701</v>
      </c>
      <c r="F181" s="137" t="str">
        <f>IF(Preserves!F68&gt;0,Preserves!F68,IF(ISBLANK(Preserves!F68),"",Preserves!F68))</f>
        <v/>
      </c>
      <c r="G181" s="137" t="str">
        <f>IF(Preserves!G68&gt;0,Preserves!G68,IF(ISBLANK(Preserves!G68),"",Preserves!G68))</f>
        <v/>
      </c>
      <c r="H181" s="137">
        <f>IF(Preserves!H68&gt;0,Preserves!H68,IF(ISBLANK(Preserves!H68),"",Preserves!H68))</f>
        <v>168831.59219132701</v>
      </c>
      <c r="I181" s="137" t="str">
        <f>IF(Preserves!I68&gt;0,Preserves!I68,IF(ISBLANK(Preserves!I68),"",Preserves!I68))</f>
        <v/>
      </c>
      <c r="J181" s="137">
        <f>IF(Preserves!J68&gt;0,Preserves!J68,IF(ISBLANK(Preserves!J68),"",Preserves!J68))</f>
        <v>0</v>
      </c>
      <c r="K181" s="137">
        <f>IF(Preserves!K68&gt;0,Preserves!K68,IF(ISBLANK(Preserves!K68),"",Preserves!K68))</f>
        <v>63711</v>
      </c>
      <c r="L181" s="139">
        <f>IF(Preserves!L68&gt;0,Preserves!L68,IF(ISBLANK(Preserves!L68),"",Preserves!L68))</f>
        <v>0.52700000000000002</v>
      </c>
      <c r="M181" s="137">
        <f>IF(Preserves!M68&gt;0,Preserves!M68,IF(ISBLANK(Preserves!M68),"",Preserves!M68))</f>
        <v>133250.54843061583</v>
      </c>
      <c r="N181" s="137">
        <f>IF(Preserves!N68&gt;0,Preserves!N68,IF(ISBLANK(Preserves!N68),"",Preserves!N68))</f>
        <v>279826.15170429327</v>
      </c>
      <c r="O181" s="137">
        <f>IF(Preserves!O68&gt;0,Preserves!O68,IF(ISBLANK(Preserves!O68),"",Preserves!O68))</f>
        <v>279826.15170429327</v>
      </c>
      <c r="P181" s="139">
        <f>IF(Preserves!P68&gt;0,Preserves!P68,IF(ISBLANK(Preserves!P68),"",Preserves!P68))</f>
        <v>0.47812936419676055</v>
      </c>
      <c r="Q181" s="139">
        <f>IF(Preserves!Q68&gt;0,Preserves!Q68,IF(ISBLANK(Preserves!Q68),"",Preserves!Q68))</f>
        <v>0.227680649617505</v>
      </c>
      <c r="R181" s="139">
        <f>IF(Preserves!R68&gt;0,Preserves!R68,IF(ISBLANK(Preserves!R68),"",Preserves!R68))</f>
        <v>0.227680649617505</v>
      </c>
      <c r="S181" s="137">
        <f>IF(Preserves!S68&gt;0,Preserves!S68,IF(ISBLANK(Preserves!S68),"",Preserves!S68))</f>
        <v>69.237534826908316</v>
      </c>
      <c r="T181" t="s">
        <v>118</v>
      </c>
      <c r="U181" t="s">
        <v>351</v>
      </c>
      <c r="V181">
        <f t="shared" si="13"/>
        <v>80</v>
      </c>
      <c r="W181">
        <f t="shared" si="12"/>
        <v>168</v>
      </c>
      <c r="X181" s="148">
        <f t="shared" si="12"/>
        <v>5</v>
      </c>
    </row>
    <row r="182" spans="1:24" hidden="1">
      <c r="A182">
        <f>IF(Preserves!A69&gt;0,Preserves!A69,IF(ISBLANK(Preserves!A69),A181,Preserves!A69))</f>
        <v>2025</v>
      </c>
      <c r="B182">
        <f>IF(Preserves!B69&gt;0,Preserves!B69,IF(ISBLANK(Preserves!B69),"",Preserves!B69))</f>
        <v>9</v>
      </c>
      <c r="C182" s="137">
        <f>IF(Preserves!C69&gt;0,Preserves!C69,IF(ISBLANK(Preserves!C69),"",Preserves!C69))</f>
        <v>78174</v>
      </c>
      <c r="D182" s="137">
        <f>IF(Preserves!D69&gt;0,Preserves!D69,IF(ISBLANK(Preserves!D69),"",Preserves!D69))</f>
        <v>52697.107142857116</v>
      </c>
      <c r="E182" s="137">
        <f>IF(Preserves!E69&gt;0,Preserves!E69,IF(ISBLANK(Preserves!E69),"",Preserves!E69))</f>
        <v>168831.59219132701</v>
      </c>
      <c r="F182" s="137" t="str">
        <f>IF(Preserves!F69&gt;0,Preserves!F69,IF(ISBLANK(Preserves!F69),"",Preserves!F69))</f>
        <v/>
      </c>
      <c r="G182" s="137" t="str">
        <f>IF(Preserves!G69&gt;0,Preserves!G69,IF(ISBLANK(Preserves!G69),"",Preserves!G69))</f>
        <v/>
      </c>
      <c r="H182" s="137">
        <f>IF(Preserves!H69&gt;0,Preserves!H69,IF(ISBLANK(Preserves!H69),"",Preserves!H69))</f>
        <v>143354.69933418412</v>
      </c>
      <c r="I182" s="137" t="str">
        <f>IF(Preserves!I69&gt;0,Preserves!I69,IF(ISBLANK(Preserves!I69),"",Preserves!I69))</f>
        <v/>
      </c>
      <c r="J182" s="137">
        <f>IF(Preserves!J69&gt;0,Preserves!J69,IF(ISBLANK(Preserves!J69),"",Preserves!J69))</f>
        <v>0</v>
      </c>
      <c r="K182" s="137">
        <f>IF(Preserves!K69&gt;0,Preserves!K69,IF(ISBLANK(Preserves!K69),"",Preserves!K69))</f>
        <v>78174</v>
      </c>
      <c r="L182" s="139">
        <f>IF(Preserves!L69&gt;0,Preserves!L69,IF(ISBLANK(Preserves!L69),"",Preserves!L69))</f>
        <v>0.52700000000000002</v>
      </c>
      <c r="M182" s="137">
        <f>IF(Preserves!M69&gt;0,Preserves!M69,IF(ISBLANK(Preserves!M69),"",Preserves!M69))</f>
        <v>133250.54843061583</v>
      </c>
      <c r="N182" s="137">
        <f>IF(Preserves!N69&gt;0,Preserves!N69,IF(ISBLANK(Preserves!N69),"",Preserves!N69))</f>
        <v>279826.15170429327</v>
      </c>
      <c r="O182" s="137">
        <f>IF(Preserves!O69&gt;0,Preserves!O69,IF(ISBLANK(Preserves!O69),"",Preserves!O69))</f>
        <v>279826.15170429327</v>
      </c>
      <c r="P182" s="139">
        <f>IF(Preserves!P69&gt;0,Preserves!P69,IF(ISBLANK(Preserves!P69),"",Preserves!P69))</f>
        <v>0.58666925517913016</v>
      </c>
      <c r="Q182" s="139">
        <f>IF(Preserves!Q69&gt;0,Preserves!Q69,IF(ISBLANK(Preserves!Q69),"",Preserves!Q69))</f>
        <v>0.27936631199006196</v>
      </c>
      <c r="R182" s="139">
        <f>IF(Preserves!R69&gt;0,Preserves!R69,IF(ISBLANK(Preserves!R69),"",Preserves!R69))</f>
        <v>0.27936631199006196</v>
      </c>
      <c r="S182" s="137">
        <f>IF(Preserves!S69&gt;0,Preserves!S69,IF(ISBLANK(Preserves!S69),"",Preserves!S69))</f>
        <v>60.471315032583163</v>
      </c>
      <c r="T182" t="s">
        <v>118</v>
      </c>
      <c r="U182" t="s">
        <v>351</v>
      </c>
      <c r="V182">
        <f t="shared" si="13"/>
        <v>80</v>
      </c>
      <c r="W182">
        <f t="shared" si="12"/>
        <v>168</v>
      </c>
      <c r="X182" s="148">
        <f t="shared" si="12"/>
        <v>5</v>
      </c>
    </row>
    <row r="183" spans="1:24" hidden="1">
      <c r="A183">
        <f>IF(Preserves!A70&gt;0,Preserves!A70,IF(ISBLANK(Preserves!A70),A182,Preserves!A70))</f>
        <v>2025</v>
      </c>
      <c r="B183">
        <f>IF(Preserves!B70&gt;0,Preserves!B70,IF(ISBLANK(Preserves!B70),"",Preserves!B70))</f>
        <v>10</v>
      </c>
      <c r="C183" s="137">
        <f>IF(Preserves!C70&gt;0,Preserves!C70,IF(ISBLANK(Preserves!C70),"",Preserves!C70))</f>
        <v>71751</v>
      </c>
      <c r="D183" s="137">
        <f>IF(Preserves!D70&gt;0,Preserves!D70,IF(ISBLANK(Preserves!D70),"",Preserves!D70))</f>
        <v>85000</v>
      </c>
      <c r="E183" s="137">
        <f>IF(Preserves!E70&gt;0,Preserves!E70,IF(ISBLANK(Preserves!E70),"",Preserves!E70))</f>
        <v>143354.69933418412</v>
      </c>
      <c r="F183" s="137" t="str">
        <f>IF(Preserves!F70&gt;0,Preserves!F70,IF(ISBLANK(Preserves!F70),"",Preserves!F70))</f>
        <v/>
      </c>
      <c r="G183" s="137" t="str">
        <f>IF(Preserves!G70&gt;0,Preserves!G70,IF(ISBLANK(Preserves!G70),"",Preserves!G70))</f>
        <v/>
      </c>
      <c r="H183" s="137">
        <f>IF(Preserves!H70&gt;0,Preserves!H70,IF(ISBLANK(Preserves!H70),"",Preserves!H70))</f>
        <v>156603.69933418412</v>
      </c>
      <c r="I183" s="137" t="str">
        <f>IF(Preserves!I70&gt;0,Preserves!I70,IF(ISBLANK(Preserves!I70),"",Preserves!I70))</f>
        <v/>
      </c>
      <c r="J183" s="137">
        <f>IF(Preserves!J70&gt;0,Preserves!J70,IF(ISBLANK(Preserves!J70),"",Preserves!J70))</f>
        <v>0</v>
      </c>
      <c r="K183" s="137">
        <f>IF(Preserves!K70&gt;0,Preserves!K70,IF(ISBLANK(Preserves!K70),"",Preserves!K70))</f>
        <v>71751</v>
      </c>
      <c r="L183" s="139">
        <f>IF(Preserves!L70&gt;0,Preserves!L70,IF(ISBLANK(Preserves!L70),"",Preserves!L70))</f>
        <v>0.52700000000000002</v>
      </c>
      <c r="M183" s="137">
        <f>IF(Preserves!M70&gt;0,Preserves!M70,IF(ISBLANK(Preserves!M70),"",Preserves!M70))</f>
        <v>133250.54843061583</v>
      </c>
      <c r="N183" s="137">
        <f>IF(Preserves!N70&gt;0,Preserves!N70,IF(ISBLANK(Preserves!N70),"",Preserves!N70))</f>
        <v>279826.15170429327</v>
      </c>
      <c r="O183" s="137">
        <f>IF(Preserves!O70&gt;0,Preserves!O70,IF(ISBLANK(Preserves!O70),"",Preserves!O70))</f>
        <v>279826.15170429327</v>
      </c>
      <c r="P183" s="139">
        <f>IF(Preserves!P70&gt;0,Preserves!P70,IF(ISBLANK(Preserves!P70),"",Preserves!P70))</f>
        <v>0.53846682692912951</v>
      </c>
      <c r="Q183" s="139">
        <f>IF(Preserves!Q70&gt;0,Preserves!Q70,IF(ISBLANK(Preserves!Q70),"",Preserves!Q70))</f>
        <v>0.25641277472815688</v>
      </c>
      <c r="R183" s="139">
        <f>IF(Preserves!R70&gt;0,Preserves!R70,IF(ISBLANK(Preserves!R70),"",Preserves!R70))</f>
        <v>0.25641277472815688</v>
      </c>
      <c r="S183" s="137">
        <f>IF(Preserves!S70&gt;0,Preserves!S70,IF(ISBLANK(Preserves!S70),"",Preserves!S70))</f>
        <v>55.942517614488374</v>
      </c>
      <c r="T183" t="s">
        <v>118</v>
      </c>
      <c r="U183" t="s">
        <v>351</v>
      </c>
      <c r="V183">
        <f t="shared" si="13"/>
        <v>80</v>
      </c>
      <c r="W183">
        <f t="shared" si="12"/>
        <v>168</v>
      </c>
      <c r="X183" s="148">
        <f t="shared" si="12"/>
        <v>5</v>
      </c>
    </row>
    <row r="184" spans="1:24" hidden="1">
      <c r="A184">
        <f>IF(Preserves!A71&gt;0,Preserves!A71,IF(ISBLANK(Preserves!A71),A183,Preserves!A71))</f>
        <v>2025</v>
      </c>
      <c r="B184">
        <f>IF(Preserves!B71&gt;0,Preserves!B71,IF(ISBLANK(Preserves!B71),"",Preserves!B71))</f>
        <v>11</v>
      </c>
      <c r="C184" s="137">
        <f>IF(Preserves!C71&gt;0,Preserves!C71,IF(ISBLANK(Preserves!C71),"",Preserves!C71))</f>
        <v>47793</v>
      </c>
      <c r="D184" s="137">
        <f>IF(Preserves!D71&gt;0,Preserves!D71,IF(ISBLANK(Preserves!D71),"",Preserves!D71))</f>
        <v>75000</v>
      </c>
      <c r="E184" s="137">
        <f>IF(Preserves!E71&gt;0,Preserves!E71,IF(ISBLANK(Preserves!E71),"",Preserves!E71))</f>
        <v>156603.69933418412</v>
      </c>
      <c r="F184" s="137" t="str">
        <f>IF(Preserves!F71&gt;0,Preserves!F71,IF(ISBLANK(Preserves!F71),"",Preserves!F71))</f>
        <v/>
      </c>
      <c r="G184" s="137" t="str">
        <f>IF(Preserves!G71&gt;0,Preserves!G71,IF(ISBLANK(Preserves!G71),"",Preserves!G71))</f>
        <v/>
      </c>
      <c r="H184" s="137">
        <f>IF(Preserves!H71&gt;0,Preserves!H71,IF(ISBLANK(Preserves!H71),"",Preserves!H71))</f>
        <v>183810.69933418412</v>
      </c>
      <c r="I184" s="137" t="str">
        <f>IF(Preserves!I71&gt;0,Preserves!I71,IF(ISBLANK(Preserves!I71),"",Preserves!I71))</f>
        <v/>
      </c>
      <c r="J184" s="137">
        <f>IF(Preserves!J71&gt;0,Preserves!J71,IF(ISBLANK(Preserves!J71),"",Preserves!J71))</f>
        <v>0</v>
      </c>
      <c r="K184" s="137">
        <f>IF(Preserves!K71&gt;0,Preserves!K71,IF(ISBLANK(Preserves!K71),"",Preserves!K71))</f>
        <v>47793</v>
      </c>
      <c r="L184" s="139">
        <f>IF(Preserves!L71&gt;0,Preserves!L71,IF(ISBLANK(Preserves!L71),"",Preserves!L71))</f>
        <v>0.52700000000000002</v>
      </c>
      <c r="M184" s="137">
        <f>IF(Preserves!M71&gt;0,Preserves!M71,IF(ISBLANK(Preserves!M71),"",Preserves!M71))</f>
        <v>133250.54843061583</v>
      </c>
      <c r="N184" s="137">
        <f>IF(Preserves!N71&gt;0,Preserves!N71,IF(ISBLANK(Preserves!N71),"",Preserves!N71))</f>
        <v>279826.15170429327</v>
      </c>
      <c r="O184" s="137">
        <f>IF(Preserves!O71&gt;0,Preserves!O71,IF(ISBLANK(Preserves!O71),"",Preserves!O71))</f>
        <v>279826.15170429327</v>
      </c>
      <c r="P184" s="139">
        <f>IF(Preserves!P71&gt;0,Preserves!P71,IF(ISBLANK(Preserves!P71),"",Preserves!P71))</f>
        <v>0.35867019357812274</v>
      </c>
      <c r="Q184" s="139">
        <f>IF(Preserves!Q71&gt;0,Preserves!Q71,IF(ISBLANK(Preserves!Q71),"",Preserves!Q71))</f>
        <v>0.17079533027529653</v>
      </c>
      <c r="R184" s="139">
        <f>IF(Preserves!R71&gt;0,Preserves!R71,IF(ISBLANK(Preserves!R71),"",Preserves!R71))</f>
        <v>0.17079533027529653</v>
      </c>
      <c r="S184" s="137">
        <f>IF(Preserves!S71&gt;0,Preserves!S71,IF(ISBLANK(Preserves!S71),"",Preserves!S71))</f>
        <v>91.747820420504155</v>
      </c>
      <c r="T184" t="s">
        <v>118</v>
      </c>
      <c r="U184" t="s">
        <v>351</v>
      </c>
      <c r="V184">
        <f t="shared" si="13"/>
        <v>80</v>
      </c>
      <c r="W184">
        <f t="shared" si="12"/>
        <v>168</v>
      </c>
      <c r="X184" s="148">
        <f t="shared" si="12"/>
        <v>5</v>
      </c>
    </row>
    <row r="185" spans="1:24" hidden="1">
      <c r="A185">
        <f>IF(Preserves!A72&gt;0,Preserves!A72,IF(ISBLANK(Preserves!A72),A184,Preserves!A72))</f>
        <v>2025</v>
      </c>
      <c r="B185">
        <f>IF(Preserves!B72&gt;0,Preserves!B72,IF(ISBLANK(Preserves!B72),"",Preserves!B72))</f>
        <v>12</v>
      </c>
      <c r="C185" s="137">
        <f>IF(Preserves!C72&gt;0,Preserves!C72,IF(ISBLANK(Preserves!C72),"",Preserves!C72))</f>
        <v>47061</v>
      </c>
      <c r="D185" s="137" t="str">
        <f>IF(Preserves!D72&gt;0,Preserves!D72,IF(ISBLANK(Preserves!D72),"",Preserves!D72))</f>
        <v/>
      </c>
      <c r="E185" s="137" t="str">
        <f>IF(Preserves!E72&gt;0,Preserves!E72,IF(ISBLANK(Preserves!E72),"",Preserves!E72))</f>
        <v/>
      </c>
      <c r="F185" s="137" t="str">
        <f>IF(Preserves!F72&gt;0,Preserves!F72,IF(ISBLANK(Preserves!F72),"",Preserves!F72))</f>
        <v/>
      </c>
      <c r="G185" s="137" t="str">
        <f>IF(Preserves!G72&gt;0,Preserves!G72,IF(ISBLANK(Preserves!G72),"",Preserves!G72))</f>
        <v/>
      </c>
      <c r="H185" s="137" t="str">
        <f>IF(Preserves!H72&gt;0,Preserves!H72,IF(ISBLANK(Preserves!H72),"",Preserves!H72))</f>
        <v/>
      </c>
      <c r="I185" s="137" t="str">
        <f>IF(Preserves!I72&gt;0,Preserves!I72,IF(ISBLANK(Preserves!I72),"",Preserves!I72))</f>
        <v/>
      </c>
      <c r="J185" s="137">
        <f>IF(Preserves!J72&gt;0,Preserves!J72,IF(ISBLANK(Preserves!J72),"",Preserves!J72))</f>
        <v>0</v>
      </c>
      <c r="K185" s="137">
        <f>IF(Preserves!K72&gt;0,Preserves!K72,IF(ISBLANK(Preserves!K72),"",Preserves!K72))</f>
        <v>47061</v>
      </c>
      <c r="L185" s="139">
        <f>IF(Preserves!L72&gt;0,Preserves!L72,IF(ISBLANK(Preserves!L72),"",Preserves!L72))</f>
        <v>0.52700000000000002</v>
      </c>
      <c r="M185" s="137">
        <f>IF(Preserves!M72&gt;0,Preserves!M72,IF(ISBLANK(Preserves!M72),"",Preserves!M72))</f>
        <v>133250.54843061583</v>
      </c>
      <c r="N185" s="137">
        <f>IF(Preserves!N72&gt;0,Preserves!N72,IF(ISBLANK(Preserves!N72),"",Preserves!N72))</f>
        <v>279826.15170429327</v>
      </c>
      <c r="O185" s="137">
        <f>IF(Preserves!O72&gt;0,Preserves!O72,IF(ISBLANK(Preserves!O72),"",Preserves!O72))</f>
        <v>279826.15170429327</v>
      </c>
      <c r="P185" s="139">
        <f>IF(Preserves!P72&gt;0,Preserves!P72,IF(ISBLANK(Preserves!P72),"",Preserves!P72))</f>
        <v>0.3531767827920414</v>
      </c>
      <c r="Q185" s="139">
        <f>IF(Preserves!Q72&gt;0,Preserves!Q72,IF(ISBLANK(Preserves!Q72),"",Preserves!Q72))</f>
        <v>0.16817942037716255</v>
      </c>
      <c r="R185" s="139">
        <f>IF(Preserves!R72&gt;0,Preserves!R72,IF(ISBLANK(Preserves!R72),"",Preserves!R72))</f>
        <v>0.16817942037716255</v>
      </c>
      <c r="S185" s="137" t="e">
        <f>IF(Preserves!S72&gt;0,Preserves!S72,IF(ISBLANK(Preserves!S72),"",Preserves!S72))</f>
        <v>#N/A</v>
      </c>
      <c r="T185" t="s">
        <v>118</v>
      </c>
      <c r="U185" t="s">
        <v>351</v>
      </c>
      <c r="V185">
        <f t="shared" si="13"/>
        <v>80</v>
      </c>
      <c r="W185">
        <f t="shared" si="12"/>
        <v>168</v>
      </c>
      <c r="X185" s="148">
        <f t="shared" si="12"/>
        <v>5</v>
      </c>
    </row>
    <row r="186" spans="1:24" hidden="1">
      <c r="A186">
        <f>IF(Preserves!A73&gt;0,Preserves!A73,IF(ISBLANK(Preserves!A73),A185,Preserves!A73))</f>
        <v>2025</v>
      </c>
      <c r="B186">
        <f>IF(Preserves!B73&gt;0,Preserves!B73,IF(ISBLANK(Preserves!B73),"",Preserves!B73))</f>
        <v>13</v>
      </c>
      <c r="C186" s="137">
        <f>IF(Preserves!C73&gt;0,Preserves!C73,IF(ISBLANK(Preserves!C73),"",Preserves!C73))</f>
        <v>69181</v>
      </c>
      <c r="D186" s="137" t="str">
        <f>IF(Preserves!D73&gt;0,Preserves!D73,IF(ISBLANK(Preserves!D73),"",Preserves!D73))</f>
        <v/>
      </c>
      <c r="E186" s="137" t="str">
        <f>IF(Preserves!E73&gt;0,Preserves!E73,IF(ISBLANK(Preserves!E73),"",Preserves!E73))</f>
        <v/>
      </c>
      <c r="F186" s="137" t="str">
        <f>IF(Preserves!F73&gt;0,Preserves!F73,IF(ISBLANK(Preserves!F73),"",Preserves!F73))</f>
        <v/>
      </c>
      <c r="G186" s="137" t="str">
        <f>IF(Preserves!G73&gt;0,Preserves!G73,IF(ISBLANK(Preserves!G73),"",Preserves!G73))</f>
        <v/>
      </c>
      <c r="H186" s="137" t="str">
        <f>IF(Preserves!H73&gt;0,Preserves!H73,IF(ISBLANK(Preserves!H73),"",Preserves!H73))</f>
        <v/>
      </c>
      <c r="I186" s="137" t="str">
        <f>IF(Preserves!I73&gt;0,Preserves!I73,IF(ISBLANK(Preserves!I73),"",Preserves!I73))</f>
        <v/>
      </c>
      <c r="J186" s="137">
        <f>IF(Preserves!J73&gt;0,Preserves!J73,IF(ISBLANK(Preserves!J73),"",Preserves!J73))</f>
        <v>0</v>
      </c>
      <c r="K186" s="137">
        <f>IF(Preserves!K73&gt;0,Preserves!K73,IF(ISBLANK(Preserves!K73),"",Preserves!K73))</f>
        <v>69181</v>
      </c>
      <c r="L186" s="139">
        <f>IF(Preserves!L73&gt;0,Preserves!L73,IF(ISBLANK(Preserves!L73),"",Preserves!L73))</f>
        <v>0.52700000000000002</v>
      </c>
      <c r="M186" s="137">
        <f>IF(Preserves!M73&gt;0,Preserves!M73,IF(ISBLANK(Preserves!M73),"",Preserves!M73))</f>
        <v>133250.54843061583</v>
      </c>
      <c r="N186" s="137">
        <f>IF(Preserves!N73&gt;0,Preserves!N73,IF(ISBLANK(Preserves!N73),"",Preserves!N73))</f>
        <v>279826.15170429327</v>
      </c>
      <c r="O186" s="137">
        <f>IF(Preserves!O73&gt;0,Preserves!O73,IF(ISBLANK(Preserves!O73),"",Preserves!O73))</f>
        <v>279826.15170429327</v>
      </c>
      <c r="P186" s="139">
        <f>IF(Preserves!P73&gt;0,Preserves!P73,IF(ISBLANK(Preserves!P73),"",Preserves!P73))</f>
        <v>0.51917985190149418</v>
      </c>
      <c r="Q186" s="139">
        <f>IF(Preserves!Q73&gt;0,Preserves!Q73,IF(ISBLANK(Preserves!Q73),"",Preserves!Q73))</f>
        <v>0.24722850090547338</v>
      </c>
      <c r="R186" s="139">
        <f>IF(Preserves!R73&gt;0,Preserves!R73,IF(ISBLANK(Preserves!R73),"",Preserves!R73))</f>
        <v>0.24722850090547338</v>
      </c>
      <c r="S186" s="137" t="e">
        <f>IF(Preserves!S73&gt;0,Preserves!S73,IF(ISBLANK(Preserves!S73),"",Preserves!S73))</f>
        <v>#N/A</v>
      </c>
      <c r="T186" t="s">
        <v>118</v>
      </c>
      <c r="U186" t="s">
        <v>351</v>
      </c>
      <c r="V186">
        <f t="shared" si="13"/>
        <v>80</v>
      </c>
      <c r="W186">
        <f t="shared" si="12"/>
        <v>168</v>
      </c>
      <c r="X186" s="148">
        <f t="shared" si="12"/>
        <v>5</v>
      </c>
    </row>
    <row r="187" spans="1:24" hidden="1">
      <c r="A187">
        <f>IF(Preserves!A74&gt;0,Preserves!A74,IF(ISBLANK(Preserves!A74),A186,Preserves!A74))</f>
        <v>2026</v>
      </c>
      <c r="B187">
        <f>IF(Preserves!B74&gt;0,Preserves!B74,IF(ISBLANK(Preserves!B74),"",Preserves!B74))</f>
        <v>1</v>
      </c>
      <c r="C187" s="137">
        <f>IF(Preserves!C74&gt;0,Preserves!C74,IF(ISBLANK(Preserves!C74),"",Preserves!C74))</f>
        <v>60810</v>
      </c>
      <c r="D187" s="137" t="str">
        <f>IF(Preserves!D74&gt;0,Preserves!D74,IF(ISBLANK(Preserves!D74),"",Preserves!D74))</f>
        <v/>
      </c>
      <c r="E187" s="137" t="str">
        <f>IF(Preserves!E74&gt;0,Preserves!E74,IF(ISBLANK(Preserves!E74),"",Preserves!E74))</f>
        <v/>
      </c>
      <c r="F187" s="137" t="str">
        <f>IF(Preserves!F74&gt;0,Preserves!F74,IF(ISBLANK(Preserves!F74),"",Preserves!F74))</f>
        <v/>
      </c>
      <c r="G187" s="137" t="str">
        <f>IF(Preserves!G74&gt;0,Preserves!G74,IF(ISBLANK(Preserves!G74),"",Preserves!G74))</f>
        <v/>
      </c>
      <c r="H187" s="137" t="str">
        <f>IF(Preserves!H74&gt;0,Preserves!H74,IF(ISBLANK(Preserves!H74),"",Preserves!H74))</f>
        <v/>
      </c>
      <c r="I187" s="137" t="str">
        <f>IF(Preserves!I74&gt;0,Preserves!I74,IF(ISBLANK(Preserves!I74),"",Preserves!I74))</f>
        <v/>
      </c>
      <c r="J187" s="137" t="str">
        <f>IF(Preserves!J74&gt;0,Preserves!J74,IF(ISBLANK(Preserves!J74),"",Preserves!J74))</f>
        <v/>
      </c>
      <c r="K187" s="137">
        <f>IF(Preserves!K74&gt;0,Preserves!K74,IF(ISBLANK(Preserves!K74),"",Preserves!K74))</f>
        <v>60810</v>
      </c>
      <c r="L187" s="139">
        <f>IF(Preserves!L74&gt;0,Preserves!L74,IF(ISBLANK(Preserves!L74),"",Preserves!L74))</f>
        <v>0.52700000000000002</v>
      </c>
      <c r="M187" s="137">
        <f>IF(Preserves!M74&gt;0,Preserves!M74,IF(ISBLANK(Preserves!M74),"",Preserves!M74))</f>
        <v>133250.54843061583</v>
      </c>
      <c r="N187" s="137">
        <f>IF(Preserves!N74&gt;0,Preserves!N74,IF(ISBLANK(Preserves!N74),"",Preserves!N74))</f>
        <v>279826.15170429327</v>
      </c>
      <c r="O187" s="137">
        <f>IF(Preserves!O74&gt;0,Preserves!O74,IF(ISBLANK(Preserves!O74),"",Preserves!O74))</f>
        <v>279826.15170429327</v>
      </c>
      <c r="P187" s="139">
        <f>IF(Preserves!P74&gt;0,Preserves!P74,IF(ISBLANK(Preserves!P74),"",Preserves!P74))</f>
        <v>0.4563583468601185</v>
      </c>
      <c r="Q187" s="139">
        <f>IF(Preserves!Q74&gt;0,Preserves!Q74,IF(ISBLANK(Preserves!Q74),"",Preserves!Q74))</f>
        <v>0.21731349850481832</v>
      </c>
      <c r="R187" s="139">
        <f>IF(Preserves!R74&gt;0,Preserves!R74,IF(ISBLANK(Preserves!R74),"",Preserves!R74))</f>
        <v>0.21731349850481832</v>
      </c>
      <c r="S187" s="137" t="e">
        <f>IF(Preserves!S74&gt;0,Preserves!S74,IF(ISBLANK(Preserves!S74),"",Preserves!S74))</f>
        <v>#N/A</v>
      </c>
      <c r="T187" t="s">
        <v>118</v>
      </c>
      <c r="U187" t="s">
        <v>351</v>
      </c>
      <c r="V187">
        <f t="shared" si="13"/>
        <v>80</v>
      </c>
      <c r="W187">
        <f t="shared" si="12"/>
        <v>168</v>
      </c>
      <c r="X187" s="148">
        <f t="shared" si="12"/>
        <v>5</v>
      </c>
    </row>
    <row r="188" spans="1:24" hidden="1">
      <c r="A188">
        <f>IF(Preserves!A75&gt;0,Preserves!A75,IF(ISBLANK(Preserves!A75),A187,Preserves!A75))</f>
        <v>2026</v>
      </c>
      <c r="B188">
        <f>IF(Preserves!B75&gt;0,Preserves!B75,IF(ISBLANK(Preserves!B75),"",Preserves!B75))</f>
        <v>2</v>
      </c>
      <c r="C188" s="137">
        <f>IF(Preserves!C75&gt;0,Preserves!C75,IF(ISBLANK(Preserves!C75),"",Preserves!C75))</f>
        <v>63120</v>
      </c>
      <c r="D188" s="137" t="str">
        <f>IF(Preserves!D75&gt;0,Preserves!D75,IF(ISBLANK(Preserves!D75),"",Preserves!D75))</f>
        <v/>
      </c>
      <c r="E188" s="137" t="str">
        <f>IF(Preserves!E75&gt;0,Preserves!E75,IF(ISBLANK(Preserves!E75),"",Preserves!E75))</f>
        <v/>
      </c>
      <c r="F188" s="137" t="str">
        <f>IF(Preserves!F75&gt;0,Preserves!F75,IF(ISBLANK(Preserves!F75),"",Preserves!F75))</f>
        <v/>
      </c>
      <c r="G188" s="137" t="str">
        <f>IF(Preserves!G75&gt;0,Preserves!G75,IF(ISBLANK(Preserves!G75),"",Preserves!G75))</f>
        <v/>
      </c>
      <c r="H188" s="137" t="str">
        <f>IF(Preserves!H75&gt;0,Preserves!H75,IF(ISBLANK(Preserves!H75),"",Preserves!H75))</f>
        <v/>
      </c>
      <c r="I188" s="137" t="str">
        <f>IF(Preserves!I75&gt;0,Preserves!I75,IF(ISBLANK(Preserves!I75),"",Preserves!I75))</f>
        <v/>
      </c>
      <c r="J188" s="137" t="str">
        <f>IF(Preserves!J75&gt;0,Preserves!J75,IF(ISBLANK(Preserves!J75),"",Preserves!J75))</f>
        <v/>
      </c>
      <c r="K188" s="137">
        <f>IF(Preserves!K75&gt;0,Preserves!K75,IF(ISBLANK(Preserves!K75),"",Preserves!K75))</f>
        <v>63120</v>
      </c>
      <c r="L188" s="139">
        <f>IF(Preserves!L75&gt;0,Preserves!L75,IF(ISBLANK(Preserves!L75),"",Preserves!L75))</f>
        <v>0.52700000000000002</v>
      </c>
      <c r="M188" s="137">
        <f>IF(Preserves!M75&gt;0,Preserves!M75,IF(ISBLANK(Preserves!M75),"",Preserves!M75))</f>
        <v>133250.54843061583</v>
      </c>
      <c r="N188" s="137">
        <f>IF(Preserves!N75&gt;0,Preserves!N75,IF(ISBLANK(Preserves!N75),"",Preserves!N75))</f>
        <v>279826.15170429327</v>
      </c>
      <c r="O188" s="137">
        <f>IF(Preserves!O75&gt;0,Preserves!O75,IF(ISBLANK(Preserves!O75),"",Preserves!O75))</f>
        <v>279826.15170429327</v>
      </c>
      <c r="P188" s="139">
        <f>IF(Preserves!P75&gt;0,Preserves!P75,IF(ISBLANK(Preserves!P75),"",Preserves!P75))</f>
        <v>0.47369411040635884</v>
      </c>
      <c r="Q188" s="139">
        <f>IF(Preserves!Q75&gt;0,Preserves!Q75,IF(ISBLANK(Preserves!Q75),"",Preserves!Q75))</f>
        <v>0.22556862400302799</v>
      </c>
      <c r="R188" s="139">
        <f>IF(Preserves!R75&gt;0,Preserves!R75,IF(ISBLANK(Preserves!R75),"",Preserves!R75))</f>
        <v>0.22556862400302799</v>
      </c>
      <c r="S188" s="137" t="e">
        <f>IF(Preserves!S75&gt;0,Preserves!S75,IF(ISBLANK(Preserves!S75),"",Preserves!S75))</f>
        <v>#N/A</v>
      </c>
      <c r="T188" t="s">
        <v>118</v>
      </c>
      <c r="U188" t="s">
        <v>351</v>
      </c>
      <c r="V188">
        <f t="shared" si="13"/>
        <v>80</v>
      </c>
      <c r="W188">
        <f t="shared" si="12"/>
        <v>168</v>
      </c>
      <c r="X188" s="148">
        <f t="shared" si="12"/>
        <v>5</v>
      </c>
    </row>
    <row r="189" spans="1:24" hidden="1">
      <c r="A189">
        <f>IF(Preserves!A76&gt;0,Preserves!A76,IF(ISBLANK(Preserves!A76),A188,Preserves!A76))</f>
        <v>2026</v>
      </c>
      <c r="B189">
        <f>IF(Preserves!B76&gt;0,Preserves!B76,IF(ISBLANK(Preserves!B76),"",Preserves!B76))</f>
        <v>3</v>
      </c>
      <c r="C189" s="137">
        <f>IF(Preserves!C76&gt;0,Preserves!C76,IF(ISBLANK(Preserves!C76),"",Preserves!C76))</f>
        <v>67812</v>
      </c>
      <c r="D189" s="137" t="str">
        <f>IF(Preserves!D76&gt;0,Preserves!D76,IF(ISBLANK(Preserves!D76),"",Preserves!D76))</f>
        <v/>
      </c>
      <c r="E189" s="137" t="str">
        <f>IF(Preserves!E76&gt;0,Preserves!E76,IF(ISBLANK(Preserves!E76),"",Preserves!E76))</f>
        <v/>
      </c>
      <c r="F189" s="137" t="str">
        <f>IF(Preserves!F76&gt;0,Preserves!F76,IF(ISBLANK(Preserves!F76),"",Preserves!F76))</f>
        <v/>
      </c>
      <c r="G189" s="137" t="str">
        <f>IF(Preserves!G76&gt;0,Preserves!G76,IF(ISBLANK(Preserves!G76),"",Preserves!G76))</f>
        <v/>
      </c>
      <c r="H189" s="137" t="str">
        <f>IF(Preserves!H76&gt;0,Preserves!H76,IF(ISBLANK(Preserves!H76),"",Preserves!H76))</f>
        <v/>
      </c>
      <c r="I189" s="137" t="str">
        <f>IF(Preserves!I76&gt;0,Preserves!I76,IF(ISBLANK(Preserves!I76),"",Preserves!I76))</f>
        <v/>
      </c>
      <c r="J189" s="137" t="str">
        <f>IF(Preserves!J76&gt;0,Preserves!J76,IF(ISBLANK(Preserves!J76),"",Preserves!J76))</f>
        <v/>
      </c>
      <c r="K189" s="137">
        <f>IF(Preserves!K76&gt;0,Preserves!K76,IF(ISBLANK(Preserves!K76),"",Preserves!K76))</f>
        <v>67812</v>
      </c>
      <c r="L189" s="139">
        <f>IF(Preserves!L76&gt;0,Preserves!L76,IF(ISBLANK(Preserves!L76),"",Preserves!L76))</f>
        <v>0.52700000000000002</v>
      </c>
      <c r="M189" s="137">
        <f>IF(Preserves!M76&gt;0,Preserves!M76,IF(ISBLANK(Preserves!M76),"",Preserves!M76))</f>
        <v>133250.54843061583</v>
      </c>
      <c r="N189" s="137">
        <f>IF(Preserves!N76&gt;0,Preserves!N76,IF(ISBLANK(Preserves!N76),"",Preserves!N76))</f>
        <v>279826.15170429327</v>
      </c>
      <c r="O189" s="137">
        <f>IF(Preserves!O76&gt;0,Preserves!O76,IF(ISBLANK(Preserves!O76),"",Preserves!O76))</f>
        <v>279826.15170429327</v>
      </c>
      <c r="P189" s="139">
        <f>IF(Preserves!P76&gt;0,Preserves!P76,IF(ISBLANK(Preserves!P76),"",Preserves!P76))</f>
        <v>0.50890597298599505</v>
      </c>
      <c r="Q189" s="139">
        <f>IF(Preserves!Q76&gt;0,Preserves!Q76,IF(ISBLANK(Preserves!Q76),"",Preserves!Q76))</f>
        <v>0.24233617761237855</v>
      </c>
      <c r="R189" s="139">
        <f>IF(Preserves!R76&gt;0,Preserves!R76,IF(ISBLANK(Preserves!R76),"",Preserves!R76))</f>
        <v>0.24233617761237855</v>
      </c>
      <c r="S189" s="137" t="e">
        <f>IF(Preserves!S76&gt;0,Preserves!S76,IF(ISBLANK(Preserves!S76),"",Preserves!S76))</f>
        <v>#N/A</v>
      </c>
      <c r="T189" t="s">
        <v>118</v>
      </c>
      <c r="U189" t="s">
        <v>351</v>
      </c>
      <c r="V189">
        <f t="shared" si="13"/>
        <v>80</v>
      </c>
      <c r="W189">
        <f t="shared" si="12"/>
        <v>168</v>
      </c>
      <c r="X189" s="148">
        <f t="shared" si="12"/>
        <v>5</v>
      </c>
    </row>
    <row r="190" spans="1:24" hidden="1">
      <c r="A190">
        <f>IF(Preserves!A77&gt;0,Preserves!A77,IF(ISBLANK(Preserves!A77),A189,Preserves!A77))</f>
        <v>2026</v>
      </c>
      <c r="B190">
        <f>IF(Preserves!B77&gt;0,Preserves!B77,IF(ISBLANK(Preserves!B77),"",Preserves!B77))</f>
        <v>4</v>
      </c>
      <c r="C190" s="137">
        <f>IF(Preserves!C77&gt;0,Preserves!C77,IF(ISBLANK(Preserves!C77),"",Preserves!C77))</f>
        <v>76950</v>
      </c>
      <c r="D190" s="137" t="str">
        <f>IF(Preserves!D77&gt;0,Preserves!D77,IF(ISBLANK(Preserves!D77),"",Preserves!D77))</f>
        <v/>
      </c>
      <c r="E190" s="137" t="str">
        <f>IF(Preserves!E77&gt;0,Preserves!E77,IF(ISBLANK(Preserves!E77),"",Preserves!E77))</f>
        <v/>
      </c>
      <c r="F190" s="137" t="str">
        <f>IF(Preserves!F77&gt;0,Preserves!F77,IF(ISBLANK(Preserves!F77),"",Preserves!F77))</f>
        <v/>
      </c>
      <c r="G190" s="137" t="str">
        <f>IF(Preserves!G77&gt;0,Preserves!G77,IF(ISBLANK(Preserves!G77),"",Preserves!G77))</f>
        <v/>
      </c>
      <c r="H190" s="137" t="str">
        <f>IF(Preserves!H77&gt;0,Preserves!H77,IF(ISBLANK(Preserves!H77),"",Preserves!H77))</f>
        <v/>
      </c>
      <c r="I190" s="137" t="str">
        <f>IF(Preserves!I77&gt;0,Preserves!I77,IF(ISBLANK(Preserves!I77),"",Preserves!I77))</f>
        <v/>
      </c>
      <c r="J190" s="137" t="str">
        <f>IF(Preserves!J77&gt;0,Preserves!J77,IF(ISBLANK(Preserves!J77),"",Preserves!J77))</f>
        <v/>
      </c>
      <c r="K190" s="137">
        <f>IF(Preserves!K77&gt;0,Preserves!K77,IF(ISBLANK(Preserves!K77),"",Preserves!K77))</f>
        <v>76950</v>
      </c>
      <c r="L190" s="139">
        <f>IF(Preserves!L77&gt;0,Preserves!L77,IF(ISBLANK(Preserves!L77),"",Preserves!L77))</f>
        <v>0.52700000000000002</v>
      </c>
      <c r="M190" s="137">
        <f>IF(Preserves!M77&gt;0,Preserves!M77,IF(ISBLANK(Preserves!M77),"",Preserves!M77))</f>
        <v>133250.54843061583</v>
      </c>
      <c r="N190" s="137">
        <f>IF(Preserves!N77&gt;0,Preserves!N77,IF(ISBLANK(Preserves!N77),"",Preserves!N77))</f>
        <v>279826.15170429327</v>
      </c>
      <c r="O190" s="137">
        <f>IF(Preserves!O77&gt;0,Preserves!O77,IF(ISBLANK(Preserves!O77),"",Preserves!O77))</f>
        <v>279826.15170429327</v>
      </c>
      <c r="P190" s="139">
        <f>IF(Preserves!P77&gt;0,Preserves!P77,IF(ISBLANK(Preserves!P77),"",Preserves!P77))</f>
        <v>0.5774835518974859</v>
      </c>
      <c r="Q190" s="139">
        <f>IF(Preserves!Q77&gt;0,Preserves!Q77,IF(ISBLANK(Preserves!Q77),"",Preserves!Q77))</f>
        <v>0.27499216757023137</v>
      </c>
      <c r="R190" s="139">
        <f>IF(Preserves!R77&gt;0,Preserves!R77,IF(ISBLANK(Preserves!R77),"",Preserves!R77))</f>
        <v>0.27499216757023137</v>
      </c>
      <c r="S190" s="137" t="e">
        <f>IF(Preserves!S77&gt;0,Preserves!S77,IF(ISBLANK(Preserves!S77),"",Preserves!S77))</f>
        <v>#N/A</v>
      </c>
      <c r="T190" t="s">
        <v>118</v>
      </c>
      <c r="U190" t="s">
        <v>351</v>
      </c>
      <c r="V190">
        <f t="shared" si="13"/>
        <v>80</v>
      </c>
      <c r="W190">
        <f t="shared" si="12"/>
        <v>168</v>
      </c>
      <c r="X190" s="148">
        <f t="shared" si="12"/>
        <v>5</v>
      </c>
    </row>
    <row r="191" spans="1:24" hidden="1">
      <c r="A191">
        <f>IF(Preserves!A78&gt;0,Preserves!A78,IF(ISBLANK(Preserves!A78),A190,Preserves!A78))</f>
        <v>2026</v>
      </c>
      <c r="B191">
        <f>IF(Preserves!B78&gt;0,Preserves!B78,IF(ISBLANK(Preserves!B78),"",Preserves!B78))</f>
        <v>5</v>
      </c>
      <c r="C191" s="137">
        <f>IF(Preserves!C78&gt;0,Preserves!C78,IF(ISBLANK(Preserves!C78),"",Preserves!C78))</f>
        <v>77181</v>
      </c>
      <c r="D191" s="137" t="str">
        <f>IF(Preserves!D78&gt;0,Preserves!D78,IF(ISBLANK(Preserves!D78),"",Preserves!D78))</f>
        <v/>
      </c>
      <c r="E191" s="137" t="str">
        <f>IF(Preserves!E78&gt;0,Preserves!E78,IF(ISBLANK(Preserves!E78),"",Preserves!E78))</f>
        <v/>
      </c>
      <c r="F191" s="137" t="str">
        <f>IF(Preserves!F78&gt;0,Preserves!F78,IF(ISBLANK(Preserves!F78),"",Preserves!F78))</f>
        <v/>
      </c>
      <c r="G191" s="137" t="str">
        <f>IF(Preserves!G78&gt;0,Preserves!G78,IF(ISBLANK(Preserves!G78),"",Preserves!G78))</f>
        <v/>
      </c>
      <c r="H191" s="137" t="str">
        <f>IF(Preserves!H78&gt;0,Preserves!H78,IF(ISBLANK(Preserves!H78),"",Preserves!H78))</f>
        <v/>
      </c>
      <c r="I191" s="137" t="str">
        <f>IF(Preserves!I78&gt;0,Preserves!I78,IF(ISBLANK(Preserves!I78),"",Preserves!I78))</f>
        <v/>
      </c>
      <c r="J191" s="137" t="str">
        <f>IF(Preserves!J78&gt;0,Preserves!J78,IF(ISBLANK(Preserves!J78),"",Preserves!J78))</f>
        <v/>
      </c>
      <c r="K191" s="137">
        <f>IF(Preserves!K78&gt;0,Preserves!K78,IF(ISBLANK(Preserves!K78),"",Preserves!K78))</f>
        <v>77181</v>
      </c>
      <c r="L191" s="139">
        <f>IF(Preserves!L78&gt;0,Preserves!L78,IF(ISBLANK(Preserves!L78),"",Preserves!L78))</f>
        <v>0.52700000000000002</v>
      </c>
      <c r="M191" s="137">
        <f>IF(Preserves!M78&gt;0,Preserves!M78,IF(ISBLANK(Preserves!M78),"",Preserves!M78))</f>
        <v>133250.54843061583</v>
      </c>
      <c r="N191" s="137">
        <f>IF(Preserves!N78&gt;0,Preserves!N78,IF(ISBLANK(Preserves!N78),"",Preserves!N78))</f>
        <v>279826.15170429327</v>
      </c>
      <c r="O191" s="137">
        <f>IF(Preserves!O78&gt;0,Preserves!O78,IF(ISBLANK(Preserves!O78),"",Preserves!O78))</f>
        <v>279826.15170429327</v>
      </c>
      <c r="P191" s="139">
        <f>IF(Preserves!P78&gt;0,Preserves!P78,IF(ISBLANK(Preserves!P78),"",Preserves!P78))</f>
        <v>0.57921712825210991</v>
      </c>
      <c r="Q191" s="139">
        <f>IF(Preserves!Q78&gt;0,Preserves!Q78,IF(ISBLANK(Preserves!Q78),"",Preserves!Q78))</f>
        <v>0.27581768012005237</v>
      </c>
      <c r="R191" s="139">
        <f>IF(Preserves!R78&gt;0,Preserves!R78,IF(ISBLANK(Preserves!R78),"",Preserves!R78))</f>
        <v>0.27581768012005237</v>
      </c>
      <c r="S191" s="137" t="e">
        <f>IF(Preserves!S78&gt;0,Preserves!S78,IF(ISBLANK(Preserves!S78),"",Preserves!S78))</f>
        <v>#N/A</v>
      </c>
      <c r="T191" t="s">
        <v>118</v>
      </c>
      <c r="U191" t="s">
        <v>351</v>
      </c>
      <c r="V191">
        <f t="shared" si="13"/>
        <v>80</v>
      </c>
      <c r="W191">
        <f t="shared" si="12"/>
        <v>168</v>
      </c>
      <c r="X191" s="148">
        <f t="shared" si="12"/>
        <v>5</v>
      </c>
    </row>
    <row r="192" spans="1:24" hidden="1">
      <c r="A192">
        <f>IF(Preserves!A79&gt;0,Preserves!A79,IF(ISBLANK(Preserves!A79),A191,Preserves!A79))</f>
        <v>2026</v>
      </c>
      <c r="B192">
        <f>IF(Preserves!B79&gt;0,Preserves!B79,IF(ISBLANK(Preserves!B79),"",Preserves!B79))</f>
        <v>6</v>
      </c>
      <c r="C192" s="137">
        <f>IF(Preserves!C79&gt;0,Preserves!C79,IF(ISBLANK(Preserves!C79),"",Preserves!C79))</f>
        <v>74825</v>
      </c>
      <c r="D192" s="137" t="str">
        <f>IF(Preserves!D79&gt;0,Preserves!D79,IF(ISBLANK(Preserves!D79),"",Preserves!D79))</f>
        <v/>
      </c>
      <c r="E192" s="137" t="str">
        <f>IF(Preserves!E79&gt;0,Preserves!E79,IF(ISBLANK(Preserves!E79),"",Preserves!E79))</f>
        <v/>
      </c>
      <c r="F192" s="137" t="str">
        <f>IF(Preserves!F79&gt;0,Preserves!F79,IF(ISBLANK(Preserves!F79),"",Preserves!F79))</f>
        <v/>
      </c>
      <c r="G192" s="137" t="str">
        <f>IF(Preserves!G79&gt;0,Preserves!G79,IF(ISBLANK(Preserves!G79),"",Preserves!G79))</f>
        <v/>
      </c>
      <c r="H192" s="137" t="str">
        <f>IF(Preserves!H79&gt;0,Preserves!H79,IF(ISBLANK(Preserves!H79),"",Preserves!H79))</f>
        <v/>
      </c>
      <c r="I192" s="137" t="str">
        <f>IF(Preserves!I79&gt;0,Preserves!I79,IF(ISBLANK(Preserves!I79),"",Preserves!I79))</f>
        <v/>
      </c>
      <c r="J192" s="137" t="str">
        <f>IF(Preserves!J79&gt;0,Preserves!J79,IF(ISBLANK(Preserves!J79),"",Preserves!J79))</f>
        <v/>
      </c>
      <c r="K192" s="137">
        <f>IF(Preserves!K79&gt;0,Preserves!K79,IF(ISBLANK(Preserves!K79),"",Preserves!K79))</f>
        <v>74825</v>
      </c>
      <c r="L192" s="139">
        <f>IF(Preserves!L79&gt;0,Preserves!L79,IF(ISBLANK(Preserves!L79),"",Preserves!L79))</f>
        <v>0.52700000000000002</v>
      </c>
      <c r="M192" s="137">
        <f>IF(Preserves!M79&gt;0,Preserves!M79,IF(ISBLANK(Preserves!M79),"",Preserves!M79))</f>
        <v>133250.54843061583</v>
      </c>
      <c r="N192" s="137">
        <f>IF(Preserves!N79&gt;0,Preserves!N79,IF(ISBLANK(Preserves!N79),"",Preserves!N79))</f>
        <v>279826.15170429327</v>
      </c>
      <c r="O192" s="137">
        <f>IF(Preserves!O79&gt;0,Preserves!O79,IF(ISBLANK(Preserves!O79),"",Preserves!O79))</f>
        <v>279826.15170429327</v>
      </c>
      <c r="P192" s="139">
        <f>IF(Preserves!P79&gt;0,Preserves!P79,IF(ISBLANK(Preserves!P79),"",Preserves!P79))</f>
        <v>0.56153615036685356</v>
      </c>
      <c r="Q192" s="139">
        <f>IF(Preserves!Q79&gt;0,Preserves!Q79,IF(ISBLANK(Preserves!Q79),"",Preserves!Q79))</f>
        <v>0.26739816684135886</v>
      </c>
      <c r="R192" s="139">
        <f>IF(Preserves!R79&gt;0,Preserves!R79,IF(ISBLANK(Preserves!R79),"",Preserves!R79))</f>
        <v>0.26739816684135886</v>
      </c>
      <c r="S192" s="137" t="e">
        <f>IF(Preserves!S79&gt;0,Preserves!S79,IF(ISBLANK(Preserves!S79),"",Preserves!S79))</f>
        <v>#N/A</v>
      </c>
      <c r="T192" t="s">
        <v>118</v>
      </c>
      <c r="U192" t="s">
        <v>351</v>
      </c>
      <c r="V192">
        <f t="shared" si="13"/>
        <v>80</v>
      </c>
      <c r="W192">
        <f t="shared" si="12"/>
        <v>168</v>
      </c>
      <c r="X192" s="148">
        <f t="shared" si="12"/>
        <v>5</v>
      </c>
    </row>
    <row r="193" spans="1:24" hidden="1">
      <c r="A193">
        <f>IF(Preserves!A80&gt;0,Preserves!A80,IF(ISBLANK(Preserves!A80),A192,Preserves!A80))</f>
        <v>2026</v>
      </c>
      <c r="B193">
        <f>IF(Preserves!B80&gt;0,Preserves!B80,IF(ISBLANK(Preserves!B80),"",Preserves!B80))</f>
        <v>7</v>
      </c>
      <c r="C193" s="137">
        <f>IF(Preserves!C80&gt;0,Preserves!C80,IF(ISBLANK(Preserves!C80),"",Preserves!C80))</f>
        <v>76464</v>
      </c>
      <c r="D193" s="137" t="str">
        <f>IF(Preserves!D80&gt;0,Preserves!D80,IF(ISBLANK(Preserves!D80),"",Preserves!D80))</f>
        <v/>
      </c>
      <c r="E193" s="137" t="str">
        <f>IF(Preserves!E80&gt;0,Preserves!E80,IF(ISBLANK(Preserves!E80),"",Preserves!E80))</f>
        <v/>
      </c>
      <c r="F193" s="137" t="str">
        <f>IF(Preserves!F80&gt;0,Preserves!F80,IF(ISBLANK(Preserves!F80),"",Preserves!F80))</f>
        <v/>
      </c>
      <c r="G193" s="137" t="str">
        <f>IF(Preserves!G80&gt;0,Preserves!G80,IF(ISBLANK(Preserves!G80),"",Preserves!G80))</f>
        <v/>
      </c>
      <c r="H193" s="137" t="str">
        <f>IF(Preserves!H80&gt;0,Preserves!H80,IF(ISBLANK(Preserves!H80),"",Preserves!H80))</f>
        <v/>
      </c>
      <c r="I193" s="137" t="str">
        <f>IF(Preserves!I80&gt;0,Preserves!I80,IF(ISBLANK(Preserves!I80),"",Preserves!I80))</f>
        <v/>
      </c>
      <c r="J193" s="137" t="str">
        <f>IF(Preserves!J80&gt;0,Preserves!J80,IF(ISBLANK(Preserves!J80),"",Preserves!J80))</f>
        <v/>
      </c>
      <c r="K193" s="137">
        <f>IF(Preserves!K80&gt;0,Preserves!K80,IF(ISBLANK(Preserves!K80),"",Preserves!K80))</f>
        <v>76464</v>
      </c>
      <c r="L193" s="139">
        <f>IF(Preserves!L80&gt;0,Preserves!L80,IF(ISBLANK(Preserves!L80),"",Preserves!L80))</f>
        <v>0.52700000000000002</v>
      </c>
      <c r="M193" s="137">
        <f>IF(Preserves!M80&gt;0,Preserves!M80,IF(ISBLANK(Preserves!M80),"",Preserves!M80))</f>
        <v>133250.54843061583</v>
      </c>
      <c r="N193" s="137">
        <f>IF(Preserves!N80&gt;0,Preserves!N80,IF(ISBLANK(Preserves!N80),"",Preserves!N80))</f>
        <v>279826.15170429327</v>
      </c>
      <c r="O193" s="137">
        <f>IF(Preserves!O80&gt;0,Preserves!O80,IF(ISBLANK(Preserves!O80),"",Preserves!O80))</f>
        <v>279826.15170429327</v>
      </c>
      <c r="P193" s="139">
        <f>IF(Preserves!P80&gt;0,Preserves!P80,IF(ISBLANK(Preserves!P80),"",Preserves!P80))</f>
        <v>0.57383628735918601</v>
      </c>
      <c r="Q193" s="139">
        <f>IF(Preserves!Q80&gt;0,Preserves!Q80,IF(ISBLANK(Preserves!Q80),"",Preserves!Q80))</f>
        <v>0.27325537493294572</v>
      </c>
      <c r="R193" s="139">
        <f>IF(Preserves!R80&gt;0,Preserves!R80,IF(ISBLANK(Preserves!R80),"",Preserves!R80))</f>
        <v>0.27325537493294572</v>
      </c>
      <c r="S193" s="137" t="e">
        <f>IF(Preserves!S80&gt;0,Preserves!S80,IF(ISBLANK(Preserves!S80),"",Preserves!S80))</f>
        <v>#N/A</v>
      </c>
      <c r="T193" t="s">
        <v>118</v>
      </c>
      <c r="U193" t="s">
        <v>351</v>
      </c>
      <c r="V193">
        <f t="shared" si="13"/>
        <v>80</v>
      </c>
      <c r="W193">
        <f t="shared" si="12"/>
        <v>168</v>
      </c>
      <c r="X193" s="148">
        <f t="shared" si="12"/>
        <v>5</v>
      </c>
    </row>
    <row r="194" spans="1:24" hidden="1">
      <c r="A194">
        <f>IF(Preserves!A81&gt;0,Preserves!A81,IF(ISBLANK(Preserves!A81),A193,Preserves!A81))</f>
        <v>2026</v>
      </c>
      <c r="B194">
        <f>IF(Preserves!B81&gt;0,Preserves!B81,IF(ISBLANK(Preserves!B81),"",Preserves!B81))</f>
        <v>8</v>
      </c>
      <c r="C194" s="137">
        <f>IF(Preserves!C81&gt;0,Preserves!C81,IF(ISBLANK(Preserves!C81),"",Preserves!C81))</f>
        <v>63711</v>
      </c>
      <c r="D194" s="137" t="str">
        <f>IF(Preserves!D81&gt;0,Preserves!D81,IF(ISBLANK(Preserves!D81),"",Preserves!D81))</f>
        <v/>
      </c>
      <c r="E194" s="137" t="str">
        <f>IF(Preserves!E81&gt;0,Preserves!E81,IF(ISBLANK(Preserves!E81),"",Preserves!E81))</f>
        <v/>
      </c>
      <c r="F194" s="137" t="str">
        <f>IF(Preserves!F81&gt;0,Preserves!F81,IF(ISBLANK(Preserves!F81),"",Preserves!F81))</f>
        <v/>
      </c>
      <c r="G194" s="137" t="str">
        <f>IF(Preserves!G81&gt;0,Preserves!G81,IF(ISBLANK(Preserves!G81),"",Preserves!G81))</f>
        <v/>
      </c>
      <c r="H194" s="137" t="str">
        <f>IF(Preserves!H81&gt;0,Preserves!H81,IF(ISBLANK(Preserves!H81),"",Preserves!H81))</f>
        <v/>
      </c>
      <c r="I194" s="137" t="str">
        <f>IF(Preserves!I81&gt;0,Preserves!I81,IF(ISBLANK(Preserves!I81),"",Preserves!I81))</f>
        <v/>
      </c>
      <c r="J194" s="137" t="str">
        <f>IF(Preserves!J81&gt;0,Preserves!J81,IF(ISBLANK(Preserves!J81),"",Preserves!J81))</f>
        <v/>
      </c>
      <c r="K194" s="137">
        <f>IF(Preserves!K81&gt;0,Preserves!K81,IF(ISBLANK(Preserves!K81),"",Preserves!K81))</f>
        <v>63711</v>
      </c>
      <c r="L194" s="139">
        <f>IF(Preserves!L81&gt;0,Preserves!L81,IF(ISBLANK(Preserves!L81),"",Preserves!L81))</f>
        <v>0.52700000000000002</v>
      </c>
      <c r="M194" s="137">
        <f>IF(Preserves!M81&gt;0,Preserves!M81,IF(ISBLANK(Preserves!M81),"",Preserves!M81))</f>
        <v>133250.54843061583</v>
      </c>
      <c r="N194" s="137">
        <f>IF(Preserves!N81&gt;0,Preserves!N81,IF(ISBLANK(Preserves!N81),"",Preserves!N81))</f>
        <v>279826.15170429327</v>
      </c>
      <c r="O194" s="137">
        <f>IF(Preserves!O81&gt;0,Preserves!O81,IF(ISBLANK(Preserves!O81),"",Preserves!O81))</f>
        <v>279826.15170429327</v>
      </c>
      <c r="P194" s="139">
        <f>IF(Preserves!P81&gt;0,Preserves!P81,IF(ISBLANK(Preserves!P81),"",Preserves!P81))</f>
        <v>0.47812936419676055</v>
      </c>
      <c r="Q194" s="139">
        <f>IF(Preserves!Q81&gt;0,Preserves!Q81,IF(ISBLANK(Preserves!Q81),"",Preserves!Q81))</f>
        <v>0.227680649617505</v>
      </c>
      <c r="R194" s="139">
        <f>IF(Preserves!R81&gt;0,Preserves!R81,IF(ISBLANK(Preserves!R81),"",Preserves!R81))</f>
        <v>0.227680649617505</v>
      </c>
      <c r="S194" s="137" t="e">
        <f>IF(Preserves!S81&gt;0,Preserves!S81,IF(ISBLANK(Preserves!S81),"",Preserves!S81))</f>
        <v>#N/A</v>
      </c>
      <c r="T194" t="s">
        <v>118</v>
      </c>
      <c r="U194" t="s">
        <v>351</v>
      </c>
      <c r="V194">
        <f t="shared" si="13"/>
        <v>80</v>
      </c>
      <c r="W194">
        <f t="shared" si="12"/>
        <v>168</v>
      </c>
      <c r="X194" s="148">
        <f t="shared" si="12"/>
        <v>5</v>
      </c>
    </row>
    <row r="195" spans="1:24" hidden="1">
      <c r="A195">
        <f>IF(Preserves!A82&gt;0,Preserves!A82,IF(ISBLANK(Preserves!A82),A194,Preserves!A82))</f>
        <v>2026</v>
      </c>
      <c r="B195">
        <f>IF(Preserves!B82&gt;0,Preserves!B82,IF(ISBLANK(Preserves!B82),"",Preserves!B82))</f>
        <v>9</v>
      </c>
      <c r="C195" s="137">
        <f>IF(Preserves!C82&gt;0,Preserves!C82,IF(ISBLANK(Preserves!C82),"",Preserves!C82))</f>
        <v>78174</v>
      </c>
      <c r="D195" s="137" t="str">
        <f>IF(Preserves!D82&gt;0,Preserves!D82,IF(ISBLANK(Preserves!D82),"",Preserves!D82))</f>
        <v/>
      </c>
      <c r="E195" s="137" t="str">
        <f>IF(Preserves!E82&gt;0,Preserves!E82,IF(ISBLANK(Preserves!E82),"",Preserves!E82))</f>
        <v/>
      </c>
      <c r="F195" s="137" t="str">
        <f>IF(Preserves!F82&gt;0,Preserves!F82,IF(ISBLANK(Preserves!F82),"",Preserves!F82))</f>
        <v/>
      </c>
      <c r="G195" s="137" t="str">
        <f>IF(Preserves!G82&gt;0,Preserves!G82,IF(ISBLANK(Preserves!G82),"",Preserves!G82))</f>
        <v/>
      </c>
      <c r="H195" s="137" t="str">
        <f>IF(Preserves!H82&gt;0,Preserves!H82,IF(ISBLANK(Preserves!H82),"",Preserves!H82))</f>
        <v/>
      </c>
      <c r="I195" s="137" t="str">
        <f>IF(Preserves!I82&gt;0,Preserves!I82,IF(ISBLANK(Preserves!I82),"",Preserves!I82))</f>
        <v/>
      </c>
      <c r="J195" s="137" t="str">
        <f>IF(Preserves!J82&gt;0,Preserves!J82,IF(ISBLANK(Preserves!J82),"",Preserves!J82))</f>
        <v/>
      </c>
      <c r="K195" s="137">
        <f>IF(Preserves!K82&gt;0,Preserves!K82,IF(ISBLANK(Preserves!K82),"",Preserves!K82))</f>
        <v>78174</v>
      </c>
      <c r="L195" s="139">
        <f>IF(Preserves!L82&gt;0,Preserves!L82,IF(ISBLANK(Preserves!L82),"",Preserves!L82))</f>
        <v>0.52700000000000002</v>
      </c>
      <c r="M195" s="137">
        <f>IF(Preserves!M82&gt;0,Preserves!M82,IF(ISBLANK(Preserves!M82),"",Preserves!M82))</f>
        <v>133250.54843061583</v>
      </c>
      <c r="N195" s="137">
        <f>IF(Preserves!N82&gt;0,Preserves!N82,IF(ISBLANK(Preserves!N82),"",Preserves!N82))</f>
        <v>279826.15170429327</v>
      </c>
      <c r="O195" s="137">
        <f>IF(Preserves!O82&gt;0,Preserves!O82,IF(ISBLANK(Preserves!O82),"",Preserves!O82))</f>
        <v>279826.15170429327</v>
      </c>
      <c r="P195" s="139">
        <f>IF(Preserves!P82&gt;0,Preserves!P82,IF(ISBLANK(Preserves!P82),"",Preserves!P82))</f>
        <v>0.58666925517913016</v>
      </c>
      <c r="Q195" s="139">
        <f>IF(Preserves!Q82&gt;0,Preserves!Q82,IF(ISBLANK(Preserves!Q82),"",Preserves!Q82))</f>
        <v>0.27936631199006196</v>
      </c>
      <c r="R195" s="139">
        <f>IF(Preserves!R82&gt;0,Preserves!R82,IF(ISBLANK(Preserves!R82),"",Preserves!R82))</f>
        <v>0.27936631199006196</v>
      </c>
      <c r="S195" s="137" t="e">
        <f>IF(Preserves!S82&gt;0,Preserves!S82,IF(ISBLANK(Preserves!S82),"",Preserves!S82))</f>
        <v>#N/A</v>
      </c>
      <c r="T195" t="s">
        <v>118</v>
      </c>
      <c r="U195" t="s">
        <v>351</v>
      </c>
      <c r="V195">
        <f t="shared" si="13"/>
        <v>80</v>
      </c>
      <c r="W195">
        <f t="shared" si="12"/>
        <v>168</v>
      </c>
      <c r="X195" s="148">
        <f t="shared" si="12"/>
        <v>5</v>
      </c>
    </row>
    <row r="196" spans="1:24" hidden="1">
      <c r="A196">
        <f>IF(Preserves!A83&gt;0,Preserves!A83,IF(ISBLANK(Preserves!A83),A195,Preserves!A83))</f>
        <v>2026</v>
      </c>
      <c r="B196">
        <f>IF(Preserves!B83&gt;0,Preserves!B83,IF(ISBLANK(Preserves!B83),"",Preserves!B83))</f>
        <v>10</v>
      </c>
      <c r="C196" s="137">
        <f>IF(Preserves!C83&gt;0,Preserves!C83,IF(ISBLANK(Preserves!C83),"",Preserves!C83))</f>
        <v>71751</v>
      </c>
      <c r="D196" s="137" t="str">
        <f>IF(Preserves!D83&gt;0,Preserves!D83,IF(ISBLANK(Preserves!D83),"",Preserves!D83))</f>
        <v/>
      </c>
      <c r="E196" s="137" t="str">
        <f>IF(Preserves!E83&gt;0,Preserves!E83,IF(ISBLANK(Preserves!E83),"",Preserves!E83))</f>
        <v/>
      </c>
      <c r="F196" s="137" t="str">
        <f>IF(Preserves!F83&gt;0,Preserves!F83,IF(ISBLANK(Preserves!F83),"",Preserves!F83))</f>
        <v/>
      </c>
      <c r="G196" s="137" t="str">
        <f>IF(Preserves!G83&gt;0,Preserves!G83,IF(ISBLANK(Preserves!G83),"",Preserves!G83))</f>
        <v/>
      </c>
      <c r="H196" s="137" t="str">
        <f>IF(Preserves!H83&gt;0,Preserves!H83,IF(ISBLANK(Preserves!H83),"",Preserves!H83))</f>
        <v/>
      </c>
      <c r="I196" s="137" t="str">
        <f>IF(Preserves!I83&gt;0,Preserves!I83,IF(ISBLANK(Preserves!I83),"",Preserves!I83))</f>
        <v/>
      </c>
      <c r="J196" s="137" t="str">
        <f>IF(Preserves!J83&gt;0,Preserves!J83,IF(ISBLANK(Preserves!J83),"",Preserves!J83))</f>
        <v/>
      </c>
      <c r="K196" s="137">
        <f>IF(Preserves!K83&gt;0,Preserves!K83,IF(ISBLANK(Preserves!K83),"",Preserves!K83))</f>
        <v>71751</v>
      </c>
      <c r="L196" s="139">
        <f>IF(Preserves!L83&gt;0,Preserves!L83,IF(ISBLANK(Preserves!L83),"",Preserves!L83))</f>
        <v>0.52700000000000002</v>
      </c>
      <c r="M196" s="137">
        <f>IF(Preserves!M83&gt;0,Preserves!M83,IF(ISBLANK(Preserves!M83),"",Preserves!M83))</f>
        <v>133250.54843061583</v>
      </c>
      <c r="N196" s="137">
        <f>IF(Preserves!N83&gt;0,Preserves!N83,IF(ISBLANK(Preserves!N83),"",Preserves!N83))</f>
        <v>279826.15170429327</v>
      </c>
      <c r="O196" s="137">
        <f>IF(Preserves!O83&gt;0,Preserves!O83,IF(ISBLANK(Preserves!O83),"",Preserves!O83))</f>
        <v>279826.15170429327</v>
      </c>
      <c r="P196" s="139">
        <f>IF(Preserves!P83&gt;0,Preserves!P83,IF(ISBLANK(Preserves!P83),"",Preserves!P83))</f>
        <v>0.53846682692912951</v>
      </c>
      <c r="Q196" s="139">
        <f>IF(Preserves!Q83&gt;0,Preserves!Q83,IF(ISBLANK(Preserves!Q83),"",Preserves!Q83))</f>
        <v>0.25641277472815688</v>
      </c>
      <c r="R196" s="139">
        <f>IF(Preserves!R83&gt;0,Preserves!R83,IF(ISBLANK(Preserves!R83),"",Preserves!R83))</f>
        <v>0.25641277472815688</v>
      </c>
      <c r="S196" s="137" t="e">
        <f>IF(Preserves!S83&gt;0,Preserves!S83,IF(ISBLANK(Preserves!S83),"",Preserves!S83))</f>
        <v>#N/A</v>
      </c>
      <c r="T196" t="s">
        <v>118</v>
      </c>
      <c r="U196" t="s">
        <v>351</v>
      </c>
      <c r="V196">
        <f t="shared" si="13"/>
        <v>80</v>
      </c>
      <c r="W196">
        <f t="shared" si="12"/>
        <v>168</v>
      </c>
      <c r="X196" s="148">
        <f t="shared" si="12"/>
        <v>5</v>
      </c>
    </row>
    <row r="197" spans="1:24" hidden="1">
      <c r="A197">
        <f>IF(Preserves!A84&gt;0,Preserves!A84,IF(ISBLANK(Preserves!A84),A196,Preserves!A84))</f>
        <v>2026</v>
      </c>
      <c r="B197">
        <f>IF(Preserves!B84&gt;0,Preserves!B84,IF(ISBLANK(Preserves!B84),"",Preserves!B84))</f>
        <v>11</v>
      </c>
      <c r="C197" s="137">
        <f>IF(Preserves!C84&gt;0,Preserves!C84,IF(ISBLANK(Preserves!C84),"",Preserves!C84))</f>
        <v>47793</v>
      </c>
      <c r="D197" s="137" t="str">
        <f>IF(Preserves!D84&gt;0,Preserves!D84,IF(ISBLANK(Preserves!D84),"",Preserves!D84))</f>
        <v/>
      </c>
      <c r="E197" s="137" t="str">
        <f>IF(Preserves!E84&gt;0,Preserves!E84,IF(ISBLANK(Preserves!E84),"",Preserves!E84))</f>
        <v/>
      </c>
      <c r="F197" s="137" t="str">
        <f>IF(Preserves!F84&gt;0,Preserves!F84,IF(ISBLANK(Preserves!F84),"",Preserves!F84))</f>
        <v/>
      </c>
      <c r="G197" s="137" t="str">
        <f>IF(Preserves!G84&gt;0,Preserves!G84,IF(ISBLANK(Preserves!G84),"",Preserves!G84))</f>
        <v/>
      </c>
      <c r="H197" s="137" t="str">
        <f>IF(Preserves!H84&gt;0,Preserves!H84,IF(ISBLANK(Preserves!H84),"",Preserves!H84))</f>
        <v/>
      </c>
      <c r="I197" s="137" t="str">
        <f>IF(Preserves!I84&gt;0,Preserves!I84,IF(ISBLANK(Preserves!I84),"",Preserves!I84))</f>
        <v/>
      </c>
      <c r="J197" s="137" t="str">
        <f>IF(Preserves!J84&gt;0,Preserves!J84,IF(ISBLANK(Preserves!J84),"",Preserves!J84))</f>
        <v/>
      </c>
      <c r="K197" s="137">
        <f>IF(Preserves!K84&gt;0,Preserves!K84,IF(ISBLANK(Preserves!K84),"",Preserves!K84))</f>
        <v>47793</v>
      </c>
      <c r="L197" s="139">
        <f>IF(Preserves!L84&gt;0,Preserves!L84,IF(ISBLANK(Preserves!L84),"",Preserves!L84))</f>
        <v>0.52700000000000002</v>
      </c>
      <c r="M197" s="137">
        <f>IF(Preserves!M84&gt;0,Preserves!M84,IF(ISBLANK(Preserves!M84),"",Preserves!M84))</f>
        <v>133250.54843061583</v>
      </c>
      <c r="N197" s="137">
        <f>IF(Preserves!N84&gt;0,Preserves!N84,IF(ISBLANK(Preserves!N84),"",Preserves!N84))</f>
        <v>279826.15170429327</v>
      </c>
      <c r="O197" s="137">
        <f>IF(Preserves!O84&gt;0,Preserves!O84,IF(ISBLANK(Preserves!O84),"",Preserves!O84))</f>
        <v>279826.15170429327</v>
      </c>
      <c r="P197" s="139">
        <f>IF(Preserves!P84&gt;0,Preserves!P84,IF(ISBLANK(Preserves!P84),"",Preserves!P84))</f>
        <v>0.35867019357812274</v>
      </c>
      <c r="Q197" s="139">
        <f>IF(Preserves!Q84&gt;0,Preserves!Q84,IF(ISBLANK(Preserves!Q84),"",Preserves!Q84))</f>
        <v>0.17079533027529653</v>
      </c>
      <c r="R197" s="139">
        <f>IF(Preserves!R84&gt;0,Preserves!R84,IF(ISBLANK(Preserves!R84),"",Preserves!R84))</f>
        <v>0.17079533027529653</v>
      </c>
      <c r="S197" s="137" t="e">
        <f>IF(Preserves!S84&gt;0,Preserves!S84,IF(ISBLANK(Preserves!S84),"",Preserves!S84))</f>
        <v>#N/A</v>
      </c>
      <c r="T197" t="s">
        <v>118</v>
      </c>
      <c r="U197" t="s">
        <v>351</v>
      </c>
      <c r="V197">
        <f t="shared" si="13"/>
        <v>80</v>
      </c>
      <c r="W197">
        <f t="shared" si="12"/>
        <v>168</v>
      </c>
      <c r="X197" s="148">
        <f t="shared" si="12"/>
        <v>5</v>
      </c>
    </row>
    <row r="198" spans="1:24" hidden="1">
      <c r="A198">
        <f>IF(Preserves!A85&gt;0,Preserves!A85,IF(ISBLANK(Preserves!A85),A197,Preserves!A85))</f>
        <v>2026</v>
      </c>
      <c r="B198">
        <f>IF(Preserves!B85&gt;0,Preserves!B85,IF(ISBLANK(Preserves!B85),"",Preserves!B85))</f>
        <v>12</v>
      </c>
      <c r="C198" s="137">
        <f>IF(Preserves!C85&gt;0,Preserves!C85,IF(ISBLANK(Preserves!C85),"",Preserves!C85))</f>
        <v>47061</v>
      </c>
      <c r="D198" s="137" t="str">
        <f>IF(Preserves!D85&gt;0,Preserves!D85,IF(ISBLANK(Preserves!D85),"",Preserves!D85))</f>
        <v/>
      </c>
      <c r="E198" s="137" t="str">
        <f>IF(Preserves!E85&gt;0,Preserves!E85,IF(ISBLANK(Preserves!E85),"",Preserves!E85))</f>
        <v/>
      </c>
      <c r="F198" s="137" t="str">
        <f>IF(Preserves!F85&gt;0,Preserves!F85,IF(ISBLANK(Preserves!F85),"",Preserves!F85))</f>
        <v/>
      </c>
      <c r="G198" s="137" t="str">
        <f>IF(Preserves!G85&gt;0,Preserves!G85,IF(ISBLANK(Preserves!G85),"",Preserves!G85))</f>
        <v/>
      </c>
      <c r="H198" s="137" t="str">
        <f>IF(Preserves!H85&gt;0,Preserves!H85,IF(ISBLANK(Preserves!H85),"",Preserves!H85))</f>
        <v/>
      </c>
      <c r="I198" s="137" t="str">
        <f>IF(Preserves!I85&gt;0,Preserves!I85,IF(ISBLANK(Preserves!I85),"",Preserves!I85))</f>
        <v/>
      </c>
      <c r="J198" s="137" t="str">
        <f>IF(Preserves!J85&gt;0,Preserves!J85,IF(ISBLANK(Preserves!J85),"",Preserves!J85))</f>
        <v/>
      </c>
      <c r="K198" s="137">
        <f>IF(Preserves!K85&gt;0,Preserves!K85,IF(ISBLANK(Preserves!K85),"",Preserves!K85))</f>
        <v>47061</v>
      </c>
      <c r="L198" s="139">
        <f>IF(Preserves!L85&gt;0,Preserves!L85,IF(ISBLANK(Preserves!L85),"",Preserves!L85))</f>
        <v>0.52700000000000002</v>
      </c>
      <c r="M198" s="137">
        <f>IF(Preserves!M85&gt;0,Preserves!M85,IF(ISBLANK(Preserves!M85),"",Preserves!M85))</f>
        <v>133250.54843061583</v>
      </c>
      <c r="N198" s="137">
        <f>IF(Preserves!N85&gt;0,Preserves!N85,IF(ISBLANK(Preserves!N85),"",Preserves!N85))</f>
        <v>279826.15170429327</v>
      </c>
      <c r="O198" s="137">
        <f>IF(Preserves!O85&gt;0,Preserves!O85,IF(ISBLANK(Preserves!O85),"",Preserves!O85))</f>
        <v>279826.15170429327</v>
      </c>
      <c r="P198" s="139">
        <f>IF(Preserves!P85&gt;0,Preserves!P85,IF(ISBLANK(Preserves!P85),"",Preserves!P85))</f>
        <v>0.3531767827920414</v>
      </c>
      <c r="Q198" s="139">
        <f>IF(Preserves!Q85&gt;0,Preserves!Q85,IF(ISBLANK(Preserves!Q85),"",Preserves!Q85))</f>
        <v>0.16817942037716255</v>
      </c>
      <c r="R198" s="139">
        <f>IF(Preserves!R85&gt;0,Preserves!R85,IF(ISBLANK(Preserves!R85),"",Preserves!R85))</f>
        <v>0.16817942037716255</v>
      </c>
      <c r="S198" s="137" t="e">
        <f>IF(Preserves!S85&gt;0,Preserves!S85,IF(ISBLANK(Preserves!S85),"",Preserves!S85))</f>
        <v>#N/A</v>
      </c>
      <c r="T198" t="s">
        <v>118</v>
      </c>
      <c r="U198" t="s">
        <v>351</v>
      </c>
      <c r="V198">
        <f t="shared" si="13"/>
        <v>80</v>
      </c>
      <c r="W198">
        <f t="shared" si="12"/>
        <v>168</v>
      </c>
      <c r="X198" s="148">
        <f t="shared" si="12"/>
        <v>5</v>
      </c>
    </row>
    <row r="199" spans="1:24" hidden="1">
      <c r="A199">
        <f>IF(Preserves!A86&gt;0,Preserves!A86,IF(ISBLANK(Preserves!A86),A198,Preserves!A86))</f>
        <v>2026</v>
      </c>
      <c r="B199">
        <f>IF(Preserves!B86&gt;0,Preserves!B86,IF(ISBLANK(Preserves!B86),"",Preserves!B86))</f>
        <v>13</v>
      </c>
      <c r="C199" s="137">
        <f>IF(Preserves!C86&gt;0,Preserves!C86,IF(ISBLANK(Preserves!C86),"",Preserves!C86))</f>
        <v>69181</v>
      </c>
      <c r="D199" s="137" t="str">
        <f>IF(Preserves!D86&gt;0,Preserves!D86,IF(ISBLANK(Preserves!D86),"",Preserves!D86))</f>
        <v/>
      </c>
      <c r="E199" s="137" t="str">
        <f>IF(Preserves!E86&gt;0,Preserves!E86,IF(ISBLANK(Preserves!E86),"",Preserves!E86))</f>
        <v/>
      </c>
      <c r="F199" s="137" t="str">
        <f>IF(Preserves!F86&gt;0,Preserves!F86,IF(ISBLANK(Preserves!F86),"",Preserves!F86))</f>
        <v/>
      </c>
      <c r="G199" s="137" t="str">
        <f>IF(Preserves!G86&gt;0,Preserves!G86,IF(ISBLANK(Preserves!G86),"",Preserves!G86))</f>
        <v/>
      </c>
      <c r="H199" s="137" t="str">
        <f>IF(Preserves!H86&gt;0,Preserves!H86,IF(ISBLANK(Preserves!H86),"",Preserves!H86))</f>
        <v/>
      </c>
      <c r="I199" s="137" t="str">
        <f>IF(Preserves!I86&gt;0,Preserves!I86,IF(ISBLANK(Preserves!I86),"",Preserves!I86))</f>
        <v/>
      </c>
      <c r="J199" s="137" t="str">
        <f>IF(Preserves!J86&gt;0,Preserves!J86,IF(ISBLANK(Preserves!J86),"",Preserves!J86))</f>
        <v/>
      </c>
      <c r="K199" s="137">
        <f>IF(Preserves!K86&gt;0,Preserves!K86,IF(ISBLANK(Preserves!K86),"",Preserves!K86))</f>
        <v>69181</v>
      </c>
      <c r="L199" s="139">
        <f>IF(Preserves!L86&gt;0,Preserves!L86,IF(ISBLANK(Preserves!L86),"",Preserves!L86))</f>
        <v>0.52700000000000002</v>
      </c>
      <c r="M199" s="137">
        <f>IF(Preserves!M86&gt;0,Preserves!M86,IF(ISBLANK(Preserves!M86),"",Preserves!M86))</f>
        <v>133250.54843061583</v>
      </c>
      <c r="N199" s="137">
        <f>IF(Preserves!N86&gt;0,Preserves!N86,IF(ISBLANK(Preserves!N86),"",Preserves!N86))</f>
        <v>279826.15170429327</v>
      </c>
      <c r="O199" s="137">
        <f>IF(Preserves!O86&gt;0,Preserves!O86,IF(ISBLANK(Preserves!O86),"",Preserves!O86))</f>
        <v>279826.15170429327</v>
      </c>
      <c r="P199" s="139">
        <f>IF(Preserves!P86&gt;0,Preserves!P86,IF(ISBLANK(Preserves!P86),"",Preserves!P86))</f>
        <v>0.51917985190149418</v>
      </c>
      <c r="Q199" s="139">
        <f>IF(Preserves!Q86&gt;0,Preserves!Q86,IF(ISBLANK(Preserves!Q86),"",Preserves!Q86))</f>
        <v>0.24722850090547338</v>
      </c>
      <c r="R199" s="139">
        <f>IF(Preserves!R86&gt;0,Preserves!R86,IF(ISBLANK(Preserves!R86),"",Preserves!R86))</f>
        <v>0.24722850090547338</v>
      </c>
      <c r="S199" s="137" t="e">
        <f>IF(Preserves!S86&gt;0,Preserves!S86,IF(ISBLANK(Preserves!S86),"",Preserves!S86))</f>
        <v>#N/A</v>
      </c>
      <c r="T199" t="s">
        <v>118</v>
      </c>
      <c r="U199" t="s">
        <v>351</v>
      </c>
      <c r="V199">
        <f t="shared" si="13"/>
        <v>80</v>
      </c>
      <c r="W199">
        <f t="shared" si="12"/>
        <v>168</v>
      </c>
      <c r="X199" s="148">
        <f t="shared" si="12"/>
        <v>5</v>
      </c>
    </row>
    <row r="200" spans="1:24" hidden="1">
      <c r="A200">
        <f>IF(Preserves!A87&gt;0,Preserves!A87,IF(ISBLANK(Preserves!A87),A199,Preserves!A87))</f>
        <v>2027</v>
      </c>
      <c r="B200">
        <f>IF(Preserves!B87&gt;0,Preserves!B87,IF(ISBLANK(Preserves!B87),"",Preserves!B87))</f>
        <v>1</v>
      </c>
      <c r="C200" s="137">
        <f>IF(Preserves!C87&gt;0,Preserves!C87,IF(ISBLANK(Preserves!C87),"",Preserves!C87))</f>
        <v>60810</v>
      </c>
      <c r="D200" s="137" t="str">
        <f>IF(Preserves!D87&gt;0,Preserves!D87,IF(ISBLANK(Preserves!D87),"",Preserves!D87))</f>
        <v/>
      </c>
      <c r="E200" s="137" t="str">
        <f>IF(Preserves!E87&gt;0,Preserves!E87,IF(ISBLANK(Preserves!E87),"",Preserves!E87))</f>
        <v/>
      </c>
      <c r="F200" s="137" t="str">
        <f>IF(Preserves!F87&gt;0,Preserves!F87,IF(ISBLANK(Preserves!F87),"",Preserves!F87))</f>
        <v/>
      </c>
      <c r="G200" s="137" t="str">
        <f>IF(Preserves!G87&gt;0,Preserves!G87,IF(ISBLANK(Preserves!G87),"",Preserves!G87))</f>
        <v/>
      </c>
      <c r="H200" s="137" t="str">
        <f>IF(Preserves!H87&gt;0,Preserves!H87,IF(ISBLANK(Preserves!H87),"",Preserves!H87))</f>
        <v/>
      </c>
      <c r="I200" s="137" t="str">
        <f>IF(Preserves!I87&gt;0,Preserves!I87,IF(ISBLANK(Preserves!I87),"",Preserves!I87))</f>
        <v/>
      </c>
      <c r="J200" s="137" t="str">
        <f>IF(Preserves!J87&gt;0,Preserves!J87,IF(ISBLANK(Preserves!J87),"",Preserves!J87))</f>
        <v/>
      </c>
      <c r="K200" s="137">
        <f>IF(Preserves!K87&gt;0,Preserves!K87,IF(ISBLANK(Preserves!K87),"",Preserves!K87))</f>
        <v>60810</v>
      </c>
      <c r="L200" s="139">
        <f>IF(Preserves!L87&gt;0,Preserves!L87,IF(ISBLANK(Preserves!L87),"",Preserves!L87))</f>
        <v>0.52700000000000002</v>
      </c>
      <c r="M200" s="137">
        <f>IF(Preserves!M87&gt;0,Preserves!M87,IF(ISBLANK(Preserves!M87),"",Preserves!M87))</f>
        <v>133250.54843061583</v>
      </c>
      <c r="N200" s="137">
        <f>IF(Preserves!N87&gt;0,Preserves!N87,IF(ISBLANK(Preserves!N87),"",Preserves!N87))</f>
        <v>279826.15170429327</v>
      </c>
      <c r="O200" s="137">
        <f>IF(Preserves!O87&gt;0,Preserves!O87,IF(ISBLANK(Preserves!O87),"",Preserves!O87))</f>
        <v>279826.15170429327</v>
      </c>
      <c r="P200" s="139">
        <f>IF(Preserves!P87&gt;0,Preserves!P87,IF(ISBLANK(Preserves!P87),"",Preserves!P87))</f>
        <v>0.4563583468601185</v>
      </c>
      <c r="Q200" s="139">
        <f>IF(Preserves!Q87&gt;0,Preserves!Q87,IF(ISBLANK(Preserves!Q87),"",Preserves!Q87))</f>
        <v>0.21731349850481832</v>
      </c>
      <c r="R200" s="139">
        <f>IF(Preserves!R87&gt;0,Preserves!R87,IF(ISBLANK(Preserves!R87),"",Preserves!R87))</f>
        <v>0.21731349850481832</v>
      </c>
      <c r="S200" s="137" t="e">
        <f>IF(Preserves!S87&gt;0,Preserves!S87,IF(ISBLANK(Preserves!S87),"",Preserves!S87))</f>
        <v>#N/A</v>
      </c>
      <c r="T200" t="s">
        <v>118</v>
      </c>
      <c r="U200" t="s">
        <v>351</v>
      </c>
      <c r="V200">
        <f t="shared" si="13"/>
        <v>80</v>
      </c>
      <c r="W200">
        <f t="shared" si="12"/>
        <v>168</v>
      </c>
      <c r="X200" s="148">
        <f t="shared" ref="X200" si="14">X199</f>
        <v>5</v>
      </c>
    </row>
    <row r="201" spans="1:24" hidden="1">
      <c r="A201">
        <f>IF('BBQ Syrup'!A48&gt;0,'BBQ Syrup'!A48,IF(ISBLANK('BBQ Syrup'!A48),"",'BBQ Syrup'!A48))</f>
        <v>2024</v>
      </c>
      <c r="B201">
        <f>IF('BBQ Syrup'!B48&gt;0,'BBQ Syrup'!B48,IF(ISBLANK('BBQ Syrup'!B48),"",'BBQ Syrup'!B48))</f>
        <v>1</v>
      </c>
      <c r="C201" s="137">
        <f>IF('BBQ Syrup'!C48&gt;0,'BBQ Syrup'!C48,IF(ISBLANK('BBQ Syrup'!C48),"",'BBQ Syrup'!C48))</f>
        <v>75057</v>
      </c>
      <c r="D201" s="137">
        <f>IF('BBQ Syrup'!D48&gt;0,'BBQ Syrup'!D48,IF(ISBLANK('BBQ Syrup'!D48),"",'BBQ Syrup'!D48))</f>
        <v>105500</v>
      </c>
      <c r="E201" s="137">
        <f>IF('BBQ Syrup'!E48&gt;0,'BBQ Syrup'!E48,IF(ISBLANK('BBQ Syrup'!E48),"",'BBQ Syrup'!E48))</f>
        <v>184372</v>
      </c>
      <c r="F201" s="137">
        <f>IF('BBQ Syrup'!F48&gt;0,'BBQ Syrup'!F48,IF(ISBLANK('BBQ Syrup'!F48),"",'BBQ Syrup'!F48))</f>
        <v>99846</v>
      </c>
      <c r="G201" s="137">
        <f>IF('BBQ Syrup'!G48&gt;0,'BBQ Syrup'!G48,IF(ISBLANK('BBQ Syrup'!G48),"",'BBQ Syrup'!G48))</f>
        <v>80335</v>
      </c>
      <c r="H201" s="137">
        <f>IF('BBQ Syrup'!H48&gt;0,'BBQ Syrup'!H48,IF(ISBLANK('BBQ Syrup'!H48),"",'BBQ Syrup'!H48))</f>
        <v>178121</v>
      </c>
      <c r="I201" s="137" t="str">
        <f>IF('BBQ Syrup'!I48&gt;0,'BBQ Syrup'!I48,IF(ISBLANK('BBQ Syrup'!I48),"",'BBQ Syrup'!I48))</f>
        <v/>
      </c>
      <c r="J201" s="137">
        <f>IF('BBQ Syrup'!J48&gt;0,'BBQ Syrup'!J48,IF(ISBLANK('BBQ Syrup'!J48),"",'BBQ Syrup'!J48))</f>
        <v>80335</v>
      </c>
      <c r="K201" s="137">
        <f>IF('BBQ Syrup'!K48&gt;0,'BBQ Syrup'!K48,IF(ISBLANK('BBQ Syrup'!K48),"",'BBQ Syrup'!K48))</f>
        <v>80335</v>
      </c>
      <c r="L201" s="139">
        <f>IF('BBQ Syrup'!L48&gt;0,'BBQ Syrup'!L48,IF(ISBLANK('BBQ Syrup'!L48),"",'BBQ Syrup'!L48))</f>
        <v>0.4017122150579045</v>
      </c>
      <c r="M201" s="137">
        <f>IF('BBQ Syrup'!M48&gt;0,'BBQ Syrup'!M48,IF(ISBLANK('BBQ Syrup'!M48),"",'BBQ Syrup'!M48))</f>
        <v>82287.688729800997</v>
      </c>
      <c r="N201" s="137">
        <f>IF('BBQ Syrup'!N48&gt;0,'BBQ Syrup'!N48,IF(ISBLANK('BBQ Syrup'!N48),"",'BBQ Syrup'!N48))</f>
        <v>148117.83971364179</v>
      </c>
      <c r="O201" s="137">
        <f>IF('BBQ Syrup'!O48&gt;0,'BBQ Syrup'!O48,IF(ISBLANK('BBQ Syrup'!O48),"",'BBQ Syrup'!O48))</f>
        <v>172804.14633258208</v>
      </c>
      <c r="P201" s="139">
        <f>IF('BBQ Syrup'!P48&gt;0,'BBQ Syrup'!P48,IF(ISBLANK('BBQ Syrup'!P48),"",'BBQ Syrup'!P48))</f>
        <v>0.97626997719898512</v>
      </c>
      <c r="Q201" s="139">
        <f>IF('BBQ Syrup'!Q48&gt;0,'BBQ Syrup'!Q48,IF(ISBLANK('BBQ Syrup'!Q48),"",'BBQ Syrup'!Q48))</f>
        <v>0.54237220955499177</v>
      </c>
      <c r="R201" s="139">
        <f>IF('BBQ Syrup'!R48&gt;0,'BBQ Syrup'!R48,IF(ISBLANK('BBQ Syrup'!R48),"",'BBQ Syrup'!R48))</f>
        <v>0.46489046533285006</v>
      </c>
      <c r="S201" s="137">
        <f>IF('BBQ Syrup'!S48&gt;0,'BBQ Syrup'!S48,IF(ISBLANK('BBQ Syrup'!S48),"",'BBQ Syrup'!S48))</f>
        <v>68.779940578493679</v>
      </c>
      <c r="T201" t="s">
        <v>120</v>
      </c>
      <c r="U201" t="s">
        <v>351</v>
      </c>
      <c r="V201" s="136">
        <f>'BBQ Syrup'!$M$42</f>
        <v>80</v>
      </c>
      <c r="W201" s="136">
        <f>'BBQ Syrup'!$U$42</f>
        <v>168</v>
      </c>
      <c r="X201">
        <f>SUM(COUNTIF('BBQ Syrup'!$L$35:$L$41,"&gt;0"))</f>
        <v>4</v>
      </c>
    </row>
    <row r="202" spans="1:24" hidden="1">
      <c r="A202">
        <f>IF('BBQ Syrup'!A49&gt;0,'BBQ Syrup'!A49,IF(ISBLANK('BBQ Syrup'!A49),A201,'BBQ Syrup'!A49))</f>
        <v>2024</v>
      </c>
      <c r="B202">
        <f>IF('BBQ Syrup'!B49&gt;0,'BBQ Syrup'!B49,IF(ISBLANK('BBQ Syrup'!B49),"",'BBQ Syrup'!B49))</f>
        <v>2</v>
      </c>
      <c r="C202" s="137">
        <f>IF('BBQ Syrup'!C49&gt;0,'BBQ Syrup'!C49,IF(ISBLANK('BBQ Syrup'!C49),"",'BBQ Syrup'!C49))</f>
        <v>80516</v>
      </c>
      <c r="D202" s="137">
        <f>IF('BBQ Syrup'!D49&gt;0,'BBQ Syrup'!D49,IF(ISBLANK('BBQ Syrup'!D49),"",'BBQ Syrup'!D49))</f>
        <v>118500</v>
      </c>
      <c r="E202" s="137">
        <f>IF('BBQ Syrup'!E49&gt;0,'BBQ Syrup'!E49,IF(ISBLANK('BBQ Syrup'!E49),"",'BBQ Syrup'!E49))</f>
        <v>178121</v>
      </c>
      <c r="F202" s="137">
        <f>IF('BBQ Syrup'!F49&gt;0,'BBQ Syrup'!F49,IF(ISBLANK('BBQ Syrup'!F49),"",'BBQ Syrup'!F49))</f>
        <v>75126</v>
      </c>
      <c r="G202" s="137">
        <f>IF('BBQ Syrup'!G49&gt;0,'BBQ Syrup'!G49,IF(ISBLANK('BBQ Syrup'!G49),"",'BBQ Syrup'!G49))</f>
        <v>82459</v>
      </c>
      <c r="H202" s="137">
        <f>IF('BBQ Syrup'!H49&gt;0,'BBQ Syrup'!H49,IF(ISBLANK('BBQ Syrup'!H49),"",'BBQ Syrup'!H49))</f>
        <v>183425</v>
      </c>
      <c r="I202" s="137" t="str">
        <f>IF('BBQ Syrup'!I49&gt;0,'BBQ Syrup'!I49,IF(ISBLANK('BBQ Syrup'!I49),"",'BBQ Syrup'!I49))</f>
        <v/>
      </c>
      <c r="J202" s="137">
        <f>IF('BBQ Syrup'!J49&gt;0,'BBQ Syrup'!J49,IF(ISBLANK('BBQ Syrup'!J49),"",'BBQ Syrup'!J49))</f>
        <v>82459</v>
      </c>
      <c r="K202" s="137">
        <f>IF('BBQ Syrup'!K49&gt;0,'BBQ Syrup'!K49,IF(ISBLANK('BBQ Syrup'!K49),"",'BBQ Syrup'!K49))</f>
        <v>82459</v>
      </c>
      <c r="L202" s="139">
        <f>IF('BBQ Syrup'!L49&gt;0,'BBQ Syrup'!L49,IF(ISBLANK('BBQ Syrup'!L49),"",'BBQ Syrup'!L49))</f>
        <v>0.4017122150579045</v>
      </c>
      <c r="M202" s="137">
        <f>IF('BBQ Syrup'!M49&gt;0,'BBQ Syrup'!M49,IF(ISBLANK('BBQ Syrup'!M49),"",'BBQ Syrup'!M49))</f>
        <v>82287.688729800997</v>
      </c>
      <c r="N202" s="137">
        <f>IF('BBQ Syrup'!N49&gt;0,'BBQ Syrup'!N49,IF(ISBLANK('BBQ Syrup'!N49),"",'BBQ Syrup'!N49))</f>
        <v>148117.83971364179</v>
      </c>
      <c r="O202" s="137">
        <f>IF('BBQ Syrup'!O49&gt;0,'BBQ Syrup'!O49,IF(ISBLANK('BBQ Syrup'!O49),"",'BBQ Syrup'!O49))</f>
        <v>172804.14633258208</v>
      </c>
      <c r="P202" s="139">
        <f>IF('BBQ Syrup'!P49&gt;0,'BBQ Syrup'!P49,IF(ISBLANK('BBQ Syrup'!P49),"",'BBQ Syrup'!P49))</f>
        <v>1.0020818578434196</v>
      </c>
      <c r="Q202" s="139">
        <f>IF('BBQ Syrup'!Q49&gt;0,'BBQ Syrup'!Q49,IF(ISBLANK('BBQ Syrup'!Q49),"",'BBQ Syrup'!Q49))</f>
        <v>0.55671214324634422</v>
      </c>
      <c r="R202" s="139">
        <f>IF('BBQ Syrup'!R49&gt;0,'BBQ Syrup'!R49,IF(ISBLANK('BBQ Syrup'!R49),"",'BBQ Syrup'!R49))</f>
        <v>0.47718183706829509</v>
      </c>
      <c r="S202" s="137">
        <f>IF('BBQ Syrup'!S49&gt;0,'BBQ Syrup'!S49,IF(ISBLANK('BBQ Syrup'!S49),"",'BBQ Syrup'!S49))</f>
        <v>61.942818818619905</v>
      </c>
      <c r="T202" t="s">
        <v>120</v>
      </c>
      <c r="U202" t="s">
        <v>351</v>
      </c>
      <c r="V202" s="136">
        <f>V201</f>
        <v>80</v>
      </c>
      <c r="W202" s="136">
        <f>W201</f>
        <v>168</v>
      </c>
      <c r="X202" s="148">
        <f t="shared" ref="W202:X240" si="15">X201</f>
        <v>4</v>
      </c>
    </row>
    <row r="203" spans="1:24" hidden="1">
      <c r="A203">
        <f>IF('BBQ Syrup'!A50&gt;0,'BBQ Syrup'!A50,IF(ISBLANK('BBQ Syrup'!A50),A202,'BBQ Syrup'!A50))</f>
        <v>2024</v>
      </c>
      <c r="B203">
        <f>IF('BBQ Syrup'!B50&gt;0,'BBQ Syrup'!B50,IF(ISBLANK('BBQ Syrup'!B50),"",'BBQ Syrup'!B50))</f>
        <v>3</v>
      </c>
      <c r="C203" s="137">
        <f>IF('BBQ Syrup'!C50&gt;0,'BBQ Syrup'!C50,IF(ISBLANK('BBQ Syrup'!C50),"",'BBQ Syrup'!C50))</f>
        <v>80601</v>
      </c>
      <c r="D203" s="137">
        <f>IF('BBQ Syrup'!D50&gt;0,'BBQ Syrup'!D50,IF(ISBLANK('BBQ Syrup'!D50),"",'BBQ Syrup'!D50))</f>
        <v>109276</v>
      </c>
      <c r="E203" s="137">
        <f>IF('BBQ Syrup'!E50&gt;0,'BBQ Syrup'!E50,IF(ISBLANK('BBQ Syrup'!E50),"",'BBQ Syrup'!E50))</f>
        <v>183425</v>
      </c>
      <c r="F203" s="137">
        <f>IF('BBQ Syrup'!F50&gt;0,'BBQ Syrup'!F50,IF(ISBLANK('BBQ Syrup'!F50),"",'BBQ Syrup'!F50))</f>
        <v>64584</v>
      </c>
      <c r="G203" s="137">
        <f>IF('BBQ Syrup'!G50&gt;0,'BBQ Syrup'!G50,IF(ISBLANK('BBQ Syrup'!G50),"",'BBQ Syrup'!G50))</f>
        <v>66909</v>
      </c>
      <c r="H203" s="137">
        <f>IF('BBQ Syrup'!H50&gt;0,'BBQ Syrup'!H50,IF(ISBLANK('BBQ Syrup'!H50),"",'BBQ Syrup'!H50))</f>
        <v>170026</v>
      </c>
      <c r="I203" s="137" t="str">
        <f>IF('BBQ Syrup'!I50&gt;0,'BBQ Syrup'!I50,IF(ISBLANK('BBQ Syrup'!I50),"",'BBQ Syrup'!I50))</f>
        <v/>
      </c>
      <c r="J203" s="137">
        <f>IF('BBQ Syrup'!J50&gt;0,'BBQ Syrup'!J50,IF(ISBLANK('BBQ Syrup'!J50),"",'BBQ Syrup'!J50))</f>
        <v>66909</v>
      </c>
      <c r="K203" s="137">
        <f>IF('BBQ Syrup'!K50&gt;0,'BBQ Syrup'!K50,IF(ISBLANK('BBQ Syrup'!K50),"",'BBQ Syrup'!K50))</f>
        <v>66909</v>
      </c>
      <c r="L203" s="139">
        <f>IF('BBQ Syrup'!L50&gt;0,'BBQ Syrup'!L50,IF(ISBLANK('BBQ Syrup'!L50),"",'BBQ Syrup'!L50))</f>
        <v>0.4017122150579045</v>
      </c>
      <c r="M203" s="137">
        <f>IF('BBQ Syrup'!M50&gt;0,'BBQ Syrup'!M50,IF(ISBLANK('BBQ Syrup'!M50),"",'BBQ Syrup'!M50))</f>
        <v>82287.688729800997</v>
      </c>
      <c r="N203" s="137">
        <f>IF('BBQ Syrup'!N50&gt;0,'BBQ Syrup'!N50,IF(ISBLANK('BBQ Syrup'!N50),"",'BBQ Syrup'!N50))</f>
        <v>148117.83971364179</v>
      </c>
      <c r="O203" s="137">
        <f>IF('BBQ Syrup'!O50&gt;0,'BBQ Syrup'!O50,IF(ISBLANK('BBQ Syrup'!O50),"",'BBQ Syrup'!O50))</f>
        <v>172804.14633258208</v>
      </c>
      <c r="P203" s="139">
        <f>IF('BBQ Syrup'!P50&gt;0,'BBQ Syrup'!P50,IF(ISBLANK('BBQ Syrup'!P50),"",'BBQ Syrup'!P50))</f>
        <v>0.81311069775822364</v>
      </c>
      <c r="Q203" s="139">
        <f>IF('BBQ Syrup'!Q50&gt;0,'BBQ Syrup'!Q50,IF(ISBLANK('BBQ Syrup'!Q50),"",'BBQ Syrup'!Q50))</f>
        <v>0.45172816542123534</v>
      </c>
      <c r="R203" s="139">
        <f>IF('BBQ Syrup'!R50&gt;0,'BBQ Syrup'!R50,IF(ISBLANK('BBQ Syrup'!R50),"",'BBQ Syrup'!R50))</f>
        <v>0.38719557036105889</v>
      </c>
      <c r="S203" s="137">
        <f>IF('BBQ Syrup'!S50&gt;0,'BBQ Syrup'!S50,IF(ISBLANK('BBQ Syrup'!S50),"",'BBQ Syrup'!S50))</f>
        <v>63.720053101078157</v>
      </c>
      <c r="T203" t="s">
        <v>120</v>
      </c>
      <c r="U203" t="s">
        <v>351</v>
      </c>
      <c r="V203" s="136">
        <f t="shared" ref="V203:V240" si="16">V202</f>
        <v>80</v>
      </c>
      <c r="W203" s="136">
        <f t="shared" si="15"/>
        <v>168</v>
      </c>
      <c r="X203" s="148">
        <f t="shared" si="15"/>
        <v>4</v>
      </c>
    </row>
    <row r="204" spans="1:24" hidden="1">
      <c r="A204">
        <f>IF('BBQ Syrup'!A51&gt;0,'BBQ Syrup'!A51,IF(ISBLANK('BBQ Syrup'!A51),A203,'BBQ Syrup'!A51))</f>
        <v>2024</v>
      </c>
      <c r="B204">
        <f>IF('BBQ Syrup'!B51&gt;0,'BBQ Syrup'!B51,IF(ISBLANK('BBQ Syrup'!B51),"",'BBQ Syrup'!B51))</f>
        <v>4</v>
      </c>
      <c r="C204" s="137">
        <f>IF('BBQ Syrup'!C51&gt;0,'BBQ Syrup'!C51,IF(ISBLANK('BBQ Syrup'!C51),"",'BBQ Syrup'!C51))</f>
        <v>75943</v>
      </c>
      <c r="D204" s="137">
        <f>IF('BBQ Syrup'!D51&gt;0,'BBQ Syrup'!D51,IF(ISBLANK('BBQ Syrup'!D51),"",'BBQ Syrup'!D51))</f>
        <v>68000</v>
      </c>
      <c r="E204" s="137">
        <f>IF('BBQ Syrup'!E51&gt;0,'BBQ Syrup'!E51,IF(ISBLANK('BBQ Syrup'!E51),"",'BBQ Syrup'!E51))</f>
        <v>170026</v>
      </c>
      <c r="F204" s="137">
        <f>IF('BBQ Syrup'!F51&gt;0,'BBQ Syrup'!F51,IF(ISBLANK('BBQ Syrup'!F51),"",'BBQ Syrup'!F51))</f>
        <v>91557</v>
      </c>
      <c r="G204" s="137">
        <f>IF('BBQ Syrup'!G51&gt;0,'BBQ Syrup'!G51,IF(ISBLANK('BBQ Syrup'!G51),"",'BBQ Syrup'!G51))</f>
        <v>86556</v>
      </c>
      <c r="H204" s="137">
        <f>IF('BBQ Syrup'!H51&gt;0,'BBQ Syrup'!H51,IF(ISBLANK('BBQ Syrup'!H51),"",'BBQ Syrup'!H51))</f>
        <v>191059</v>
      </c>
      <c r="I204" s="137" t="str">
        <f>IF('BBQ Syrup'!I51&gt;0,'BBQ Syrup'!I51,IF(ISBLANK('BBQ Syrup'!I51),"",'BBQ Syrup'!I51))</f>
        <v/>
      </c>
      <c r="J204" s="137">
        <f>IF('BBQ Syrup'!J51&gt;0,'BBQ Syrup'!J51,IF(ISBLANK('BBQ Syrup'!J51),"",'BBQ Syrup'!J51))</f>
        <v>86556</v>
      </c>
      <c r="K204" s="137">
        <f>IF('BBQ Syrup'!K51&gt;0,'BBQ Syrup'!K51,IF(ISBLANK('BBQ Syrup'!K51),"",'BBQ Syrup'!K51))</f>
        <v>86556</v>
      </c>
      <c r="L204" s="139">
        <f>IF('BBQ Syrup'!L51&gt;0,'BBQ Syrup'!L51,IF(ISBLANK('BBQ Syrup'!L51),"",'BBQ Syrup'!L51))</f>
        <v>0.4017122150579045</v>
      </c>
      <c r="M204" s="137">
        <f>IF('BBQ Syrup'!M51&gt;0,'BBQ Syrup'!M51,IF(ISBLANK('BBQ Syrup'!M51),"",'BBQ Syrup'!M51))</f>
        <v>82287.688729800997</v>
      </c>
      <c r="N204" s="137">
        <f>IF('BBQ Syrup'!N51&gt;0,'BBQ Syrup'!N51,IF(ISBLANK('BBQ Syrup'!N51),"",'BBQ Syrup'!N51))</f>
        <v>148117.83971364179</v>
      </c>
      <c r="O204" s="137">
        <f>IF('BBQ Syrup'!O51&gt;0,'BBQ Syrup'!O51,IF(ISBLANK('BBQ Syrup'!O51),"",'BBQ Syrup'!O51))</f>
        <v>172804.14633258208</v>
      </c>
      <c r="P204" s="139">
        <f>IF('BBQ Syrup'!P51&gt;0,'BBQ Syrup'!P51,IF(ISBLANK('BBQ Syrup'!P51),"",'BBQ Syrup'!P51))</f>
        <v>1.0518705937192425</v>
      </c>
      <c r="Q204" s="139">
        <f>IF('BBQ Syrup'!Q51&gt;0,'BBQ Syrup'!Q51,IF(ISBLANK('BBQ Syrup'!Q51),"",'BBQ Syrup'!Q51))</f>
        <v>0.58437255206624583</v>
      </c>
      <c r="R204" s="139">
        <f>IF('BBQ Syrup'!R51&gt;0,'BBQ Syrup'!R51,IF(ISBLANK('BBQ Syrup'!R51),"",'BBQ Syrup'!R51))</f>
        <v>0.50089075891392509</v>
      </c>
      <c r="S204" s="137">
        <f>IF('BBQ Syrup'!S51&gt;0,'BBQ Syrup'!S51,IF(ISBLANK('BBQ Syrup'!S51),"",'BBQ Syrup'!S51))</f>
        <v>62.688174025255783</v>
      </c>
      <c r="T204" t="s">
        <v>120</v>
      </c>
      <c r="U204" t="s">
        <v>351</v>
      </c>
      <c r="V204" s="136">
        <f t="shared" si="16"/>
        <v>80</v>
      </c>
      <c r="W204" s="136">
        <f t="shared" si="15"/>
        <v>168</v>
      </c>
      <c r="X204" s="148">
        <f t="shared" si="15"/>
        <v>4</v>
      </c>
    </row>
    <row r="205" spans="1:24" hidden="1">
      <c r="A205">
        <f>IF('BBQ Syrup'!A52&gt;0,'BBQ Syrup'!A52,IF(ISBLANK('BBQ Syrup'!A52),A204,'BBQ Syrup'!A52))</f>
        <v>2024</v>
      </c>
      <c r="B205">
        <f>IF('BBQ Syrup'!B52&gt;0,'BBQ Syrup'!B52,IF(ISBLANK('BBQ Syrup'!B52),"",'BBQ Syrup'!B52))</f>
        <v>5</v>
      </c>
      <c r="C205" s="137">
        <f>IF('BBQ Syrup'!C52&gt;0,'BBQ Syrup'!C52,IF(ISBLANK('BBQ Syrup'!C52),"",'BBQ Syrup'!C52))</f>
        <v>80158</v>
      </c>
      <c r="D205" s="137">
        <f>IF('BBQ Syrup'!D52&gt;0,'BBQ Syrup'!D52,IF(ISBLANK('BBQ Syrup'!D52),"",'BBQ Syrup'!D52))</f>
        <v>102404</v>
      </c>
      <c r="E205" s="137">
        <f>IF('BBQ Syrup'!E52&gt;0,'BBQ Syrup'!E52,IF(ISBLANK('BBQ Syrup'!E52),"",'BBQ Syrup'!E52))</f>
        <v>191059</v>
      </c>
      <c r="F205" s="137">
        <f>IF('BBQ Syrup'!F52&gt;0,'BBQ Syrup'!F52,IF(ISBLANK('BBQ Syrup'!F52),"",'BBQ Syrup'!F52))</f>
        <v>77220</v>
      </c>
      <c r="G205" s="137">
        <f>IF('BBQ Syrup'!G52&gt;0,'BBQ Syrup'!G52,IF(ISBLANK('BBQ Syrup'!G52),"",'BBQ Syrup'!G52))</f>
        <v>87577</v>
      </c>
      <c r="H205" s="137">
        <f>IF('BBQ Syrup'!H52&gt;0,'BBQ Syrup'!H52,IF(ISBLANK('BBQ Syrup'!H52),"",'BBQ Syrup'!H52))</f>
        <v>190546</v>
      </c>
      <c r="I205" s="137" t="str">
        <f>IF('BBQ Syrup'!I52&gt;0,'BBQ Syrup'!I52,IF(ISBLANK('BBQ Syrup'!I52),"",'BBQ Syrup'!I52))</f>
        <v/>
      </c>
      <c r="J205" s="137">
        <f>IF('BBQ Syrup'!J52&gt;0,'BBQ Syrup'!J52,IF(ISBLANK('BBQ Syrup'!J52),"",'BBQ Syrup'!J52))</f>
        <v>0</v>
      </c>
      <c r="K205" s="137">
        <f>IF('BBQ Syrup'!K52&gt;0,'BBQ Syrup'!K52,IF(ISBLANK('BBQ Syrup'!K52),"",'BBQ Syrup'!K52))</f>
        <v>87577</v>
      </c>
      <c r="L205" s="139">
        <f>IF('BBQ Syrup'!L52&gt;0,'BBQ Syrup'!L52,IF(ISBLANK('BBQ Syrup'!L52),"",'BBQ Syrup'!L52))</f>
        <v>0.4017122150579045</v>
      </c>
      <c r="M205" s="137">
        <f>IF('BBQ Syrup'!M52&gt;0,'BBQ Syrup'!M52,IF(ISBLANK('BBQ Syrup'!M52),"",'BBQ Syrup'!M52))</f>
        <v>82287.688729800997</v>
      </c>
      <c r="N205" s="137">
        <f>IF('BBQ Syrup'!N52&gt;0,'BBQ Syrup'!N52,IF(ISBLANK('BBQ Syrup'!N52),"",'BBQ Syrup'!N52))</f>
        <v>148117.83971364179</v>
      </c>
      <c r="O205" s="137">
        <f>IF('BBQ Syrup'!O52&gt;0,'BBQ Syrup'!O52,IF(ISBLANK('BBQ Syrup'!O52),"",'BBQ Syrup'!O52))</f>
        <v>172804.14633258208</v>
      </c>
      <c r="P205" s="139">
        <f>IF('BBQ Syrup'!P52&gt;0,'BBQ Syrup'!P52,IF(ISBLANK('BBQ Syrup'!P52),"",'BBQ Syrup'!P52))</f>
        <v>1.0642782821081163</v>
      </c>
      <c r="Q205" s="139">
        <f>IF('BBQ Syrup'!Q52&gt;0,'BBQ Syrup'!Q52,IF(ISBLANK('BBQ Syrup'!Q52),"",'BBQ Syrup'!Q52))</f>
        <v>0.59126571228228675</v>
      </c>
      <c r="R205" s="139">
        <f>IF('BBQ Syrup'!R52&gt;0,'BBQ Syrup'!R52,IF(ISBLANK('BBQ Syrup'!R52),"",'BBQ Syrup'!R52))</f>
        <v>0.50679918195624585</v>
      </c>
      <c r="S205" s="137">
        <f>IF('BBQ Syrup'!S52&gt;0,'BBQ Syrup'!S52,IF(ISBLANK('BBQ Syrup'!S52),"",'BBQ Syrup'!S52))</f>
        <v>66.738840789440857</v>
      </c>
      <c r="T205" t="s">
        <v>120</v>
      </c>
      <c r="U205" t="s">
        <v>351</v>
      </c>
      <c r="V205" s="136">
        <f t="shared" si="16"/>
        <v>80</v>
      </c>
      <c r="W205" s="136">
        <f t="shared" si="15"/>
        <v>168</v>
      </c>
      <c r="X205" s="148">
        <f t="shared" si="15"/>
        <v>4</v>
      </c>
    </row>
    <row r="206" spans="1:24" hidden="1">
      <c r="A206">
        <f>IF('BBQ Syrup'!A53&gt;0,'BBQ Syrup'!A53,IF(ISBLANK('BBQ Syrup'!A53),A205,'BBQ Syrup'!A53))</f>
        <v>2024</v>
      </c>
      <c r="B206">
        <f>IF('BBQ Syrup'!B53&gt;0,'BBQ Syrup'!B53,IF(ISBLANK('BBQ Syrup'!B53),"",'BBQ Syrup'!B53))</f>
        <v>6</v>
      </c>
      <c r="C206" s="137">
        <f>IF('BBQ Syrup'!C53&gt;0,'BBQ Syrup'!C53,IF(ISBLANK('BBQ Syrup'!C53),"",'BBQ Syrup'!C53))</f>
        <v>94655</v>
      </c>
      <c r="D206" s="137">
        <f>IF('BBQ Syrup'!D53&gt;0,'BBQ Syrup'!D53,IF(ISBLANK('BBQ Syrup'!D53),"",'BBQ Syrup'!D53))</f>
        <v>91809</v>
      </c>
      <c r="E206" s="137">
        <f>IF('BBQ Syrup'!E53&gt;0,'BBQ Syrup'!E53,IF(ISBLANK('BBQ Syrup'!E53),"",'BBQ Syrup'!E53))</f>
        <v>190546</v>
      </c>
      <c r="F206" s="137">
        <f>IF('BBQ Syrup'!F53&gt;0,'BBQ Syrup'!F53,IF(ISBLANK('BBQ Syrup'!F53),"",'BBQ Syrup'!F53))</f>
        <v>98233</v>
      </c>
      <c r="G206" s="137">
        <f>IF('BBQ Syrup'!G53&gt;0,'BBQ Syrup'!G53,IF(ISBLANK('BBQ Syrup'!G53),"",'BBQ Syrup'!G53))</f>
        <v>88233</v>
      </c>
      <c r="H206" s="137">
        <f>IF('BBQ Syrup'!H53&gt;0,'BBQ Syrup'!H53,IF(ISBLANK('BBQ Syrup'!H53),"",'BBQ Syrup'!H53))</f>
        <v>196593</v>
      </c>
      <c r="I206" s="137" t="str">
        <f>IF('BBQ Syrup'!I53&gt;0,'BBQ Syrup'!I53,IF(ISBLANK('BBQ Syrup'!I53),"",'BBQ Syrup'!I53))</f>
        <v/>
      </c>
      <c r="J206" s="137">
        <f>IF('BBQ Syrup'!J53&gt;0,'BBQ Syrup'!J53,IF(ISBLANK('BBQ Syrup'!J53),"",'BBQ Syrup'!J53))</f>
        <v>0</v>
      </c>
      <c r="K206" s="137">
        <f>IF('BBQ Syrup'!K53&gt;0,'BBQ Syrup'!K53,IF(ISBLANK('BBQ Syrup'!K53),"",'BBQ Syrup'!K53))</f>
        <v>88233</v>
      </c>
      <c r="L206" s="139">
        <f>IF('BBQ Syrup'!L53&gt;0,'BBQ Syrup'!L53,IF(ISBLANK('BBQ Syrup'!L53),"",'BBQ Syrup'!L53))</f>
        <v>0.4017122150579045</v>
      </c>
      <c r="M206" s="137">
        <f>IF('BBQ Syrup'!M53&gt;0,'BBQ Syrup'!M53,IF(ISBLANK('BBQ Syrup'!M53),"",'BBQ Syrup'!M53))</f>
        <v>82287.688729800997</v>
      </c>
      <c r="N206" s="137">
        <f>IF('BBQ Syrup'!N53&gt;0,'BBQ Syrup'!N53,IF(ISBLANK('BBQ Syrup'!N53),"",'BBQ Syrup'!N53))</f>
        <v>148117.83971364179</v>
      </c>
      <c r="O206" s="137">
        <f>IF('BBQ Syrup'!O53&gt;0,'BBQ Syrup'!O53,IF(ISBLANK('BBQ Syrup'!O53),"",'BBQ Syrup'!O53))</f>
        <v>172804.14633258208</v>
      </c>
      <c r="P206" s="139">
        <f>IF('BBQ Syrup'!P53&gt;0,'BBQ Syrup'!P53,IF(ISBLANK('BBQ Syrup'!P53),"",'BBQ Syrup'!P53))</f>
        <v>1.0722503130416139</v>
      </c>
      <c r="Q206" s="139">
        <f>IF('BBQ Syrup'!Q53&gt;0,'BBQ Syrup'!Q53,IF(ISBLANK('BBQ Syrup'!Q53),"",'BBQ Syrup'!Q53))</f>
        <v>0.59569461835645221</v>
      </c>
      <c r="R206" s="139">
        <f>IF('BBQ Syrup'!R53&gt;0,'BBQ Syrup'!R53,IF(ISBLANK('BBQ Syrup'!R53),"",'BBQ Syrup'!R53))</f>
        <v>0.51059538716267328</v>
      </c>
      <c r="S206" s="137">
        <f>IF('BBQ Syrup'!S53&gt;0,'BBQ Syrup'!S53,IF(ISBLANK('BBQ Syrup'!S53),"",'BBQ Syrup'!S53))</f>
        <v>56.365622523902594</v>
      </c>
      <c r="T206" t="s">
        <v>120</v>
      </c>
      <c r="U206" t="s">
        <v>351</v>
      </c>
      <c r="V206" s="136">
        <f t="shared" si="16"/>
        <v>80</v>
      </c>
      <c r="W206" s="136">
        <f t="shared" si="15"/>
        <v>168</v>
      </c>
      <c r="X206" s="148">
        <f t="shared" si="15"/>
        <v>4</v>
      </c>
    </row>
    <row r="207" spans="1:24" hidden="1">
      <c r="A207">
        <f>IF('BBQ Syrup'!A54&gt;0,'BBQ Syrup'!A54,IF(ISBLANK('BBQ Syrup'!A54),A206,'BBQ Syrup'!A54))</f>
        <v>2024</v>
      </c>
      <c r="B207">
        <f>IF('BBQ Syrup'!B54&gt;0,'BBQ Syrup'!B54,IF(ISBLANK('BBQ Syrup'!B54),"",'BBQ Syrup'!B54))</f>
        <v>7</v>
      </c>
      <c r="C207" s="137">
        <f>IF('BBQ Syrup'!C54&gt;0,'BBQ Syrup'!C54,IF(ISBLANK('BBQ Syrup'!C54),"",'BBQ Syrup'!C54))</f>
        <v>98248</v>
      </c>
      <c r="D207" s="137">
        <f>IF('BBQ Syrup'!D54&gt;0,'BBQ Syrup'!D54,IF(ISBLANK('BBQ Syrup'!D54),"",'BBQ Syrup'!D54))</f>
        <v>83200</v>
      </c>
      <c r="E207" s="137">
        <f>IF('BBQ Syrup'!E54&gt;0,'BBQ Syrup'!E54,IF(ISBLANK('BBQ Syrup'!E54),"",'BBQ Syrup'!E54))</f>
        <v>196593</v>
      </c>
      <c r="F207" s="137">
        <f>IF('BBQ Syrup'!F54&gt;0,'BBQ Syrup'!F54,IF(ISBLANK('BBQ Syrup'!F54),"",'BBQ Syrup'!F54))</f>
        <v>84447</v>
      </c>
      <c r="G207" s="137">
        <f>IF('BBQ Syrup'!G54&gt;0,'BBQ Syrup'!G54,IF(ISBLANK('BBQ Syrup'!G54),"",'BBQ Syrup'!G54))</f>
        <v>66976</v>
      </c>
      <c r="H207" s="137">
        <f>IF('BBQ Syrup'!H54&gt;0,'BBQ Syrup'!H54,IF(ISBLANK('BBQ Syrup'!H54),"",'BBQ Syrup'!H54))</f>
        <v>196364</v>
      </c>
      <c r="I207" s="137" t="str">
        <f>IF('BBQ Syrup'!I54&gt;0,'BBQ Syrup'!I54,IF(ISBLANK('BBQ Syrup'!I54),"",'BBQ Syrup'!I54))</f>
        <v/>
      </c>
      <c r="J207" s="137">
        <f>IF('BBQ Syrup'!J54&gt;0,'BBQ Syrup'!J54,IF(ISBLANK('BBQ Syrup'!J54),"",'BBQ Syrup'!J54))</f>
        <v>0</v>
      </c>
      <c r="K207" s="137">
        <f>IF('BBQ Syrup'!K54&gt;0,'BBQ Syrup'!K54,IF(ISBLANK('BBQ Syrup'!K54),"",'BBQ Syrup'!K54))</f>
        <v>66976</v>
      </c>
      <c r="L207" s="139">
        <f>IF('BBQ Syrup'!L54&gt;0,'BBQ Syrup'!L54,IF(ISBLANK('BBQ Syrup'!L54),"",'BBQ Syrup'!L54))</f>
        <v>0.4017122150579045</v>
      </c>
      <c r="M207" s="137">
        <f>IF('BBQ Syrup'!M54&gt;0,'BBQ Syrup'!M54,IF(ISBLANK('BBQ Syrup'!M54),"",'BBQ Syrup'!M54))</f>
        <v>82287.688729800997</v>
      </c>
      <c r="N207" s="137">
        <f>IF('BBQ Syrup'!N54&gt;0,'BBQ Syrup'!N54,IF(ISBLANK('BBQ Syrup'!N54),"",'BBQ Syrup'!N54))</f>
        <v>148117.83971364179</v>
      </c>
      <c r="O207" s="137">
        <f>IF('BBQ Syrup'!O54&gt;0,'BBQ Syrup'!O54,IF(ISBLANK('BBQ Syrup'!O54),"",'BBQ Syrup'!O54))</f>
        <v>172804.14633258208</v>
      </c>
      <c r="P207" s="139">
        <f>IF('BBQ Syrup'!P54&gt;0,'BBQ Syrup'!P54,IF(ISBLANK('BBQ Syrup'!P54),"",'BBQ Syrup'!P54))</f>
        <v>0.81392491433222414</v>
      </c>
      <c r="Q207" s="139">
        <f>IF('BBQ Syrup'!Q54&gt;0,'BBQ Syrup'!Q54,IF(ISBLANK('BBQ Syrup'!Q54),"",'BBQ Syrup'!Q54))</f>
        <v>0.45218050796234671</v>
      </c>
      <c r="R207" s="139">
        <f>IF('BBQ Syrup'!R54&gt;0,'BBQ Syrup'!R54,IF(ISBLANK('BBQ Syrup'!R54),"",'BBQ Syrup'!R54))</f>
        <v>0.38758329253915436</v>
      </c>
      <c r="S207" s="137">
        <f>IF('BBQ Syrup'!S54&gt;0,'BBQ Syrup'!S54,IF(ISBLANK('BBQ Syrup'!S54),"",'BBQ Syrup'!S54))</f>
        <v>56.027644328637734</v>
      </c>
      <c r="T207" t="s">
        <v>120</v>
      </c>
      <c r="U207" t="s">
        <v>351</v>
      </c>
      <c r="V207" s="136">
        <f t="shared" si="16"/>
        <v>80</v>
      </c>
      <c r="W207" s="136">
        <f t="shared" si="15"/>
        <v>168</v>
      </c>
      <c r="X207" s="148">
        <f t="shared" si="15"/>
        <v>4</v>
      </c>
    </row>
    <row r="208" spans="1:24">
      <c r="A208">
        <f>IF('BBQ Syrup'!A55&gt;0,'BBQ Syrup'!A55,IF(ISBLANK('BBQ Syrup'!A55),A207,'BBQ Syrup'!A55))</f>
        <v>2024</v>
      </c>
      <c r="B208">
        <f>IF('BBQ Syrup'!B55&gt;0,'BBQ Syrup'!B55,IF(ISBLANK('BBQ Syrup'!B55),"",'BBQ Syrup'!B55))</f>
        <v>8</v>
      </c>
      <c r="C208" s="137">
        <f>IF('BBQ Syrup'!C55&gt;0,'BBQ Syrup'!C55,IF(ISBLANK('BBQ Syrup'!C55),"",'BBQ Syrup'!C55))</f>
        <v>76691</v>
      </c>
      <c r="D208" s="137">
        <f>IF('BBQ Syrup'!D55&gt;0,'BBQ Syrup'!D55,IF(ISBLANK('BBQ Syrup'!D55),"",'BBQ Syrup'!D55))</f>
        <v>83246</v>
      </c>
      <c r="E208" s="137">
        <f>IF('BBQ Syrup'!E55&gt;0,'BBQ Syrup'!E55,IF(ISBLANK('BBQ Syrup'!E55),"",'BBQ Syrup'!E55))</f>
        <v>196364</v>
      </c>
      <c r="F208" s="137">
        <f>IF('BBQ Syrup'!F55&gt;0,'BBQ Syrup'!F55,IF(ISBLANK('BBQ Syrup'!F55),"",'BBQ Syrup'!F55))</f>
        <v>82786</v>
      </c>
      <c r="G208" s="137">
        <f>IF('BBQ Syrup'!G55&gt;0,'BBQ Syrup'!G55,IF(ISBLANK('BBQ Syrup'!G55),"",'BBQ Syrup'!G55))</f>
        <v>86404</v>
      </c>
      <c r="H208" s="137">
        <f>IF('BBQ Syrup'!H55&gt;0,'BBQ Syrup'!H55,IF(ISBLANK('BBQ Syrup'!H55),"",'BBQ Syrup'!H55))</f>
        <v>222834</v>
      </c>
      <c r="I208" s="137" t="str">
        <f>IF('BBQ Syrup'!I55&gt;0,'BBQ Syrup'!I55,IF(ISBLANK('BBQ Syrup'!I55),"",'BBQ Syrup'!I55))</f>
        <v/>
      </c>
      <c r="J208" s="137">
        <f>IF('BBQ Syrup'!J55&gt;0,'BBQ Syrup'!J55,IF(ISBLANK('BBQ Syrup'!J55),"",'BBQ Syrup'!J55))</f>
        <v>0</v>
      </c>
      <c r="K208" s="137">
        <f>IF('BBQ Syrup'!K55&gt;0,'BBQ Syrup'!K55,IF(ISBLANK('BBQ Syrup'!K55),"",'BBQ Syrup'!K55))</f>
        <v>86404</v>
      </c>
      <c r="L208" s="139">
        <f>IF('BBQ Syrup'!L55&gt;0,'BBQ Syrup'!L55,IF(ISBLANK('BBQ Syrup'!L55),"",'BBQ Syrup'!L55))</f>
        <v>0.4017122150579045</v>
      </c>
      <c r="M208" s="137">
        <f>IF('BBQ Syrup'!M55&gt;0,'BBQ Syrup'!M55,IF(ISBLANK('BBQ Syrup'!M55),"",'BBQ Syrup'!M55))</f>
        <v>82287.688729800997</v>
      </c>
      <c r="N208" s="137">
        <f>IF('BBQ Syrup'!N55&gt;0,'BBQ Syrup'!N55,IF(ISBLANK('BBQ Syrup'!N55),"",'BBQ Syrup'!N55))</f>
        <v>148117.83971364179</v>
      </c>
      <c r="O208" s="137">
        <f>IF('BBQ Syrup'!O55&gt;0,'BBQ Syrup'!O55,IF(ISBLANK('BBQ Syrup'!O55),"",'BBQ Syrup'!O55))</f>
        <v>172804.14633258208</v>
      </c>
      <c r="P208" s="139">
        <f>IF('BBQ Syrup'!P55&gt;0,'BBQ Syrup'!P55,IF(ISBLANK('BBQ Syrup'!P55),"",'BBQ Syrup'!P55))</f>
        <v>1.0500234158200175</v>
      </c>
      <c r="Q208" s="139">
        <f>IF('BBQ Syrup'!Q55&gt;0,'BBQ Syrup'!Q55,IF(ISBLANK('BBQ Syrup'!Q55),"",'BBQ Syrup'!Q55))</f>
        <v>0.58334634212223191</v>
      </c>
      <c r="R208" s="139">
        <f>IF('BBQ Syrup'!R55&gt;0,'BBQ Syrup'!R55,IF(ISBLANK('BBQ Syrup'!R55),"",'BBQ Syrup'!R55))</f>
        <v>0.5000111503904846</v>
      </c>
      <c r="S208" s="137">
        <f>IF('BBQ Syrup'!S55&gt;0,'BBQ Syrup'!S55,IF(ISBLANK('BBQ Syrup'!S55),"",'BBQ Syrup'!S55))</f>
        <v>71.692793156954536</v>
      </c>
      <c r="T208" t="s">
        <v>120</v>
      </c>
      <c r="U208" t="s">
        <v>351</v>
      </c>
      <c r="V208" s="136">
        <f t="shared" si="16"/>
        <v>80</v>
      </c>
      <c r="W208" s="136">
        <f t="shared" si="15"/>
        <v>168</v>
      </c>
      <c r="X208" s="148">
        <f t="shared" si="15"/>
        <v>4</v>
      </c>
    </row>
    <row r="209" spans="1:24">
      <c r="A209">
        <f>IF('BBQ Syrup'!A56&gt;0,'BBQ Syrup'!A56,IF(ISBLANK('BBQ Syrup'!A56),A208,'BBQ Syrup'!A56))</f>
        <v>2024</v>
      </c>
      <c r="B209">
        <f>IF('BBQ Syrup'!B56&gt;0,'BBQ Syrup'!B56,IF(ISBLANK('BBQ Syrup'!B56),"",'BBQ Syrup'!B56))</f>
        <v>9</v>
      </c>
      <c r="C209" s="137">
        <f>IF('BBQ Syrup'!C56&gt;0,'BBQ Syrup'!C56,IF(ISBLANK('BBQ Syrup'!C56),"",'BBQ Syrup'!C56))</f>
        <v>75476.34</v>
      </c>
      <c r="D209" s="137">
        <f>IF('BBQ Syrup'!D56&gt;0,'BBQ Syrup'!D56,IF(ISBLANK('BBQ Syrup'!D56),"",'BBQ Syrup'!D56))</f>
        <v>69400</v>
      </c>
      <c r="E209" s="137">
        <f>IF('BBQ Syrup'!E56&gt;0,'BBQ Syrup'!E56,IF(ISBLANK('BBQ Syrup'!E56),"",'BBQ Syrup'!E56))</f>
        <v>222834</v>
      </c>
      <c r="F209" s="137">
        <f>IF('BBQ Syrup'!F56&gt;0,'BBQ Syrup'!F56,IF(ISBLANK('BBQ Syrup'!F56),"",'BBQ Syrup'!F56))</f>
        <v>93089</v>
      </c>
      <c r="G209" s="137">
        <f>IF('BBQ Syrup'!G56&gt;0,'BBQ Syrup'!G56,IF(ISBLANK('BBQ Syrup'!G56),"",'BBQ Syrup'!G56))</f>
        <v>84007</v>
      </c>
      <c r="H209" s="137">
        <f>IF('BBQ Syrup'!H56&gt;0,'BBQ Syrup'!H56,IF(ISBLANK('BBQ Syrup'!H56),"",'BBQ Syrup'!H56))</f>
        <v>220258</v>
      </c>
      <c r="I209" s="137" t="str">
        <f>IF('BBQ Syrup'!I56&gt;0,'BBQ Syrup'!I56,IF(ISBLANK('BBQ Syrup'!I56),"",'BBQ Syrup'!I56))</f>
        <v/>
      </c>
      <c r="J209" s="137">
        <f>IF('BBQ Syrup'!J56&gt;0,'BBQ Syrup'!J56,IF(ISBLANK('BBQ Syrup'!J56),"",'BBQ Syrup'!J56))</f>
        <v>0</v>
      </c>
      <c r="K209" s="137">
        <f>IF('BBQ Syrup'!K56&gt;0,'BBQ Syrup'!K56,IF(ISBLANK('BBQ Syrup'!K56),"",'BBQ Syrup'!K56))</f>
        <v>84007</v>
      </c>
      <c r="L209" s="139">
        <f>IF('BBQ Syrup'!L56&gt;0,'BBQ Syrup'!L56,IF(ISBLANK('BBQ Syrup'!L56),"",'BBQ Syrup'!L56))</f>
        <v>0.4017122150579045</v>
      </c>
      <c r="M209" s="137">
        <f>IF('BBQ Syrup'!M56&gt;0,'BBQ Syrup'!M56,IF(ISBLANK('BBQ Syrup'!M56),"",'BBQ Syrup'!M56))</f>
        <v>82287.688729800997</v>
      </c>
      <c r="N209" s="137">
        <f>IF('BBQ Syrup'!N56&gt;0,'BBQ Syrup'!N56,IF(ISBLANK('BBQ Syrup'!N56),"",'BBQ Syrup'!N56))</f>
        <v>148117.83971364179</v>
      </c>
      <c r="O209" s="137">
        <f>IF('BBQ Syrup'!O56&gt;0,'BBQ Syrup'!O56,IF(ISBLANK('BBQ Syrup'!O56),"",'BBQ Syrup'!O56))</f>
        <v>172804.14633258208</v>
      </c>
      <c r="P209" s="139">
        <f>IF('BBQ Syrup'!P56&gt;0,'BBQ Syrup'!P56,IF(ISBLANK('BBQ Syrup'!P56),"",'BBQ Syrup'!P56))</f>
        <v>1.0208939064486853</v>
      </c>
      <c r="Q209" s="139">
        <f>IF('BBQ Syrup'!Q56&gt;0,'BBQ Syrup'!Q56,IF(ISBLANK('BBQ Syrup'!Q56),"",'BBQ Syrup'!Q56))</f>
        <v>0.56716328136038074</v>
      </c>
      <c r="R209" s="139">
        <f>IF('BBQ Syrup'!R56&gt;0,'BBQ Syrup'!R56,IF(ISBLANK('BBQ Syrup'!R56),"",'BBQ Syrup'!R56))</f>
        <v>0.48613995545175498</v>
      </c>
      <c r="S209" s="137">
        <f>IF('BBQ Syrup'!S56&gt;0,'BBQ Syrup'!S56,IF(ISBLANK('BBQ Syrup'!S56),"",'BBQ Syrup'!S56))</f>
        <v>82.6663296073975</v>
      </c>
      <c r="T209" t="s">
        <v>120</v>
      </c>
      <c r="U209" t="s">
        <v>351</v>
      </c>
      <c r="V209" s="136">
        <f t="shared" si="16"/>
        <v>80</v>
      </c>
      <c r="W209" s="136">
        <f t="shared" si="15"/>
        <v>168</v>
      </c>
      <c r="X209" s="148">
        <f t="shared" si="15"/>
        <v>4</v>
      </c>
    </row>
    <row r="210" spans="1:24">
      <c r="A210">
        <f>IF('BBQ Syrup'!A57&gt;0,'BBQ Syrup'!A57,IF(ISBLANK('BBQ Syrup'!A57),A209,'BBQ Syrup'!A57))</f>
        <v>2024</v>
      </c>
      <c r="B210">
        <f>IF('BBQ Syrup'!B57&gt;0,'BBQ Syrup'!B57,IF(ISBLANK('BBQ Syrup'!B57),"",'BBQ Syrup'!B57))</f>
        <v>10</v>
      </c>
      <c r="C210" s="137">
        <f>IF('BBQ Syrup'!C57&gt;0,'BBQ Syrup'!C57,IF(ISBLANK('BBQ Syrup'!C57),"",'BBQ Syrup'!C57))</f>
        <v>73050.69</v>
      </c>
      <c r="D210" s="137">
        <f>IF('BBQ Syrup'!D57&gt;0,'BBQ Syrup'!D57,IF(ISBLANK('BBQ Syrup'!D57),"",'BBQ Syrup'!D57))</f>
        <v>75000</v>
      </c>
      <c r="E210" s="137">
        <f>IF('BBQ Syrup'!E57&gt;0,'BBQ Syrup'!E57,IF(ISBLANK('BBQ Syrup'!E57),"",'BBQ Syrup'!E57))</f>
        <v>220258</v>
      </c>
      <c r="F210" s="137">
        <f>IF('BBQ Syrup'!F57&gt;0,'BBQ Syrup'!F57,IF(ISBLANK('BBQ Syrup'!F57),"",'BBQ Syrup'!F57))</f>
        <v>63904</v>
      </c>
      <c r="G210" s="137">
        <f>IF('BBQ Syrup'!G57&gt;0,'BBQ Syrup'!G57,IF(ISBLANK('BBQ Syrup'!G57),"",'BBQ Syrup'!G57))</f>
        <v>82656</v>
      </c>
      <c r="H210" s="137">
        <f>IF('BBQ Syrup'!H57&gt;0,'BBQ Syrup'!H57,IF(ISBLANK('BBQ Syrup'!H57),"",'BBQ Syrup'!H57))</f>
        <v>219282</v>
      </c>
      <c r="I210" s="137" t="str">
        <f>IF('BBQ Syrup'!I57&gt;0,'BBQ Syrup'!I57,IF(ISBLANK('BBQ Syrup'!I57),"",'BBQ Syrup'!I57))</f>
        <v/>
      </c>
      <c r="J210" s="137">
        <f>IF('BBQ Syrup'!J57&gt;0,'BBQ Syrup'!J57,IF(ISBLANK('BBQ Syrup'!J57),"",'BBQ Syrup'!J57))</f>
        <v>0</v>
      </c>
      <c r="K210" s="137">
        <f>IF('BBQ Syrup'!K57&gt;0,'BBQ Syrup'!K57,IF(ISBLANK('BBQ Syrup'!K57),"",'BBQ Syrup'!K57))</f>
        <v>82656</v>
      </c>
      <c r="L210" s="139">
        <f>IF('BBQ Syrup'!L57&gt;0,'BBQ Syrup'!L57,IF(ISBLANK('BBQ Syrup'!L57),"",'BBQ Syrup'!L57))</f>
        <v>0.4017122150579045</v>
      </c>
      <c r="M210" s="137">
        <f>IF('BBQ Syrup'!M57&gt;0,'BBQ Syrup'!M57,IF(ISBLANK('BBQ Syrup'!M57),"",'BBQ Syrup'!M57))</f>
        <v>82287.688729800997</v>
      </c>
      <c r="N210" s="137">
        <f>IF('BBQ Syrup'!N57&gt;0,'BBQ Syrup'!N57,IF(ISBLANK('BBQ Syrup'!N57),"",'BBQ Syrup'!N57))</f>
        <v>148117.83971364179</v>
      </c>
      <c r="O210" s="137">
        <f>IF('BBQ Syrup'!O57&gt;0,'BBQ Syrup'!O57,IF(ISBLANK('BBQ Syrup'!O57),"",'BBQ Syrup'!O57))</f>
        <v>172804.14633258208</v>
      </c>
      <c r="P210" s="139">
        <f>IF('BBQ Syrup'!P57&gt;0,'BBQ Syrup'!P57,IF(ISBLANK('BBQ Syrup'!P57),"",'BBQ Syrup'!P57))</f>
        <v>1.0044758976207047</v>
      </c>
      <c r="Q210" s="139">
        <f>IF('BBQ Syrup'!Q57&gt;0,'BBQ Syrup'!Q57,IF(ISBLANK('BBQ Syrup'!Q57),"",'BBQ Syrup'!Q57))</f>
        <v>0.55804216534483597</v>
      </c>
      <c r="R210" s="139">
        <f>IF('BBQ Syrup'!R57&gt;0,'BBQ Syrup'!R57,IF(ISBLANK('BBQ Syrup'!R57),"",'BBQ Syrup'!R57))</f>
        <v>0.47832185600985938</v>
      </c>
      <c r="S210" s="137">
        <f>IF('BBQ Syrup'!S57&gt;0,'BBQ Syrup'!S57,IF(ISBLANK('BBQ Syrup'!S57),"",'BBQ Syrup'!S57))</f>
        <v>84.423897980977316</v>
      </c>
      <c r="T210" t="s">
        <v>120</v>
      </c>
      <c r="U210" t="s">
        <v>351</v>
      </c>
      <c r="V210" s="136">
        <f t="shared" si="16"/>
        <v>80</v>
      </c>
      <c r="W210" s="136">
        <f t="shared" si="15"/>
        <v>168</v>
      </c>
      <c r="X210" s="148">
        <f t="shared" si="15"/>
        <v>4</v>
      </c>
    </row>
    <row r="211" spans="1:24" hidden="1">
      <c r="A211">
        <f>IF('BBQ Syrup'!A58&gt;0,'BBQ Syrup'!A58,IF(ISBLANK('BBQ Syrup'!A58),A210,'BBQ Syrup'!A58))</f>
        <v>2024</v>
      </c>
      <c r="B211">
        <f>IF('BBQ Syrup'!B58&gt;0,'BBQ Syrup'!B58,IF(ISBLANK('BBQ Syrup'!B58),"",'BBQ Syrup'!B58))</f>
        <v>11</v>
      </c>
      <c r="C211" s="137">
        <f>IF('BBQ Syrup'!C58&gt;0,'BBQ Syrup'!C58,IF(ISBLANK('BBQ Syrup'!C58),"",'BBQ Syrup'!C58))</f>
        <v>81020.83</v>
      </c>
      <c r="D211" s="137">
        <f>IF('BBQ Syrup'!D58&gt;0,'BBQ Syrup'!D58,IF(ISBLANK('BBQ Syrup'!D58),"",'BBQ Syrup'!D58))</f>
        <v>80000</v>
      </c>
      <c r="E211" s="137">
        <f>IF('BBQ Syrup'!E58&gt;0,'BBQ Syrup'!E58,IF(ISBLANK('BBQ Syrup'!E58),"",'BBQ Syrup'!E58))</f>
        <v>219282</v>
      </c>
      <c r="F211" s="137">
        <f>IF('BBQ Syrup'!F58&gt;0,'BBQ Syrup'!F58,IF(ISBLANK('BBQ Syrup'!F58),"",'BBQ Syrup'!F58))</f>
        <v>30286</v>
      </c>
      <c r="G211" s="137">
        <f>IF('BBQ Syrup'!G58&gt;0,'BBQ Syrup'!G58,IF(ISBLANK('BBQ Syrup'!G58),"",'BBQ Syrup'!G58))</f>
        <v>39822</v>
      </c>
      <c r="H211" s="137">
        <f>IF('BBQ Syrup'!H58&gt;0,'BBQ Syrup'!H58,IF(ISBLANK('BBQ Syrup'!H58),"",'BBQ Syrup'!H58))</f>
        <v>204663</v>
      </c>
      <c r="I211" s="137" t="str">
        <f>IF('BBQ Syrup'!I58&gt;0,'BBQ Syrup'!I58,IF(ISBLANK('BBQ Syrup'!I58),"",'BBQ Syrup'!I58))</f>
        <v/>
      </c>
      <c r="J211" s="137">
        <f>IF('BBQ Syrup'!J58&gt;0,'BBQ Syrup'!J58,IF(ISBLANK('BBQ Syrup'!J58),"",'BBQ Syrup'!J58))</f>
        <v>0</v>
      </c>
      <c r="K211" s="137">
        <f>IF('BBQ Syrup'!K58&gt;0,'BBQ Syrup'!K58,IF(ISBLANK('BBQ Syrup'!K58),"",'BBQ Syrup'!K58))</f>
        <v>39822</v>
      </c>
      <c r="L211" s="139">
        <f>IF('BBQ Syrup'!L58&gt;0,'BBQ Syrup'!L58,IF(ISBLANK('BBQ Syrup'!L58),"",'BBQ Syrup'!L58))</f>
        <v>0.4017122150579045</v>
      </c>
      <c r="M211" s="137">
        <f>IF('BBQ Syrup'!M58&gt;0,'BBQ Syrup'!M58,IF(ISBLANK('BBQ Syrup'!M58),"",'BBQ Syrup'!M58))</f>
        <v>82287.688729800997</v>
      </c>
      <c r="N211" s="137">
        <f>IF('BBQ Syrup'!N58&gt;0,'BBQ Syrup'!N58,IF(ISBLANK('BBQ Syrup'!N58),"",'BBQ Syrup'!N58))</f>
        <v>148117.83971364179</v>
      </c>
      <c r="O211" s="137">
        <f>IF('BBQ Syrup'!O58&gt;0,'BBQ Syrup'!O58,IF(ISBLANK('BBQ Syrup'!O58),"",'BBQ Syrup'!O58))</f>
        <v>172804.14633258208</v>
      </c>
      <c r="P211" s="139">
        <f>IF('BBQ Syrup'!P58&gt;0,'BBQ Syrup'!P58,IF(ISBLANK('BBQ Syrup'!P58),"",'BBQ Syrup'!P58))</f>
        <v>0.48393630462460924</v>
      </c>
      <c r="Q211" s="139">
        <f>IF('BBQ Syrup'!Q58&gt;0,'BBQ Syrup'!Q58,IF(ISBLANK('BBQ Syrup'!Q58),"",'BBQ Syrup'!Q58))</f>
        <v>0.26885350256922735</v>
      </c>
      <c r="R211" s="139">
        <f>IF('BBQ Syrup'!R58&gt;0,'BBQ Syrup'!R58,IF(ISBLANK('BBQ Syrup'!R58),"",'BBQ Syrup'!R58))</f>
        <v>0.23044585934505205</v>
      </c>
      <c r="S211" s="137">
        <f>IF('BBQ Syrup'!S58&gt;0,'BBQ Syrup'!S58,IF(ISBLANK('BBQ Syrup'!S58),"",'BBQ Syrup'!S58))</f>
        <v>75.781697126529053</v>
      </c>
      <c r="T211" t="s">
        <v>120</v>
      </c>
      <c r="U211" t="s">
        <v>351</v>
      </c>
      <c r="V211" s="136">
        <f t="shared" si="16"/>
        <v>80</v>
      </c>
      <c r="W211" s="136">
        <f t="shared" si="15"/>
        <v>168</v>
      </c>
      <c r="X211" s="148">
        <f t="shared" si="15"/>
        <v>4</v>
      </c>
    </row>
    <row r="212" spans="1:24" hidden="1">
      <c r="A212">
        <f>IF('BBQ Syrup'!A59&gt;0,'BBQ Syrup'!A59,IF(ISBLANK('BBQ Syrup'!A59),A211,'BBQ Syrup'!A59))</f>
        <v>2024</v>
      </c>
      <c r="B212">
        <f>IF('BBQ Syrup'!B59&gt;0,'BBQ Syrup'!B59,IF(ISBLANK('BBQ Syrup'!B59),"",'BBQ Syrup'!B59))</f>
        <v>12</v>
      </c>
      <c r="C212" s="137">
        <f>IF('BBQ Syrup'!C59&gt;0,'BBQ Syrup'!C59,IF(ISBLANK('BBQ Syrup'!C59),"",'BBQ Syrup'!C59))</f>
        <v>88548.724999999991</v>
      </c>
      <c r="D212" s="137">
        <f>IF('BBQ Syrup'!D59&gt;0,'BBQ Syrup'!D59,IF(ISBLANK('BBQ Syrup'!D59),"",'BBQ Syrup'!D59))</f>
        <v>90000</v>
      </c>
      <c r="E212" s="137">
        <f>IF('BBQ Syrup'!E59&gt;0,'BBQ Syrup'!E59,IF(ISBLANK('BBQ Syrup'!E59),"",'BBQ Syrup'!E59))</f>
        <v>204663</v>
      </c>
      <c r="F212" s="137">
        <f>IF('BBQ Syrup'!F59&gt;0,'BBQ Syrup'!F59,IF(ISBLANK('BBQ Syrup'!F59),"",'BBQ Syrup'!F59))</f>
        <v>22768</v>
      </c>
      <c r="G212" s="137">
        <f>IF('BBQ Syrup'!G59&gt;0,'BBQ Syrup'!G59,IF(ISBLANK('BBQ Syrup'!G59),"",'BBQ Syrup'!G59))</f>
        <v>31338</v>
      </c>
      <c r="H212" s="137">
        <f>IF('BBQ Syrup'!H59&gt;0,'BBQ Syrup'!H59,IF(ISBLANK('BBQ Syrup'!H59),"",'BBQ Syrup'!H59))</f>
        <v>174123</v>
      </c>
      <c r="I212" s="137" t="str">
        <f>IF('BBQ Syrup'!I59&gt;0,'BBQ Syrup'!I59,IF(ISBLANK('BBQ Syrup'!I59),"",'BBQ Syrup'!I59))</f>
        <v/>
      </c>
      <c r="J212" s="137">
        <f>IF('BBQ Syrup'!J59&gt;0,'BBQ Syrup'!J59,IF(ISBLANK('BBQ Syrup'!J59),"",'BBQ Syrup'!J59))</f>
        <v>0</v>
      </c>
      <c r="K212" s="137">
        <f>IF('BBQ Syrup'!K59&gt;0,'BBQ Syrup'!K59,IF(ISBLANK('BBQ Syrup'!K59),"",'BBQ Syrup'!K59))</f>
        <v>31338</v>
      </c>
      <c r="L212" s="139">
        <f>IF('BBQ Syrup'!L59&gt;0,'BBQ Syrup'!L59,IF(ISBLANK('BBQ Syrup'!L59),"",'BBQ Syrup'!L59))</f>
        <v>0.4017122150579045</v>
      </c>
      <c r="M212" s="137">
        <f>IF('BBQ Syrup'!M59&gt;0,'BBQ Syrup'!M59,IF(ISBLANK('BBQ Syrup'!M59),"",'BBQ Syrup'!M59))</f>
        <v>82287.688729800997</v>
      </c>
      <c r="N212" s="137">
        <f>IF('BBQ Syrup'!N59&gt;0,'BBQ Syrup'!N59,IF(ISBLANK('BBQ Syrup'!N59),"",'BBQ Syrup'!N59))</f>
        <v>148117.83971364179</v>
      </c>
      <c r="O212" s="137">
        <f>IF('BBQ Syrup'!O59&gt;0,'BBQ Syrup'!O59,IF(ISBLANK('BBQ Syrup'!O59),"",'BBQ Syrup'!O59))</f>
        <v>172804.14633258208</v>
      </c>
      <c r="P212" s="139">
        <f>IF('BBQ Syrup'!P59&gt;0,'BBQ Syrup'!P59,IF(ISBLANK('BBQ Syrup'!P59),"",'BBQ Syrup'!P59))</f>
        <v>0.38083461188102063</v>
      </c>
      <c r="Q212" s="139">
        <f>IF('BBQ Syrup'!Q59&gt;0,'BBQ Syrup'!Q59,IF(ISBLANK('BBQ Syrup'!Q59),"",'BBQ Syrup'!Q59))</f>
        <v>0.21157478437834482</v>
      </c>
      <c r="R212" s="139">
        <f>IF('BBQ Syrup'!R59&gt;0,'BBQ Syrup'!R59,IF(ISBLANK('BBQ Syrup'!R59),"",'BBQ Syrup'!R59))</f>
        <v>0.18134981518143842</v>
      </c>
      <c r="S212" s="137">
        <f>IF('BBQ Syrup'!S59&gt;0,'BBQ Syrup'!S59,IF(ISBLANK('BBQ Syrup'!S59),"",'BBQ Syrup'!S59))</f>
        <v>64.716504952499321</v>
      </c>
      <c r="T212" t="s">
        <v>120</v>
      </c>
      <c r="U212" t="s">
        <v>351</v>
      </c>
      <c r="V212" s="136">
        <f t="shared" si="16"/>
        <v>80</v>
      </c>
      <c r="W212" s="136">
        <f t="shared" si="15"/>
        <v>168</v>
      </c>
      <c r="X212" s="148">
        <f t="shared" si="15"/>
        <v>4</v>
      </c>
    </row>
    <row r="213" spans="1:24" hidden="1">
      <c r="A213">
        <f>IF('BBQ Syrup'!A60&gt;0,'BBQ Syrup'!A60,IF(ISBLANK('BBQ Syrup'!A60),A212,'BBQ Syrup'!A60))</f>
        <v>2024</v>
      </c>
      <c r="B213">
        <f>IF('BBQ Syrup'!B60&gt;0,'BBQ Syrup'!B60,IF(ISBLANK('BBQ Syrup'!B60),"",'BBQ Syrup'!B60))</f>
        <v>13</v>
      </c>
      <c r="C213" s="137">
        <f>IF('BBQ Syrup'!C60&gt;0,'BBQ Syrup'!C60,IF(ISBLANK('BBQ Syrup'!C60),"",'BBQ Syrup'!C60))</f>
        <v>54948</v>
      </c>
      <c r="D213" s="137">
        <f>IF('BBQ Syrup'!D60&gt;0,'BBQ Syrup'!D60,IF(ISBLANK('BBQ Syrup'!D60),"",'BBQ Syrup'!D60))</f>
        <v>42560</v>
      </c>
      <c r="E213" s="137">
        <f>IF('BBQ Syrup'!E60&gt;0,'BBQ Syrup'!E60,IF(ISBLANK('BBQ Syrup'!E60),"",'BBQ Syrup'!E60))</f>
        <v>174123</v>
      </c>
      <c r="F213" s="137">
        <f>IF('BBQ Syrup'!F60&gt;0,'BBQ Syrup'!F60,IF(ISBLANK('BBQ Syrup'!F60),"",'BBQ Syrup'!F60))</f>
        <v>11345</v>
      </c>
      <c r="G213" s="137">
        <f>IF('BBQ Syrup'!G60&gt;0,'BBQ Syrup'!G60,IF(ISBLANK('BBQ Syrup'!G60),"",'BBQ Syrup'!G60))</f>
        <v>19936</v>
      </c>
      <c r="H213" s="137">
        <f>IF('BBQ Syrup'!H60&gt;0,'BBQ Syrup'!H60,IF(ISBLANK('BBQ Syrup'!H60),"",'BBQ Syrup'!H60))</f>
        <v>124477</v>
      </c>
      <c r="I213" s="137" t="str">
        <f>IF('BBQ Syrup'!I60&gt;0,'BBQ Syrup'!I60,IF(ISBLANK('BBQ Syrup'!I60),"",'BBQ Syrup'!I60))</f>
        <v/>
      </c>
      <c r="J213" s="137">
        <f>IF('BBQ Syrup'!J60&gt;0,'BBQ Syrup'!J60,IF(ISBLANK('BBQ Syrup'!J60),"",'BBQ Syrup'!J60))</f>
        <v>0</v>
      </c>
      <c r="K213" s="137">
        <f>IF('BBQ Syrup'!K60&gt;0,'BBQ Syrup'!K60,IF(ISBLANK('BBQ Syrup'!K60),"",'BBQ Syrup'!K60))</f>
        <v>19936</v>
      </c>
      <c r="L213" s="139">
        <f>IF('BBQ Syrup'!L60&gt;0,'BBQ Syrup'!L60,IF(ISBLANK('BBQ Syrup'!L60),"",'BBQ Syrup'!L60))</f>
        <v>0.4017122150579045</v>
      </c>
      <c r="M213" s="137">
        <f>IF('BBQ Syrup'!M60&gt;0,'BBQ Syrup'!M60,IF(ISBLANK('BBQ Syrup'!M60),"",'BBQ Syrup'!M60))</f>
        <v>82287.688729800997</v>
      </c>
      <c r="N213" s="137">
        <f>IF('BBQ Syrup'!N60&gt;0,'BBQ Syrup'!N60,IF(ISBLANK('BBQ Syrup'!N60),"",'BBQ Syrup'!N60))</f>
        <v>148117.83971364179</v>
      </c>
      <c r="O213" s="137">
        <f>IF('BBQ Syrup'!O60&gt;0,'BBQ Syrup'!O60,IF(ISBLANK('BBQ Syrup'!O60),"",'BBQ Syrup'!O60))</f>
        <v>172804.14633258208</v>
      </c>
      <c r="P213" s="139">
        <f>IF('BBQ Syrup'!P60&gt;0,'BBQ Syrup'!P60,IF(ISBLANK('BBQ Syrup'!P60),"",'BBQ Syrup'!P60))</f>
        <v>0.24227196446678242</v>
      </c>
      <c r="Q213" s="139">
        <f>IF('BBQ Syrup'!Q60&gt;0,'BBQ Syrup'!Q60,IF(ISBLANK('BBQ Syrup'!Q60),"",'BBQ Syrup'!Q60))</f>
        <v>0.13459553581487912</v>
      </c>
      <c r="R213" s="139">
        <f>IF('BBQ Syrup'!R60&gt;0,'BBQ Syrup'!R60,IF(ISBLANK('BBQ Syrup'!R60),"",'BBQ Syrup'!R60))</f>
        <v>0.11536760212703925</v>
      </c>
      <c r="S213" s="137">
        <f>IF('BBQ Syrup'!S60&gt;0,'BBQ Syrup'!S60,IF(ISBLANK('BBQ Syrup'!S60),"",'BBQ Syrup'!S60))</f>
        <v>110.91040620222756</v>
      </c>
      <c r="T213" t="s">
        <v>120</v>
      </c>
      <c r="U213" t="s">
        <v>351</v>
      </c>
      <c r="V213" s="136">
        <f t="shared" si="16"/>
        <v>80</v>
      </c>
      <c r="W213" s="136">
        <f t="shared" si="15"/>
        <v>168</v>
      </c>
      <c r="X213" s="148">
        <f t="shared" si="15"/>
        <v>4</v>
      </c>
    </row>
    <row r="214" spans="1:24" hidden="1">
      <c r="A214">
        <f>IF('BBQ Syrup'!A61&gt;0,'BBQ Syrup'!A61,IF(ISBLANK('BBQ Syrup'!A61),A213,'BBQ Syrup'!A61))</f>
        <v>2025</v>
      </c>
      <c r="B214">
        <f>IF('BBQ Syrup'!B61&gt;0,'BBQ Syrup'!B61,IF(ISBLANK('BBQ Syrup'!B61),"",'BBQ Syrup'!B61))</f>
        <v>1</v>
      </c>
      <c r="C214" s="137">
        <f>IF('BBQ Syrup'!C61&gt;0,'BBQ Syrup'!C61,IF(ISBLANK('BBQ Syrup'!C61),"",'BBQ Syrup'!C61))</f>
        <v>58034</v>
      </c>
      <c r="D214" s="137">
        <f>IF('BBQ Syrup'!D61&gt;0,'BBQ Syrup'!D61,IF(ISBLANK('BBQ Syrup'!D61),"",'BBQ Syrup'!D61))</f>
        <v>85560</v>
      </c>
      <c r="E214" s="137">
        <f>IF('BBQ Syrup'!E61&gt;0,'BBQ Syrup'!E61,IF(ISBLANK('BBQ Syrup'!E61),"",'BBQ Syrup'!E61))</f>
        <v>124477</v>
      </c>
      <c r="F214" s="137">
        <f>IF('BBQ Syrup'!F61&gt;0,'BBQ Syrup'!F61,IF(ISBLANK('BBQ Syrup'!F61),"",'BBQ Syrup'!F61))</f>
        <v>75615</v>
      </c>
      <c r="G214" s="137">
        <f>IF('BBQ Syrup'!G61&gt;0,'BBQ Syrup'!G61,IF(ISBLANK('BBQ Syrup'!G61),"",'BBQ Syrup'!G61))</f>
        <v>63899</v>
      </c>
      <c r="H214" s="137">
        <f>IF('BBQ Syrup'!H61&gt;0,'BBQ Syrup'!H61,IF(ISBLANK('BBQ Syrup'!H61),"",'BBQ Syrup'!H61))</f>
        <v>119067</v>
      </c>
      <c r="I214" s="137" t="str">
        <f>IF('BBQ Syrup'!I61&gt;0,'BBQ Syrup'!I61,IF(ISBLANK('BBQ Syrup'!I61),"",'BBQ Syrup'!I61))</f>
        <v/>
      </c>
      <c r="J214" s="137">
        <f>IF('BBQ Syrup'!J61&gt;0,'BBQ Syrup'!J61,IF(ISBLANK('BBQ Syrup'!J61),"",'BBQ Syrup'!J61))</f>
        <v>63899</v>
      </c>
      <c r="K214" s="137">
        <f>IF('BBQ Syrup'!K61&gt;0,'BBQ Syrup'!K61,IF(ISBLANK('BBQ Syrup'!K61),"",'BBQ Syrup'!K61))</f>
        <v>63899</v>
      </c>
      <c r="L214" s="139">
        <f>IF('BBQ Syrup'!L61&gt;0,'BBQ Syrup'!L61,IF(ISBLANK('BBQ Syrup'!L61),"",'BBQ Syrup'!L61))</f>
        <v>0.42809180797642182</v>
      </c>
      <c r="M214" s="137">
        <f>IF('BBQ Syrup'!M61&gt;0,'BBQ Syrup'!M61,IF(ISBLANK('BBQ Syrup'!M61),"",'BBQ Syrup'!M61))</f>
        <v>87691.347492293251</v>
      </c>
      <c r="N214" s="137">
        <f>IF('BBQ Syrup'!N61&gt;0,'BBQ Syrup'!N61,IF(ISBLANK('BBQ Syrup'!N61),"",'BBQ Syrup'!N61))</f>
        <v>157844.42548612785</v>
      </c>
      <c r="O214" s="137">
        <f>IF('BBQ Syrup'!O61&gt;0,'BBQ Syrup'!O61,IF(ISBLANK('BBQ Syrup'!O61),"",'BBQ Syrup'!O61))</f>
        <v>184151.8297338158</v>
      </c>
      <c r="P214" s="139">
        <f>IF('BBQ Syrup'!P61&gt;0,'BBQ Syrup'!P61,IF(ISBLANK('BBQ Syrup'!P61),"",'BBQ Syrup'!P61))</f>
        <v>0.72868078581659113</v>
      </c>
      <c r="Q214" s="139">
        <f>IF('BBQ Syrup'!Q61&gt;0,'BBQ Syrup'!Q61,IF(ISBLANK('BBQ Syrup'!Q61),"",'BBQ Syrup'!Q61))</f>
        <v>0.40482265878699508</v>
      </c>
      <c r="R214" s="139">
        <f>IF('BBQ Syrup'!R61&gt;0,'BBQ Syrup'!R61,IF(ISBLANK('BBQ Syrup'!R61),"",'BBQ Syrup'!R61))</f>
        <v>0.34699085038885297</v>
      </c>
      <c r="S214" s="137">
        <f>IF('BBQ Syrup'!S61&gt;0,'BBQ Syrup'!S61,IF(ISBLANK('BBQ Syrup'!S61),"",'BBQ Syrup'!S61))</f>
        <v>60.057138918564974</v>
      </c>
      <c r="T214" t="s">
        <v>120</v>
      </c>
      <c r="U214" t="s">
        <v>351</v>
      </c>
      <c r="V214" s="136">
        <f t="shared" si="16"/>
        <v>80</v>
      </c>
      <c r="W214" s="136">
        <f t="shared" si="15"/>
        <v>168</v>
      </c>
      <c r="X214" s="148">
        <f t="shared" si="15"/>
        <v>4</v>
      </c>
    </row>
    <row r="215" spans="1:24" hidden="1">
      <c r="A215">
        <f>IF('BBQ Syrup'!A62&gt;0,'BBQ Syrup'!A62,IF(ISBLANK('BBQ Syrup'!A62),A214,'BBQ Syrup'!A62))</f>
        <v>2025</v>
      </c>
      <c r="B215">
        <f>IF('BBQ Syrup'!B62&gt;0,'BBQ Syrup'!B62,IF(ISBLANK('BBQ Syrup'!B62),"",'BBQ Syrup'!B62))</f>
        <v>2</v>
      </c>
      <c r="C215" s="137">
        <f>IF('BBQ Syrup'!C62&gt;0,'BBQ Syrup'!C62,IF(ISBLANK('BBQ Syrup'!C62),"",'BBQ Syrup'!C62))</f>
        <v>56228</v>
      </c>
      <c r="D215" s="137">
        <f>IF('BBQ Syrup'!D62&gt;0,'BBQ Syrup'!D62,IF(ISBLANK('BBQ Syrup'!D62),"",'BBQ Syrup'!D62))</f>
        <v>55583</v>
      </c>
      <c r="E215" s="137">
        <f>IF('BBQ Syrup'!E62&gt;0,'BBQ Syrup'!E62,IF(ISBLANK('BBQ Syrup'!E62),"",'BBQ Syrup'!E62))</f>
        <v>119067</v>
      </c>
      <c r="F215" s="137">
        <f>IF('BBQ Syrup'!F62&gt;0,'BBQ Syrup'!F62,IF(ISBLANK('BBQ Syrup'!F62),"",'BBQ Syrup'!F62))</f>
        <v>57403</v>
      </c>
      <c r="G215" s="137">
        <f>IF('BBQ Syrup'!G62&gt;0,'BBQ Syrup'!G62,IF(ISBLANK('BBQ Syrup'!G62),"",'BBQ Syrup'!G62))</f>
        <v>68597</v>
      </c>
      <c r="H215" s="137">
        <f>IF('BBQ Syrup'!H62&gt;0,'BBQ Syrup'!H62,IF(ISBLANK('BBQ Syrup'!H62),"",'BBQ Syrup'!H62))</f>
        <v>115952</v>
      </c>
      <c r="I215" s="137" t="str">
        <f>IF('BBQ Syrup'!I62&gt;0,'BBQ Syrup'!I62,IF(ISBLANK('BBQ Syrup'!I62),"",'BBQ Syrup'!I62))</f>
        <v/>
      </c>
      <c r="J215" s="137">
        <f>IF('BBQ Syrup'!J62&gt;0,'BBQ Syrup'!J62,IF(ISBLANK('BBQ Syrup'!J62),"",'BBQ Syrup'!J62))</f>
        <v>68597</v>
      </c>
      <c r="K215" s="137">
        <f>IF('BBQ Syrup'!K62&gt;0,'BBQ Syrup'!K62,IF(ISBLANK('BBQ Syrup'!K62),"",'BBQ Syrup'!K62))</f>
        <v>68597</v>
      </c>
      <c r="L215" s="139">
        <f>IF('BBQ Syrup'!L62&gt;0,'BBQ Syrup'!L62,IF(ISBLANK('BBQ Syrup'!L62),"",'BBQ Syrup'!L62))</f>
        <v>0.42809180797642182</v>
      </c>
      <c r="M215" s="137">
        <f>IF('BBQ Syrup'!M62&gt;0,'BBQ Syrup'!M62,IF(ISBLANK('BBQ Syrup'!M62),"",'BBQ Syrup'!M62))</f>
        <v>87691.347492293251</v>
      </c>
      <c r="N215" s="137">
        <f>IF('BBQ Syrup'!N62&gt;0,'BBQ Syrup'!N62,IF(ISBLANK('BBQ Syrup'!N62),"",'BBQ Syrup'!N62))</f>
        <v>157844.42548612785</v>
      </c>
      <c r="O215" s="137">
        <f>IF('BBQ Syrup'!O62&gt;0,'BBQ Syrup'!O62,IF(ISBLANK('BBQ Syrup'!O62),"",'BBQ Syrup'!O62))</f>
        <v>184151.8297338158</v>
      </c>
      <c r="P215" s="139">
        <f>IF('BBQ Syrup'!P62&gt;0,'BBQ Syrup'!P62,IF(ISBLANK('BBQ Syrup'!P62),"",'BBQ Syrup'!P62))</f>
        <v>0.78225505664659378</v>
      </c>
      <c r="Q215" s="139">
        <f>IF('BBQ Syrup'!Q62&gt;0,'BBQ Syrup'!Q62,IF(ISBLANK('BBQ Syrup'!Q62),"",'BBQ Syrup'!Q62))</f>
        <v>0.43458614258144102</v>
      </c>
      <c r="R215" s="139">
        <f>IF('BBQ Syrup'!R62&gt;0,'BBQ Syrup'!R62,IF(ISBLANK('BBQ Syrup'!R62),"",'BBQ Syrup'!R62))</f>
        <v>0.3725024079269495</v>
      </c>
      <c r="S215" s="137">
        <f>IF('BBQ Syrup'!S62&gt;0,'BBQ Syrup'!S62,IF(ISBLANK('BBQ Syrup'!S62),"",'BBQ Syrup'!S62))</f>
        <v>59.292096464394966</v>
      </c>
      <c r="T215" t="s">
        <v>120</v>
      </c>
      <c r="U215" t="s">
        <v>351</v>
      </c>
      <c r="V215" s="136">
        <f t="shared" si="16"/>
        <v>80</v>
      </c>
      <c r="W215" s="136">
        <f t="shared" si="15"/>
        <v>168</v>
      </c>
      <c r="X215" s="148">
        <f t="shared" si="15"/>
        <v>4</v>
      </c>
    </row>
    <row r="216" spans="1:24" hidden="1">
      <c r="A216">
        <f>IF('BBQ Syrup'!A63&gt;0,'BBQ Syrup'!A63,IF(ISBLANK('BBQ Syrup'!A63),A215,'BBQ Syrup'!A63))</f>
        <v>2025</v>
      </c>
      <c r="B216">
        <f>IF('BBQ Syrup'!B63&gt;0,'BBQ Syrup'!B63,IF(ISBLANK('BBQ Syrup'!B63),"",'BBQ Syrup'!B63))</f>
        <v>3</v>
      </c>
      <c r="C216" s="137">
        <f>IF('BBQ Syrup'!C63&gt;0,'BBQ Syrup'!C63,IF(ISBLANK('BBQ Syrup'!C63),"",'BBQ Syrup'!C63))</f>
        <v>61564</v>
      </c>
      <c r="D216" s="137">
        <f>IF('BBQ Syrup'!D63&gt;0,'BBQ Syrup'!D63,IF(ISBLANK('BBQ Syrup'!D63),"",'BBQ Syrup'!D63))</f>
        <v>77100</v>
      </c>
      <c r="E216" s="137">
        <f>IF('BBQ Syrup'!E63&gt;0,'BBQ Syrup'!E63,IF(ISBLANK('BBQ Syrup'!E63),"",'BBQ Syrup'!E63))</f>
        <v>115952</v>
      </c>
      <c r="F216" s="137">
        <f>IF('BBQ Syrup'!F63&gt;0,'BBQ Syrup'!F63,IF(ISBLANK('BBQ Syrup'!F63),"",'BBQ Syrup'!F63))</f>
        <v>63217</v>
      </c>
      <c r="G216" s="137">
        <f>IF('BBQ Syrup'!G63&gt;0,'BBQ Syrup'!G63,IF(ISBLANK('BBQ Syrup'!G63),"",'BBQ Syrup'!G63))</f>
        <v>10727</v>
      </c>
      <c r="H216" s="137">
        <f>IF('BBQ Syrup'!H63&gt;0,'BBQ Syrup'!H63,IF(ISBLANK('BBQ Syrup'!H63),"",'BBQ Syrup'!H63))</f>
        <v>92665</v>
      </c>
      <c r="I216" s="137" t="str">
        <f>IF('BBQ Syrup'!I63&gt;0,'BBQ Syrup'!I63,IF(ISBLANK('BBQ Syrup'!I63),"",'BBQ Syrup'!I63))</f>
        <v/>
      </c>
      <c r="J216" s="137">
        <f>IF('BBQ Syrup'!J63&gt;0,'BBQ Syrup'!J63,IF(ISBLANK('BBQ Syrup'!J63),"",'BBQ Syrup'!J63))</f>
        <v>10727</v>
      </c>
      <c r="K216" s="137">
        <f>IF('BBQ Syrup'!K63&gt;0,'BBQ Syrup'!K63,IF(ISBLANK('BBQ Syrup'!K63),"",'BBQ Syrup'!K63))</f>
        <v>10727</v>
      </c>
      <c r="L216" s="139">
        <f>IF('BBQ Syrup'!L63&gt;0,'BBQ Syrup'!L63,IF(ISBLANK('BBQ Syrup'!L63),"",'BBQ Syrup'!L63))</f>
        <v>0.42809180797642182</v>
      </c>
      <c r="M216" s="137">
        <f>IF('BBQ Syrup'!M63&gt;0,'BBQ Syrup'!M63,IF(ISBLANK('BBQ Syrup'!M63),"",'BBQ Syrup'!M63))</f>
        <v>87691.347492293251</v>
      </c>
      <c r="N216" s="137">
        <f>IF('BBQ Syrup'!N63&gt;0,'BBQ Syrup'!N63,IF(ISBLANK('BBQ Syrup'!N63),"",'BBQ Syrup'!N63))</f>
        <v>157844.42548612785</v>
      </c>
      <c r="O216" s="137">
        <f>IF('BBQ Syrup'!O63&gt;0,'BBQ Syrup'!O63,IF(ISBLANK('BBQ Syrup'!O63),"",'BBQ Syrup'!O63))</f>
        <v>184151.8297338158</v>
      </c>
      <c r="P216" s="139">
        <f>IF('BBQ Syrup'!P63&gt;0,'BBQ Syrup'!P63,IF(ISBLANK('BBQ Syrup'!P63),"",'BBQ Syrup'!P63))</f>
        <v>0.12232677803180915</v>
      </c>
      <c r="Q216" s="139">
        <f>IF('BBQ Syrup'!Q63&gt;0,'BBQ Syrup'!Q63,IF(ISBLANK('BBQ Syrup'!Q63),"",'BBQ Syrup'!Q63))</f>
        <v>6.7959321128782862E-2</v>
      </c>
      <c r="R216" s="139">
        <f>IF('BBQ Syrup'!R63&gt;0,'BBQ Syrup'!R63,IF(ISBLANK('BBQ Syrup'!R63),"",'BBQ Syrup'!R63))</f>
        <v>5.8250846681813885E-2</v>
      </c>
      <c r="S216" s="137">
        <f>IF('BBQ Syrup'!S63&gt;0,'BBQ Syrup'!S63,IF(ISBLANK('BBQ Syrup'!S63),"",'BBQ Syrup'!S63))</f>
        <v>52.736274446104865</v>
      </c>
      <c r="T216" t="s">
        <v>120</v>
      </c>
      <c r="U216" t="s">
        <v>351</v>
      </c>
      <c r="V216" s="136">
        <f t="shared" si="16"/>
        <v>80</v>
      </c>
      <c r="W216" s="136">
        <f t="shared" si="15"/>
        <v>168</v>
      </c>
      <c r="X216" s="148">
        <f t="shared" si="15"/>
        <v>4</v>
      </c>
    </row>
    <row r="217" spans="1:24" hidden="1">
      <c r="A217">
        <f>IF('BBQ Syrup'!A64&gt;0,'BBQ Syrup'!A64,IF(ISBLANK('BBQ Syrup'!A64),A216,'BBQ Syrup'!A64))</f>
        <v>2025</v>
      </c>
      <c r="B217">
        <f>IF('BBQ Syrup'!B64&gt;0,'BBQ Syrup'!B64,IF(ISBLANK('BBQ Syrup'!B64),"",'BBQ Syrup'!B64))</f>
        <v>4</v>
      </c>
      <c r="C217" s="137">
        <f>IF('BBQ Syrup'!C64&gt;0,'BBQ Syrup'!C64,IF(ISBLANK('BBQ Syrup'!C64),"",'BBQ Syrup'!C64))</f>
        <v>60465</v>
      </c>
      <c r="D217" s="137">
        <f>IF('BBQ Syrup'!D64&gt;0,'BBQ Syrup'!D64,IF(ISBLANK('BBQ Syrup'!D64),"",'BBQ Syrup'!D64))</f>
        <v>38968</v>
      </c>
      <c r="E217" s="137">
        <f>IF('BBQ Syrup'!E64&gt;0,'BBQ Syrup'!E64,IF(ISBLANK('BBQ Syrup'!E64),"",'BBQ Syrup'!E64))</f>
        <v>92665</v>
      </c>
      <c r="F217" s="137">
        <f>IF('BBQ Syrup'!F64&gt;0,'BBQ Syrup'!F64,IF(ISBLANK('BBQ Syrup'!F64),"",'BBQ Syrup'!F64))</f>
        <v>61331</v>
      </c>
      <c r="G217" s="137">
        <f>IF('BBQ Syrup'!G64&gt;0,'BBQ Syrup'!G64,IF(ISBLANK('BBQ Syrup'!G64),"",'BBQ Syrup'!G64))</f>
        <v>85749</v>
      </c>
      <c r="H217" s="137">
        <f>IF('BBQ Syrup'!H64&gt;0,'BBQ Syrup'!H64,IF(ISBLANK('BBQ Syrup'!H64),"",'BBQ Syrup'!H64))</f>
        <v>62105</v>
      </c>
      <c r="I217" s="137" t="str">
        <f>IF('BBQ Syrup'!I64&gt;0,'BBQ Syrup'!I64,IF(ISBLANK('BBQ Syrup'!I64),"",'BBQ Syrup'!I64))</f>
        <v/>
      </c>
      <c r="J217" s="137">
        <f>IF('BBQ Syrup'!J64&gt;0,'BBQ Syrup'!J64,IF(ISBLANK('BBQ Syrup'!J64),"",'BBQ Syrup'!J64))</f>
        <v>85749</v>
      </c>
      <c r="K217" s="137">
        <f>IF('BBQ Syrup'!K64&gt;0,'BBQ Syrup'!K64,IF(ISBLANK('BBQ Syrup'!K64),"",'BBQ Syrup'!K64))</f>
        <v>85749</v>
      </c>
      <c r="L217" s="139">
        <f>IF('BBQ Syrup'!L64&gt;0,'BBQ Syrup'!L64,IF(ISBLANK('BBQ Syrup'!L64),"",'BBQ Syrup'!L64))</f>
        <v>0.42809180797642182</v>
      </c>
      <c r="M217" s="137">
        <f>IF('BBQ Syrup'!M64&gt;0,'BBQ Syrup'!M64,IF(ISBLANK('BBQ Syrup'!M64),"",'BBQ Syrup'!M64))</f>
        <v>87691.347492293251</v>
      </c>
      <c r="N217" s="137">
        <f>IF('BBQ Syrup'!N64&gt;0,'BBQ Syrup'!N64,IF(ISBLANK('BBQ Syrup'!N64),"",'BBQ Syrup'!N64))</f>
        <v>157844.42548612785</v>
      </c>
      <c r="O217" s="137">
        <f>IF('BBQ Syrup'!O64&gt;0,'BBQ Syrup'!O64,IF(ISBLANK('BBQ Syrup'!O64),"",'BBQ Syrup'!O64))</f>
        <v>184151.8297338158</v>
      </c>
      <c r="P217" s="139">
        <f>IF('BBQ Syrup'!P64&gt;0,'BBQ Syrup'!P64,IF(ISBLANK('BBQ Syrup'!P64),"",'BBQ Syrup'!P64))</f>
        <v>0.97785018080074604</v>
      </c>
      <c r="Q217" s="139">
        <f>IF('BBQ Syrup'!Q64&gt;0,'BBQ Syrup'!Q64,IF(ISBLANK('BBQ Syrup'!Q64),"",'BBQ Syrup'!Q64))</f>
        <v>0.54325010044485889</v>
      </c>
      <c r="R217" s="139">
        <f>IF('BBQ Syrup'!R64&gt;0,'BBQ Syrup'!R64,IF(ISBLANK('BBQ Syrup'!R64),"",'BBQ Syrup'!R64))</f>
        <v>0.46564294323845057</v>
      </c>
      <c r="S217" s="137">
        <f>IF('BBQ Syrup'!S64&gt;0,'BBQ Syrup'!S64,IF(ISBLANK('BBQ Syrup'!S64),"",'BBQ Syrup'!S64))</f>
        <v>42.911105598279995</v>
      </c>
      <c r="T217" t="s">
        <v>120</v>
      </c>
      <c r="U217" t="s">
        <v>351</v>
      </c>
      <c r="V217" s="136">
        <f t="shared" si="16"/>
        <v>80</v>
      </c>
      <c r="W217" s="136">
        <f t="shared" si="15"/>
        <v>168</v>
      </c>
      <c r="X217" s="148">
        <f t="shared" si="15"/>
        <v>4</v>
      </c>
    </row>
    <row r="218" spans="1:24" hidden="1">
      <c r="A218">
        <f>IF('BBQ Syrup'!A65&gt;0,'BBQ Syrup'!A65,IF(ISBLANK('BBQ Syrup'!A65),A217,'BBQ Syrup'!A65))</f>
        <v>2025</v>
      </c>
      <c r="B218">
        <f>IF('BBQ Syrup'!B65&gt;0,'BBQ Syrup'!B65,IF(ISBLANK('BBQ Syrup'!B65),"",'BBQ Syrup'!B65))</f>
        <v>5</v>
      </c>
      <c r="C218" s="137">
        <f>IF('BBQ Syrup'!C65&gt;0,'BBQ Syrup'!C65,IF(ISBLANK('BBQ Syrup'!C65),"",'BBQ Syrup'!C65))</f>
        <v>58740</v>
      </c>
      <c r="D218" s="137">
        <f>IF('BBQ Syrup'!D65&gt;0,'BBQ Syrup'!D65,IF(ISBLANK('BBQ Syrup'!D65),"",'BBQ Syrup'!D65))</f>
        <v>60000</v>
      </c>
      <c r="E218" s="137">
        <f>IF('BBQ Syrup'!E65&gt;0,'BBQ Syrup'!E65,IF(ISBLANK('BBQ Syrup'!E65),"",'BBQ Syrup'!E65))</f>
        <v>62105</v>
      </c>
      <c r="F218" s="137" t="str">
        <f>IF('BBQ Syrup'!F65&gt;0,'BBQ Syrup'!F65,IF(ISBLANK('BBQ Syrup'!F65),"",'BBQ Syrup'!F65))</f>
        <v/>
      </c>
      <c r="G218" s="137" t="str">
        <f>IF('BBQ Syrup'!G65&gt;0,'BBQ Syrup'!G65,IF(ISBLANK('BBQ Syrup'!G65),"",'BBQ Syrup'!G65))</f>
        <v/>
      </c>
      <c r="H218" s="137">
        <f>IF('BBQ Syrup'!H65&gt;0,'BBQ Syrup'!H65,IF(ISBLANK('BBQ Syrup'!H65),"",'BBQ Syrup'!H65))</f>
        <v>63365</v>
      </c>
      <c r="I218" s="137" t="str">
        <f>IF('BBQ Syrup'!I65&gt;0,'BBQ Syrup'!I65,IF(ISBLANK('BBQ Syrup'!I65),"",'BBQ Syrup'!I65))</f>
        <v/>
      </c>
      <c r="J218" s="137">
        <f>IF('BBQ Syrup'!J65&gt;0,'BBQ Syrup'!J65,IF(ISBLANK('BBQ Syrup'!J65),"",'BBQ Syrup'!J65))</f>
        <v>0</v>
      </c>
      <c r="K218" s="137">
        <f>IF('BBQ Syrup'!K65&gt;0,'BBQ Syrup'!K65,IF(ISBLANK('BBQ Syrup'!K65),"",'BBQ Syrup'!K65))</f>
        <v>58740</v>
      </c>
      <c r="L218" s="139">
        <f>IF('BBQ Syrup'!L65&gt;0,'BBQ Syrup'!L65,IF(ISBLANK('BBQ Syrup'!L65),"",'BBQ Syrup'!L65))</f>
        <v>0.42809180797642182</v>
      </c>
      <c r="M218" s="137">
        <f>IF('BBQ Syrup'!M65&gt;0,'BBQ Syrup'!M65,IF(ISBLANK('BBQ Syrup'!M65),"",'BBQ Syrup'!M65))</f>
        <v>87691.347492293251</v>
      </c>
      <c r="N218" s="137">
        <f>IF('BBQ Syrup'!N65&gt;0,'BBQ Syrup'!N65,IF(ISBLANK('BBQ Syrup'!N65),"",'BBQ Syrup'!N65))</f>
        <v>157844.42548612785</v>
      </c>
      <c r="O218" s="137">
        <f>IF('BBQ Syrup'!O65&gt;0,'BBQ Syrup'!O65,IF(ISBLANK('BBQ Syrup'!O65),"",'BBQ Syrup'!O65))</f>
        <v>184151.8297338158</v>
      </c>
      <c r="P218" s="139">
        <f>IF('BBQ Syrup'!P65&gt;0,'BBQ Syrup'!P65,IF(ISBLANK('BBQ Syrup'!P65),"",'BBQ Syrup'!P65))</f>
        <v>0.66984943987959999</v>
      </c>
      <c r="Q218" s="139">
        <f>IF('BBQ Syrup'!Q65&gt;0,'BBQ Syrup'!Q65,IF(ISBLANK('BBQ Syrup'!Q65),"",'BBQ Syrup'!Q65))</f>
        <v>0.37213857771088887</v>
      </c>
      <c r="R218" s="139">
        <f>IF('BBQ Syrup'!R65&gt;0,'BBQ Syrup'!R65,IF(ISBLANK('BBQ Syrup'!R65),"",'BBQ Syrup'!R65))</f>
        <v>0.31897592375219053</v>
      </c>
      <c r="S218" s="137">
        <f>IF('BBQ Syrup'!S65&gt;0,'BBQ Syrup'!S65,IF(ISBLANK('BBQ Syrup'!S65),"",'BBQ Syrup'!S65))</f>
        <v>29.604017705141302</v>
      </c>
      <c r="T218" t="s">
        <v>120</v>
      </c>
      <c r="U218" t="s">
        <v>351</v>
      </c>
      <c r="V218" s="136">
        <f t="shared" si="16"/>
        <v>80</v>
      </c>
      <c r="W218" s="136">
        <f t="shared" si="15"/>
        <v>168</v>
      </c>
      <c r="X218" s="148">
        <f t="shared" si="15"/>
        <v>4</v>
      </c>
    </row>
    <row r="219" spans="1:24" hidden="1">
      <c r="A219">
        <f>IF('BBQ Syrup'!A66&gt;0,'BBQ Syrup'!A66,IF(ISBLANK('BBQ Syrup'!A66),A218,'BBQ Syrup'!A66))</f>
        <v>2025</v>
      </c>
      <c r="B219">
        <f>IF('BBQ Syrup'!B66&gt;0,'BBQ Syrup'!B66,IF(ISBLANK('BBQ Syrup'!B66),"",'BBQ Syrup'!B66))</f>
        <v>6</v>
      </c>
      <c r="C219" s="137">
        <f>IF('BBQ Syrup'!C66&gt;0,'BBQ Syrup'!C66,IF(ISBLANK('BBQ Syrup'!C66),"",'BBQ Syrup'!C66))</f>
        <v>53700</v>
      </c>
      <c r="D219" s="137">
        <f>IF('BBQ Syrup'!D66&gt;0,'BBQ Syrup'!D66,IF(ISBLANK('BBQ Syrup'!D66),"",'BBQ Syrup'!D66))</f>
        <v>60000</v>
      </c>
      <c r="E219" s="137">
        <f>IF('BBQ Syrup'!E66&gt;0,'BBQ Syrup'!E66,IF(ISBLANK('BBQ Syrup'!E66),"",'BBQ Syrup'!E66))</f>
        <v>63365</v>
      </c>
      <c r="F219" s="137" t="str">
        <f>IF('BBQ Syrup'!F66&gt;0,'BBQ Syrup'!F66,IF(ISBLANK('BBQ Syrup'!F66),"",'BBQ Syrup'!F66))</f>
        <v/>
      </c>
      <c r="G219" s="137" t="str">
        <f>IF('BBQ Syrup'!G66&gt;0,'BBQ Syrup'!G66,IF(ISBLANK('BBQ Syrup'!G66),"",'BBQ Syrup'!G66))</f>
        <v/>
      </c>
      <c r="H219" s="137">
        <f>IF('BBQ Syrup'!H66&gt;0,'BBQ Syrup'!H66,IF(ISBLANK('BBQ Syrup'!H66),"",'BBQ Syrup'!H66))</f>
        <v>69665</v>
      </c>
      <c r="I219" s="137" t="str">
        <f>IF('BBQ Syrup'!I66&gt;0,'BBQ Syrup'!I66,IF(ISBLANK('BBQ Syrup'!I66),"",'BBQ Syrup'!I66))</f>
        <v/>
      </c>
      <c r="J219" s="137">
        <f>IF('BBQ Syrup'!J66&gt;0,'BBQ Syrup'!J66,IF(ISBLANK('BBQ Syrup'!J66),"",'BBQ Syrup'!J66))</f>
        <v>0</v>
      </c>
      <c r="K219" s="137">
        <f>IF('BBQ Syrup'!K66&gt;0,'BBQ Syrup'!K66,IF(ISBLANK('BBQ Syrup'!K66),"",'BBQ Syrup'!K66))</f>
        <v>53700</v>
      </c>
      <c r="L219" s="139">
        <f>IF('BBQ Syrup'!L66&gt;0,'BBQ Syrup'!L66,IF(ISBLANK('BBQ Syrup'!L66),"",'BBQ Syrup'!L66))</f>
        <v>0.42809180797642182</v>
      </c>
      <c r="M219" s="137">
        <f>IF('BBQ Syrup'!M66&gt;0,'BBQ Syrup'!M66,IF(ISBLANK('BBQ Syrup'!M66),"",'BBQ Syrup'!M66))</f>
        <v>87691.347492293251</v>
      </c>
      <c r="N219" s="137">
        <f>IF('BBQ Syrup'!N66&gt;0,'BBQ Syrup'!N66,IF(ISBLANK('BBQ Syrup'!N66),"",'BBQ Syrup'!N66))</f>
        <v>157844.42548612785</v>
      </c>
      <c r="O219" s="137">
        <f>IF('BBQ Syrup'!O66&gt;0,'BBQ Syrup'!O66,IF(ISBLANK('BBQ Syrup'!O66),"",'BBQ Syrup'!O66))</f>
        <v>184151.8297338158</v>
      </c>
      <c r="P219" s="139">
        <f>IF('BBQ Syrup'!P66&gt;0,'BBQ Syrup'!P66,IF(ISBLANK('BBQ Syrup'!P66),"",'BBQ Syrup'!P66))</f>
        <v>0.6123751263454974</v>
      </c>
      <c r="Q219" s="139">
        <f>IF('BBQ Syrup'!Q66&gt;0,'BBQ Syrup'!Q66,IF(ISBLANK('BBQ Syrup'!Q66),"",'BBQ Syrup'!Q66))</f>
        <v>0.34020840352527637</v>
      </c>
      <c r="R219" s="139">
        <f>IF('BBQ Syrup'!R66&gt;0,'BBQ Syrup'!R66,IF(ISBLANK('BBQ Syrup'!R66),"",'BBQ Syrup'!R66))</f>
        <v>0.29160720302166548</v>
      </c>
      <c r="S219" s="137">
        <f>IF('BBQ Syrup'!S66&gt;0,'BBQ Syrup'!S66,IF(ISBLANK('BBQ Syrup'!S66),"",'BBQ Syrup'!S66))</f>
        <v>33.039478584729984</v>
      </c>
      <c r="T219" t="s">
        <v>120</v>
      </c>
      <c r="U219" t="s">
        <v>351</v>
      </c>
      <c r="V219" s="136">
        <f t="shared" si="16"/>
        <v>80</v>
      </c>
      <c r="W219" s="136">
        <f t="shared" si="15"/>
        <v>168</v>
      </c>
      <c r="X219" s="148">
        <f t="shared" si="15"/>
        <v>4</v>
      </c>
    </row>
    <row r="220" spans="1:24" hidden="1">
      <c r="A220">
        <f>IF('BBQ Syrup'!A67&gt;0,'BBQ Syrup'!A67,IF(ISBLANK('BBQ Syrup'!A67),A219,'BBQ Syrup'!A67))</f>
        <v>2025</v>
      </c>
      <c r="B220">
        <f>IF('BBQ Syrup'!B67&gt;0,'BBQ Syrup'!B67,IF(ISBLANK('BBQ Syrup'!B67),"",'BBQ Syrup'!B67))</f>
        <v>7</v>
      </c>
      <c r="C220" s="137">
        <f>IF('BBQ Syrup'!C67&gt;0,'BBQ Syrup'!C67,IF(ISBLANK('BBQ Syrup'!C67),"",'BBQ Syrup'!C67))</f>
        <v>55948</v>
      </c>
      <c r="D220" s="137">
        <f>IF('BBQ Syrup'!D67&gt;0,'BBQ Syrup'!D67,IF(ISBLANK('BBQ Syrup'!D67),"",'BBQ Syrup'!D67))</f>
        <v>60917.523015872939</v>
      </c>
      <c r="E220" s="137">
        <f>IF('BBQ Syrup'!E67&gt;0,'BBQ Syrup'!E67,IF(ISBLANK('BBQ Syrup'!E67),"",'BBQ Syrup'!E67))</f>
        <v>69665</v>
      </c>
      <c r="F220" s="137" t="str">
        <f>IF('BBQ Syrup'!F67&gt;0,'BBQ Syrup'!F67,IF(ISBLANK('BBQ Syrup'!F67),"",'BBQ Syrup'!F67))</f>
        <v/>
      </c>
      <c r="G220" s="137" t="str">
        <f>IF('BBQ Syrup'!G67&gt;0,'BBQ Syrup'!G67,IF(ISBLANK('BBQ Syrup'!G67),"",'BBQ Syrup'!G67))</f>
        <v/>
      </c>
      <c r="H220" s="137">
        <f>IF('BBQ Syrup'!H67&gt;0,'BBQ Syrup'!H67,IF(ISBLANK('BBQ Syrup'!H67),"",'BBQ Syrup'!H67))</f>
        <v>74634.523015872939</v>
      </c>
      <c r="I220" s="137" t="str">
        <f>IF('BBQ Syrup'!I67&gt;0,'BBQ Syrup'!I67,IF(ISBLANK('BBQ Syrup'!I67),"",'BBQ Syrup'!I67))</f>
        <v/>
      </c>
      <c r="J220" s="137">
        <f>IF('BBQ Syrup'!J67&gt;0,'BBQ Syrup'!J67,IF(ISBLANK('BBQ Syrup'!J67),"",'BBQ Syrup'!J67))</f>
        <v>0</v>
      </c>
      <c r="K220" s="137">
        <f>IF('BBQ Syrup'!K67&gt;0,'BBQ Syrup'!K67,IF(ISBLANK('BBQ Syrup'!K67),"",'BBQ Syrup'!K67))</f>
        <v>55948</v>
      </c>
      <c r="L220" s="139">
        <f>IF('BBQ Syrup'!L67&gt;0,'BBQ Syrup'!L67,IF(ISBLANK('BBQ Syrup'!L67),"",'BBQ Syrup'!L67))</f>
        <v>0.42809180797642182</v>
      </c>
      <c r="M220" s="137">
        <f>IF('BBQ Syrup'!M67&gt;0,'BBQ Syrup'!M67,IF(ISBLANK('BBQ Syrup'!M67),"",'BBQ Syrup'!M67))</f>
        <v>87691.347492293251</v>
      </c>
      <c r="N220" s="137">
        <f>IF('BBQ Syrup'!N67&gt;0,'BBQ Syrup'!N67,IF(ISBLANK('BBQ Syrup'!N67),"",'BBQ Syrup'!N67))</f>
        <v>157844.42548612785</v>
      </c>
      <c r="O220" s="137">
        <f>IF('BBQ Syrup'!O67&gt;0,'BBQ Syrup'!O67,IF(ISBLANK('BBQ Syrup'!O67),"",'BBQ Syrup'!O67))</f>
        <v>184151.8297338158</v>
      </c>
      <c r="P220" s="139">
        <f>IF('BBQ Syrup'!P67&gt;0,'BBQ Syrup'!P67,IF(ISBLANK('BBQ Syrup'!P67),"",'BBQ Syrup'!P67))</f>
        <v>0.63801049476308924</v>
      </c>
      <c r="Q220" s="139">
        <f>IF('BBQ Syrup'!Q67&gt;0,'BBQ Syrup'!Q67,IF(ISBLANK('BBQ Syrup'!Q67),"",'BBQ Syrup'!Q67))</f>
        <v>0.35445027486838293</v>
      </c>
      <c r="R220" s="139">
        <f>IF('BBQ Syrup'!R67&gt;0,'BBQ Syrup'!R67,IF(ISBLANK('BBQ Syrup'!R67),"",'BBQ Syrup'!R67))</f>
        <v>0.30381452131575681</v>
      </c>
      <c r="S220" s="137">
        <f>IF('BBQ Syrup'!S67&gt;0,'BBQ Syrup'!S67,IF(ISBLANK('BBQ Syrup'!S67),"",'BBQ Syrup'!S67))</f>
        <v>34.864874526345893</v>
      </c>
      <c r="T220" t="s">
        <v>120</v>
      </c>
      <c r="U220" t="s">
        <v>351</v>
      </c>
      <c r="V220" s="136">
        <f t="shared" si="16"/>
        <v>80</v>
      </c>
      <c r="W220" s="136">
        <f t="shared" si="15"/>
        <v>168</v>
      </c>
      <c r="X220" s="148">
        <f t="shared" si="15"/>
        <v>4</v>
      </c>
    </row>
    <row r="221" spans="1:24" hidden="1">
      <c r="A221">
        <f>IF('BBQ Syrup'!A68&gt;0,'BBQ Syrup'!A68,IF(ISBLANK('BBQ Syrup'!A68),A220,'BBQ Syrup'!A68))</f>
        <v>2025</v>
      </c>
      <c r="B221">
        <f>IF('BBQ Syrup'!B68&gt;0,'BBQ Syrup'!B68,IF(ISBLANK('BBQ Syrup'!B68),"",'BBQ Syrup'!B68))</f>
        <v>8</v>
      </c>
      <c r="C221" s="137">
        <f>IF('BBQ Syrup'!C68&gt;0,'BBQ Syrup'!C68,IF(ISBLANK('BBQ Syrup'!C68),"",'BBQ Syrup'!C68))</f>
        <v>57689</v>
      </c>
      <c r="D221" s="137">
        <f>IF('BBQ Syrup'!D68&gt;0,'BBQ Syrup'!D68,IF(ISBLANK('BBQ Syrup'!D68),"",'BBQ Syrup'!D68))</f>
        <v>60000</v>
      </c>
      <c r="E221" s="137">
        <f>IF('BBQ Syrup'!E68&gt;0,'BBQ Syrup'!E68,IF(ISBLANK('BBQ Syrup'!E68),"",'BBQ Syrup'!E68))</f>
        <v>74634.523015872939</v>
      </c>
      <c r="F221" s="137" t="str">
        <f>IF('BBQ Syrup'!F68&gt;0,'BBQ Syrup'!F68,IF(ISBLANK('BBQ Syrup'!F68),"",'BBQ Syrup'!F68))</f>
        <v/>
      </c>
      <c r="G221" s="137" t="str">
        <f>IF('BBQ Syrup'!G68&gt;0,'BBQ Syrup'!G68,IF(ISBLANK('BBQ Syrup'!G68),"",'BBQ Syrup'!G68))</f>
        <v/>
      </c>
      <c r="H221" s="137">
        <f>IF('BBQ Syrup'!H68&gt;0,'BBQ Syrup'!H68,IF(ISBLANK('BBQ Syrup'!H68),"",'BBQ Syrup'!H68))</f>
        <v>76945.523015872925</v>
      </c>
      <c r="I221" s="137" t="str">
        <f>IF('BBQ Syrup'!I68&gt;0,'BBQ Syrup'!I68,IF(ISBLANK('BBQ Syrup'!I68),"",'BBQ Syrup'!I68))</f>
        <v/>
      </c>
      <c r="J221" s="137">
        <f>IF('BBQ Syrup'!J68&gt;0,'BBQ Syrup'!J68,IF(ISBLANK('BBQ Syrup'!J68),"",'BBQ Syrup'!J68))</f>
        <v>0</v>
      </c>
      <c r="K221" s="137">
        <f>IF('BBQ Syrup'!K68&gt;0,'BBQ Syrup'!K68,IF(ISBLANK('BBQ Syrup'!K68),"",'BBQ Syrup'!K68))</f>
        <v>57689</v>
      </c>
      <c r="L221" s="139">
        <f>IF('BBQ Syrup'!L68&gt;0,'BBQ Syrup'!L68,IF(ISBLANK('BBQ Syrup'!L68),"",'BBQ Syrup'!L68))</f>
        <v>0.42809180797642182</v>
      </c>
      <c r="M221" s="137">
        <f>IF('BBQ Syrup'!M68&gt;0,'BBQ Syrup'!M68,IF(ISBLANK('BBQ Syrup'!M68),"",'BBQ Syrup'!M68))</f>
        <v>87691.347492293251</v>
      </c>
      <c r="N221" s="137">
        <f>IF('BBQ Syrup'!N68&gt;0,'BBQ Syrup'!N68,IF(ISBLANK('BBQ Syrup'!N68),"",'BBQ Syrup'!N68))</f>
        <v>157844.42548612785</v>
      </c>
      <c r="O221" s="137">
        <f>IF('BBQ Syrup'!O68&gt;0,'BBQ Syrup'!O68,IF(ISBLANK('BBQ Syrup'!O68),"",'BBQ Syrup'!O68))</f>
        <v>184151.8297338158</v>
      </c>
      <c r="P221" s="139">
        <f>IF('BBQ Syrup'!P68&gt;0,'BBQ Syrup'!P68,IF(ISBLANK('BBQ Syrup'!P68),"",'BBQ Syrup'!P68))</f>
        <v>0.65786422092635755</v>
      </c>
      <c r="Q221" s="139">
        <f>IF('BBQ Syrup'!Q68&gt;0,'BBQ Syrup'!Q68,IF(ISBLANK('BBQ Syrup'!Q68),"",'BBQ Syrup'!Q68))</f>
        <v>0.36548012273686531</v>
      </c>
      <c r="R221" s="139">
        <f>IF('BBQ Syrup'!R68&gt;0,'BBQ Syrup'!R68,IF(ISBLANK('BBQ Syrup'!R68),"",'BBQ Syrup'!R68))</f>
        <v>0.31326867663159891</v>
      </c>
      <c r="S221" s="137">
        <f>IF('BBQ Syrup'!S68&gt;0,'BBQ Syrup'!S68,IF(ISBLANK('BBQ Syrup'!S68),"",'BBQ Syrup'!S68))</f>
        <v>36.224698719763602</v>
      </c>
      <c r="T221" t="s">
        <v>120</v>
      </c>
      <c r="U221" t="s">
        <v>351</v>
      </c>
      <c r="V221" s="136">
        <f t="shared" si="16"/>
        <v>80</v>
      </c>
      <c r="W221" s="136">
        <f t="shared" si="15"/>
        <v>168</v>
      </c>
      <c r="X221" s="148">
        <f t="shared" si="15"/>
        <v>4</v>
      </c>
    </row>
    <row r="222" spans="1:24" hidden="1">
      <c r="A222">
        <f>IF('BBQ Syrup'!A69&gt;0,'BBQ Syrup'!A69,IF(ISBLANK('BBQ Syrup'!A69),A221,'BBQ Syrup'!A69))</f>
        <v>2025</v>
      </c>
      <c r="B222">
        <f>IF('BBQ Syrup'!B69&gt;0,'BBQ Syrup'!B69,IF(ISBLANK('BBQ Syrup'!B69),"",'BBQ Syrup'!B69))</f>
        <v>9</v>
      </c>
      <c r="C222" s="137">
        <f>IF('BBQ Syrup'!C69&gt;0,'BBQ Syrup'!C69,IF(ISBLANK('BBQ Syrup'!C69),"",'BBQ Syrup'!C69))</f>
        <v>57244</v>
      </c>
      <c r="D222" s="137">
        <f>IF('BBQ Syrup'!D69&gt;0,'BBQ Syrup'!D69,IF(ISBLANK('BBQ Syrup'!D69),"",'BBQ Syrup'!D69))</f>
        <v>60000</v>
      </c>
      <c r="E222" s="137">
        <f>IF('BBQ Syrup'!E69&gt;0,'BBQ Syrup'!E69,IF(ISBLANK('BBQ Syrup'!E69),"",'BBQ Syrup'!E69))</f>
        <v>76945.523015872925</v>
      </c>
      <c r="F222" s="137" t="str">
        <f>IF('BBQ Syrup'!F69&gt;0,'BBQ Syrup'!F69,IF(ISBLANK('BBQ Syrup'!F69),"",'BBQ Syrup'!F69))</f>
        <v/>
      </c>
      <c r="G222" s="137" t="str">
        <f>IF('BBQ Syrup'!G69&gt;0,'BBQ Syrup'!G69,IF(ISBLANK('BBQ Syrup'!G69),"",'BBQ Syrup'!G69))</f>
        <v/>
      </c>
      <c r="H222" s="137">
        <f>IF('BBQ Syrup'!H69&gt;0,'BBQ Syrup'!H69,IF(ISBLANK('BBQ Syrup'!H69),"",'BBQ Syrup'!H69))</f>
        <v>79701.523015872925</v>
      </c>
      <c r="I222" s="137" t="str">
        <f>IF('BBQ Syrup'!I69&gt;0,'BBQ Syrup'!I69,IF(ISBLANK('BBQ Syrup'!I69),"",'BBQ Syrup'!I69))</f>
        <v/>
      </c>
      <c r="J222" s="137">
        <f>IF('BBQ Syrup'!J69&gt;0,'BBQ Syrup'!J69,IF(ISBLANK('BBQ Syrup'!J69),"",'BBQ Syrup'!J69))</f>
        <v>0</v>
      </c>
      <c r="K222" s="137">
        <f>IF('BBQ Syrup'!K69&gt;0,'BBQ Syrup'!K69,IF(ISBLANK('BBQ Syrup'!K69),"",'BBQ Syrup'!K69))</f>
        <v>57244</v>
      </c>
      <c r="L222" s="139">
        <f>IF('BBQ Syrup'!L69&gt;0,'BBQ Syrup'!L69,IF(ISBLANK('BBQ Syrup'!L69),"",'BBQ Syrup'!L69))</f>
        <v>0.42809180797642182</v>
      </c>
      <c r="M222" s="137">
        <f>IF('BBQ Syrup'!M69&gt;0,'BBQ Syrup'!M69,IF(ISBLANK('BBQ Syrup'!M69),"",'BBQ Syrup'!M69))</f>
        <v>87691.347492293251</v>
      </c>
      <c r="N222" s="137">
        <f>IF('BBQ Syrup'!N69&gt;0,'BBQ Syrup'!N69,IF(ISBLANK('BBQ Syrup'!N69),"",'BBQ Syrup'!N69))</f>
        <v>157844.42548612785</v>
      </c>
      <c r="O222" s="137">
        <f>IF('BBQ Syrup'!O69&gt;0,'BBQ Syrup'!O69,IF(ISBLANK('BBQ Syrup'!O69),"",'BBQ Syrup'!O69))</f>
        <v>184151.8297338158</v>
      </c>
      <c r="P222" s="139">
        <f>IF('BBQ Syrup'!P69&gt;0,'BBQ Syrup'!P69,IF(ISBLANK('BBQ Syrup'!P69),"",'BBQ Syrup'!P69))</f>
        <v>0.65278960395757268</v>
      </c>
      <c r="Q222" s="139">
        <f>IF('BBQ Syrup'!Q69&gt;0,'BBQ Syrup'!Q69,IF(ISBLANK('BBQ Syrup'!Q69),"",'BBQ Syrup'!Q69))</f>
        <v>0.3626608910875404</v>
      </c>
      <c r="R222" s="139">
        <f>IF('BBQ Syrup'!R69&gt;0,'BBQ Syrup'!R69,IF(ISBLANK('BBQ Syrup'!R69),"",'BBQ Syrup'!R69))</f>
        <v>0.31085219236074896</v>
      </c>
      <c r="S222" s="137">
        <f>IF('BBQ Syrup'!S69&gt;0,'BBQ Syrup'!S69,IF(ISBLANK('BBQ Syrup'!S69),"",'BBQ Syrup'!S69))</f>
        <v>37.636689337650097</v>
      </c>
      <c r="T222" t="s">
        <v>120</v>
      </c>
      <c r="U222" t="s">
        <v>351</v>
      </c>
      <c r="V222" s="136">
        <f t="shared" si="16"/>
        <v>80</v>
      </c>
      <c r="W222" s="136">
        <f t="shared" si="15"/>
        <v>168</v>
      </c>
      <c r="X222" s="148">
        <f t="shared" si="15"/>
        <v>4</v>
      </c>
    </row>
    <row r="223" spans="1:24" hidden="1">
      <c r="A223">
        <f>IF('BBQ Syrup'!A70&gt;0,'BBQ Syrup'!A70,IF(ISBLANK('BBQ Syrup'!A70),A222,'BBQ Syrup'!A70))</f>
        <v>2025</v>
      </c>
      <c r="B223">
        <f>IF('BBQ Syrup'!B70&gt;0,'BBQ Syrup'!B70,IF(ISBLANK('BBQ Syrup'!B70),"",'BBQ Syrup'!B70))</f>
        <v>10</v>
      </c>
      <c r="C223" s="137">
        <f>IF('BBQ Syrup'!C70&gt;0,'BBQ Syrup'!C70,IF(ISBLANK('BBQ Syrup'!C70),"",'BBQ Syrup'!C70))</f>
        <v>47585</v>
      </c>
      <c r="D223" s="137">
        <f>IF('BBQ Syrup'!D70&gt;0,'BBQ Syrup'!D70,IF(ISBLANK('BBQ Syrup'!D70),"",'BBQ Syrup'!D70))</f>
        <v>50000</v>
      </c>
      <c r="E223" s="137">
        <f>IF('BBQ Syrup'!E70&gt;0,'BBQ Syrup'!E70,IF(ISBLANK('BBQ Syrup'!E70),"",'BBQ Syrup'!E70))</f>
        <v>79701.523015872925</v>
      </c>
      <c r="F223" s="137" t="str">
        <f>IF('BBQ Syrup'!F70&gt;0,'BBQ Syrup'!F70,IF(ISBLANK('BBQ Syrup'!F70),"",'BBQ Syrup'!F70))</f>
        <v/>
      </c>
      <c r="G223" s="137" t="str">
        <f>IF('BBQ Syrup'!G70&gt;0,'BBQ Syrup'!G70,IF(ISBLANK('BBQ Syrup'!G70),"",'BBQ Syrup'!G70))</f>
        <v/>
      </c>
      <c r="H223" s="137">
        <f>IF('BBQ Syrup'!H70&gt;0,'BBQ Syrup'!H70,IF(ISBLANK('BBQ Syrup'!H70),"",'BBQ Syrup'!H70))</f>
        <v>82116.523015872925</v>
      </c>
      <c r="I223" s="137" t="str">
        <f>IF('BBQ Syrup'!I70&gt;0,'BBQ Syrup'!I70,IF(ISBLANK('BBQ Syrup'!I70),"",'BBQ Syrup'!I70))</f>
        <v/>
      </c>
      <c r="J223" s="137">
        <f>IF('BBQ Syrup'!J70&gt;0,'BBQ Syrup'!J70,IF(ISBLANK('BBQ Syrup'!J70),"",'BBQ Syrup'!J70))</f>
        <v>0</v>
      </c>
      <c r="K223" s="137">
        <f>IF('BBQ Syrup'!K70&gt;0,'BBQ Syrup'!K70,IF(ISBLANK('BBQ Syrup'!K70),"",'BBQ Syrup'!K70))</f>
        <v>47585</v>
      </c>
      <c r="L223" s="139">
        <f>IF('BBQ Syrup'!L70&gt;0,'BBQ Syrup'!L70,IF(ISBLANK('BBQ Syrup'!L70),"",'BBQ Syrup'!L70))</f>
        <v>0.42809180797642182</v>
      </c>
      <c r="M223" s="137">
        <f>IF('BBQ Syrup'!M70&gt;0,'BBQ Syrup'!M70,IF(ISBLANK('BBQ Syrup'!M70),"",'BBQ Syrup'!M70))</f>
        <v>87691.347492293251</v>
      </c>
      <c r="N223" s="137">
        <f>IF('BBQ Syrup'!N70&gt;0,'BBQ Syrup'!N70,IF(ISBLANK('BBQ Syrup'!N70),"",'BBQ Syrup'!N70))</f>
        <v>157844.42548612785</v>
      </c>
      <c r="O223" s="137">
        <f>IF('BBQ Syrup'!O70&gt;0,'BBQ Syrup'!O70,IF(ISBLANK('BBQ Syrup'!O70),"",'BBQ Syrup'!O70))</f>
        <v>184151.8297338158</v>
      </c>
      <c r="P223" s="139">
        <f>IF('BBQ Syrup'!P70&gt;0,'BBQ Syrup'!P70,IF(ISBLANK('BBQ Syrup'!P70),"",'BBQ Syrup'!P70))</f>
        <v>0.54264190665084722</v>
      </c>
      <c r="Q223" s="139">
        <f>IF('BBQ Syrup'!Q70&gt;0,'BBQ Syrup'!Q70,IF(ISBLANK('BBQ Syrup'!Q70),"",'BBQ Syrup'!Q70))</f>
        <v>0.30146772591713733</v>
      </c>
      <c r="R223" s="139">
        <f>IF('BBQ Syrup'!R70&gt;0,'BBQ Syrup'!R70,IF(ISBLANK('BBQ Syrup'!R70),"",'BBQ Syrup'!R70))</f>
        <v>0.25840090792897491</v>
      </c>
      <c r="S223" s="137">
        <f>IF('BBQ Syrup'!S70&gt;0,'BBQ Syrup'!S70,IF(ISBLANK('BBQ Syrup'!S70),"",'BBQ Syrup'!S70))</f>
        <v>46.898027623083784</v>
      </c>
      <c r="T223" t="s">
        <v>120</v>
      </c>
      <c r="U223" t="s">
        <v>351</v>
      </c>
      <c r="V223" s="136">
        <f t="shared" si="16"/>
        <v>80</v>
      </c>
      <c r="W223" s="136">
        <f t="shared" si="15"/>
        <v>168</v>
      </c>
      <c r="X223" s="148">
        <f t="shared" si="15"/>
        <v>4</v>
      </c>
    </row>
    <row r="224" spans="1:24" hidden="1">
      <c r="A224">
        <f>IF('BBQ Syrup'!A71&gt;0,'BBQ Syrup'!A71,IF(ISBLANK('BBQ Syrup'!A71),A223,'BBQ Syrup'!A71))</f>
        <v>2025</v>
      </c>
      <c r="B224">
        <f>IF('BBQ Syrup'!B71&gt;0,'BBQ Syrup'!B71,IF(ISBLANK('BBQ Syrup'!B71),"",'BBQ Syrup'!B71))</f>
        <v>11</v>
      </c>
      <c r="C224" s="137">
        <f>IF('BBQ Syrup'!C71&gt;0,'BBQ Syrup'!C71,IF(ISBLANK('BBQ Syrup'!C71),"",'BBQ Syrup'!C71))</f>
        <v>39580</v>
      </c>
      <c r="D224" s="137">
        <f>IF('BBQ Syrup'!D71&gt;0,'BBQ Syrup'!D71,IF(ISBLANK('BBQ Syrup'!D71),"",'BBQ Syrup'!D71))</f>
        <v>45000</v>
      </c>
      <c r="E224" s="137">
        <f>IF('BBQ Syrup'!E71&gt;0,'BBQ Syrup'!E71,IF(ISBLANK('BBQ Syrup'!E71),"",'BBQ Syrup'!E71))</f>
        <v>82116.523015872925</v>
      </c>
      <c r="F224" s="137" t="str">
        <f>IF('BBQ Syrup'!F71&gt;0,'BBQ Syrup'!F71,IF(ISBLANK('BBQ Syrup'!F71),"",'BBQ Syrup'!F71))</f>
        <v/>
      </c>
      <c r="G224" s="137" t="str">
        <f>IF('BBQ Syrup'!G71&gt;0,'BBQ Syrup'!G71,IF(ISBLANK('BBQ Syrup'!G71),"",'BBQ Syrup'!G71))</f>
        <v/>
      </c>
      <c r="H224" s="137">
        <f>IF('BBQ Syrup'!H71&gt;0,'BBQ Syrup'!H71,IF(ISBLANK('BBQ Syrup'!H71),"",'BBQ Syrup'!H71))</f>
        <v>87536.523015872925</v>
      </c>
      <c r="I224" s="137" t="str">
        <f>IF('BBQ Syrup'!I71&gt;0,'BBQ Syrup'!I71,IF(ISBLANK('BBQ Syrup'!I71),"",'BBQ Syrup'!I71))</f>
        <v/>
      </c>
      <c r="J224" s="137">
        <f>IF('BBQ Syrup'!J71&gt;0,'BBQ Syrup'!J71,IF(ISBLANK('BBQ Syrup'!J71),"",'BBQ Syrup'!J71))</f>
        <v>0</v>
      </c>
      <c r="K224" s="137">
        <f>IF('BBQ Syrup'!K71&gt;0,'BBQ Syrup'!K71,IF(ISBLANK('BBQ Syrup'!K71),"",'BBQ Syrup'!K71))</f>
        <v>39580</v>
      </c>
      <c r="L224" s="139">
        <f>IF('BBQ Syrup'!L71&gt;0,'BBQ Syrup'!L71,IF(ISBLANK('BBQ Syrup'!L71),"",'BBQ Syrup'!L71))</f>
        <v>0.42809180797642182</v>
      </c>
      <c r="M224" s="137">
        <f>IF('BBQ Syrup'!M71&gt;0,'BBQ Syrup'!M71,IF(ISBLANK('BBQ Syrup'!M71),"",'BBQ Syrup'!M71))</f>
        <v>87691.347492293251</v>
      </c>
      <c r="N224" s="137">
        <f>IF('BBQ Syrup'!N71&gt;0,'BBQ Syrup'!N71,IF(ISBLANK('BBQ Syrup'!N71),"",'BBQ Syrup'!N71))</f>
        <v>157844.42548612785</v>
      </c>
      <c r="O224" s="137">
        <f>IF('BBQ Syrup'!O71&gt;0,'BBQ Syrup'!O71,IF(ISBLANK('BBQ Syrup'!O71),"",'BBQ Syrup'!O71))</f>
        <v>184151.8297338158</v>
      </c>
      <c r="P224" s="139">
        <f>IF('BBQ Syrup'!P71&gt;0,'BBQ Syrup'!P71,IF(ISBLANK('BBQ Syrup'!P71),"",'BBQ Syrup'!P71))</f>
        <v>0.45135581938090852</v>
      </c>
      <c r="Q224" s="139">
        <f>IF('BBQ Syrup'!Q71&gt;0,'BBQ Syrup'!Q71,IF(ISBLANK('BBQ Syrup'!Q71),"",'BBQ Syrup'!Q71))</f>
        <v>0.25075323298939367</v>
      </c>
      <c r="R224" s="139">
        <f>IF('BBQ Syrup'!R71&gt;0,'BBQ Syrup'!R71,IF(ISBLANK('BBQ Syrup'!R71),"",'BBQ Syrup'!R71))</f>
        <v>0.21493134256233742</v>
      </c>
      <c r="S224" s="137">
        <f>IF('BBQ Syrup'!S71&gt;0,'BBQ Syrup'!S71,IF(ISBLANK('BBQ Syrup'!S71),"",'BBQ Syrup'!S71))</f>
        <v>58.091527146145573</v>
      </c>
      <c r="T224" t="s">
        <v>120</v>
      </c>
      <c r="U224" t="s">
        <v>351</v>
      </c>
      <c r="V224" s="136">
        <f t="shared" si="16"/>
        <v>80</v>
      </c>
      <c r="W224" s="136">
        <f t="shared" si="15"/>
        <v>168</v>
      </c>
      <c r="X224" s="148">
        <f t="shared" si="15"/>
        <v>4</v>
      </c>
    </row>
    <row r="225" spans="1:24" hidden="1">
      <c r="A225">
        <f>IF('BBQ Syrup'!A72&gt;0,'BBQ Syrup'!A72,IF(ISBLANK('BBQ Syrup'!A72),A224,'BBQ Syrup'!A72))</f>
        <v>2025</v>
      </c>
      <c r="B225">
        <f>IF('BBQ Syrup'!B72&gt;0,'BBQ Syrup'!B72,IF(ISBLANK('BBQ Syrup'!B72),"",'BBQ Syrup'!B72))</f>
        <v>12</v>
      </c>
      <c r="C225" s="137">
        <f>IF('BBQ Syrup'!C72&gt;0,'BBQ Syrup'!C72,IF(ISBLANK('BBQ Syrup'!C72),"",'BBQ Syrup'!C72))</f>
        <v>38736</v>
      </c>
      <c r="D225" s="137">
        <f>IF('BBQ Syrup'!D72&gt;0,'BBQ Syrup'!D72,IF(ISBLANK('BBQ Syrup'!D72),"",'BBQ Syrup'!D72))</f>
        <v>45000</v>
      </c>
      <c r="E225" s="137">
        <f>IF('BBQ Syrup'!E72&gt;0,'BBQ Syrup'!E72,IF(ISBLANK('BBQ Syrup'!E72),"",'BBQ Syrup'!E72))</f>
        <v>87536.523015872925</v>
      </c>
      <c r="F225" s="137" t="str">
        <f>IF('BBQ Syrup'!F72&gt;0,'BBQ Syrup'!F72,IF(ISBLANK('BBQ Syrup'!F72),"",'BBQ Syrup'!F72))</f>
        <v/>
      </c>
      <c r="G225" s="137" t="str">
        <f>IF('BBQ Syrup'!G72&gt;0,'BBQ Syrup'!G72,IF(ISBLANK('BBQ Syrup'!G72),"",'BBQ Syrup'!G72))</f>
        <v/>
      </c>
      <c r="H225" s="137">
        <f>IF('BBQ Syrup'!H72&gt;0,'BBQ Syrup'!H72,IF(ISBLANK('BBQ Syrup'!H72),"",'BBQ Syrup'!H72))</f>
        <v>93800.523015872925</v>
      </c>
      <c r="I225" s="137" t="str">
        <f>IF('BBQ Syrup'!I72&gt;0,'BBQ Syrup'!I72,IF(ISBLANK('BBQ Syrup'!I72),"",'BBQ Syrup'!I72))</f>
        <v/>
      </c>
      <c r="J225" s="137">
        <f>IF('BBQ Syrup'!J72&gt;0,'BBQ Syrup'!J72,IF(ISBLANK('BBQ Syrup'!J72),"",'BBQ Syrup'!J72))</f>
        <v>0</v>
      </c>
      <c r="K225" s="137">
        <f>IF('BBQ Syrup'!K72&gt;0,'BBQ Syrup'!K72,IF(ISBLANK('BBQ Syrup'!K72),"",'BBQ Syrup'!K72))</f>
        <v>38736</v>
      </c>
      <c r="L225" s="139">
        <f>IF('BBQ Syrup'!L72&gt;0,'BBQ Syrup'!L72,IF(ISBLANK('BBQ Syrup'!L72),"",'BBQ Syrup'!L72))</f>
        <v>0.42809180797642182</v>
      </c>
      <c r="M225" s="137">
        <f>IF('BBQ Syrup'!M72&gt;0,'BBQ Syrup'!M72,IF(ISBLANK('BBQ Syrup'!M72),"",'BBQ Syrup'!M72))</f>
        <v>87691.347492293251</v>
      </c>
      <c r="N225" s="137">
        <f>IF('BBQ Syrup'!N72&gt;0,'BBQ Syrup'!N72,IF(ISBLANK('BBQ Syrup'!N72),"",'BBQ Syrup'!N72))</f>
        <v>157844.42548612785</v>
      </c>
      <c r="O225" s="137">
        <f>IF('BBQ Syrup'!O72&gt;0,'BBQ Syrup'!O72,IF(ISBLANK('BBQ Syrup'!O72),"",'BBQ Syrup'!O72))</f>
        <v>184151.8297338158</v>
      </c>
      <c r="P225" s="139">
        <f>IF('BBQ Syrup'!P72&gt;0,'BBQ Syrup'!P72,IF(ISBLANK('BBQ Syrup'!P72),"",'BBQ Syrup'!P72))</f>
        <v>0.44173115259067391</v>
      </c>
      <c r="Q225" s="139">
        <f>IF('BBQ Syrup'!Q72&gt;0,'BBQ Syrup'!Q72,IF(ISBLANK('BBQ Syrup'!Q72),"",'BBQ Syrup'!Q72))</f>
        <v>0.24540619588370774</v>
      </c>
      <c r="R225" s="139">
        <f>IF('BBQ Syrup'!R72&gt;0,'BBQ Syrup'!R72,IF(ISBLANK('BBQ Syrup'!R72),"",'BBQ Syrup'!R72))</f>
        <v>0.21034816790032093</v>
      </c>
      <c r="S225" s="137">
        <f>IF('BBQ Syrup'!S72&gt;0,'BBQ Syrup'!S72,IF(ISBLANK('BBQ Syrup'!S72),"",'BBQ Syrup'!S72))</f>
        <v>63.275057942080807</v>
      </c>
      <c r="T225" t="s">
        <v>120</v>
      </c>
      <c r="U225" t="s">
        <v>351</v>
      </c>
      <c r="V225" s="136">
        <f t="shared" si="16"/>
        <v>80</v>
      </c>
      <c r="W225" s="136">
        <f t="shared" si="15"/>
        <v>168</v>
      </c>
      <c r="X225" s="148">
        <f t="shared" si="15"/>
        <v>4</v>
      </c>
    </row>
    <row r="226" spans="1:24" hidden="1">
      <c r="A226">
        <f>IF('BBQ Syrup'!A73&gt;0,'BBQ Syrup'!A73,IF(ISBLANK('BBQ Syrup'!A73),A225,'BBQ Syrup'!A73))</f>
        <v>2025</v>
      </c>
      <c r="B226">
        <f>IF('BBQ Syrup'!B73&gt;0,'BBQ Syrup'!B73,IF(ISBLANK('BBQ Syrup'!B73),"",'BBQ Syrup'!B73))</f>
        <v>13</v>
      </c>
      <c r="C226" s="137">
        <f>IF('BBQ Syrup'!C73&gt;0,'BBQ Syrup'!C73,IF(ISBLANK('BBQ Syrup'!C73),"",'BBQ Syrup'!C73))</f>
        <v>31379</v>
      </c>
      <c r="D226" s="137" t="str">
        <f>IF('BBQ Syrup'!D73&gt;0,'BBQ Syrup'!D73,IF(ISBLANK('BBQ Syrup'!D73),"",'BBQ Syrup'!D73))</f>
        <v/>
      </c>
      <c r="E226" s="137" t="str">
        <f>IF('BBQ Syrup'!E73&gt;0,'BBQ Syrup'!E73,IF(ISBLANK('BBQ Syrup'!E73),"",'BBQ Syrup'!E73))</f>
        <v/>
      </c>
      <c r="F226" s="137" t="str">
        <f>IF('BBQ Syrup'!F73&gt;0,'BBQ Syrup'!F73,IF(ISBLANK('BBQ Syrup'!F73),"",'BBQ Syrup'!F73))</f>
        <v/>
      </c>
      <c r="G226" s="137" t="str">
        <f>IF('BBQ Syrup'!G73&gt;0,'BBQ Syrup'!G73,IF(ISBLANK('BBQ Syrup'!G73),"",'BBQ Syrup'!G73))</f>
        <v/>
      </c>
      <c r="H226" s="137" t="str">
        <f>IF('BBQ Syrup'!H73&gt;0,'BBQ Syrup'!H73,IF(ISBLANK('BBQ Syrup'!H73),"",'BBQ Syrup'!H73))</f>
        <v/>
      </c>
      <c r="I226" s="137" t="str">
        <f>IF('BBQ Syrup'!I73&gt;0,'BBQ Syrup'!I73,IF(ISBLANK('BBQ Syrup'!I73),"",'BBQ Syrup'!I73))</f>
        <v/>
      </c>
      <c r="J226" s="137">
        <f>IF('BBQ Syrup'!J73&gt;0,'BBQ Syrup'!J73,IF(ISBLANK('BBQ Syrup'!J73),"",'BBQ Syrup'!J73))</f>
        <v>0</v>
      </c>
      <c r="K226" s="137">
        <f>IF('BBQ Syrup'!K73&gt;0,'BBQ Syrup'!K73,IF(ISBLANK('BBQ Syrup'!K73),"",'BBQ Syrup'!K73))</f>
        <v>31379</v>
      </c>
      <c r="L226" s="139">
        <f>IF('BBQ Syrup'!L73&gt;0,'BBQ Syrup'!L73,IF(ISBLANK('BBQ Syrup'!L73),"",'BBQ Syrup'!L73))</f>
        <v>0.42809180797642182</v>
      </c>
      <c r="M226" s="137">
        <f>IF('BBQ Syrup'!M73&gt;0,'BBQ Syrup'!M73,IF(ISBLANK('BBQ Syrup'!M73),"",'BBQ Syrup'!M73))</f>
        <v>87691.347492293251</v>
      </c>
      <c r="N226" s="137">
        <f>IF('BBQ Syrup'!N73&gt;0,'BBQ Syrup'!N73,IF(ISBLANK('BBQ Syrup'!N73),"",'BBQ Syrup'!N73))</f>
        <v>157844.42548612785</v>
      </c>
      <c r="O226" s="137">
        <f>IF('BBQ Syrup'!O73&gt;0,'BBQ Syrup'!O73,IF(ISBLANK('BBQ Syrup'!O73),"",'BBQ Syrup'!O73))</f>
        <v>184151.8297338158</v>
      </c>
      <c r="P226" s="139">
        <f>IF('BBQ Syrup'!P73&gt;0,'BBQ Syrup'!P73,IF(ISBLANK('BBQ Syrup'!P73),"",'BBQ Syrup'!P73))</f>
        <v>0.35783461991797699</v>
      </c>
      <c r="Q226" s="139">
        <f>IF('BBQ Syrup'!Q73&gt;0,'BBQ Syrup'!Q73,IF(ISBLANK('BBQ Syrup'!Q73),"",'BBQ Syrup'!Q73))</f>
        <v>0.19879701106554279</v>
      </c>
      <c r="R226" s="139">
        <f>IF('BBQ Syrup'!R73&gt;0,'BBQ Syrup'!R73,IF(ISBLANK('BBQ Syrup'!R73),"",'BBQ Syrup'!R73))</f>
        <v>0.17039743805617955</v>
      </c>
      <c r="S226" s="137" t="e">
        <f>IF('BBQ Syrup'!S73&gt;0,'BBQ Syrup'!S73,IF(ISBLANK('BBQ Syrup'!S73),"",'BBQ Syrup'!S73))</f>
        <v>#N/A</v>
      </c>
      <c r="T226" t="s">
        <v>120</v>
      </c>
      <c r="U226" t="s">
        <v>351</v>
      </c>
      <c r="V226" s="136">
        <f t="shared" si="16"/>
        <v>80</v>
      </c>
      <c r="W226" s="136">
        <f t="shared" si="15"/>
        <v>168</v>
      </c>
      <c r="X226" s="148">
        <f t="shared" si="15"/>
        <v>4</v>
      </c>
    </row>
    <row r="227" spans="1:24" hidden="1">
      <c r="A227">
        <f>IF('BBQ Syrup'!A74&gt;0,'BBQ Syrup'!A74,IF(ISBLANK('BBQ Syrup'!A74),A226,'BBQ Syrup'!A74))</f>
        <v>2026</v>
      </c>
      <c r="B227">
        <f>IF('BBQ Syrup'!B74&gt;0,'BBQ Syrup'!B74,IF(ISBLANK('BBQ Syrup'!B74),"",'BBQ Syrup'!B74))</f>
        <v>1</v>
      </c>
      <c r="C227" s="137">
        <f>IF('BBQ Syrup'!C74&gt;0,'BBQ Syrup'!C74,IF(ISBLANK('BBQ Syrup'!C74),"",'BBQ Syrup'!C74))</f>
        <v>53952</v>
      </c>
      <c r="D227" s="137" t="str">
        <f>IF('BBQ Syrup'!D74&gt;0,'BBQ Syrup'!D74,IF(ISBLANK('BBQ Syrup'!D74),"",'BBQ Syrup'!D74))</f>
        <v/>
      </c>
      <c r="E227" s="137" t="str">
        <f>IF('BBQ Syrup'!E74&gt;0,'BBQ Syrup'!E74,IF(ISBLANK('BBQ Syrup'!E74),"",'BBQ Syrup'!E74))</f>
        <v/>
      </c>
      <c r="F227" s="137" t="str">
        <f>IF('BBQ Syrup'!F74&gt;0,'BBQ Syrup'!F74,IF(ISBLANK('BBQ Syrup'!F74),"",'BBQ Syrup'!F74))</f>
        <v/>
      </c>
      <c r="G227" s="137" t="str">
        <f>IF('BBQ Syrup'!G74&gt;0,'BBQ Syrup'!G74,IF(ISBLANK('BBQ Syrup'!G74),"",'BBQ Syrup'!G74))</f>
        <v/>
      </c>
      <c r="H227" s="137" t="str">
        <f>IF('BBQ Syrup'!H74&gt;0,'BBQ Syrup'!H74,IF(ISBLANK('BBQ Syrup'!H74),"",'BBQ Syrup'!H74))</f>
        <v/>
      </c>
      <c r="I227" s="137" t="str">
        <f>IF('BBQ Syrup'!I74&gt;0,'BBQ Syrup'!I74,IF(ISBLANK('BBQ Syrup'!I74),"",'BBQ Syrup'!I74))</f>
        <v/>
      </c>
      <c r="J227" s="137" t="str">
        <f>IF('BBQ Syrup'!J74&gt;0,'BBQ Syrup'!J74,IF(ISBLANK('BBQ Syrup'!J74),"",'BBQ Syrup'!J74))</f>
        <v/>
      </c>
      <c r="K227" s="137">
        <f>IF('BBQ Syrup'!K74&gt;0,'BBQ Syrup'!K74,IF(ISBLANK('BBQ Syrup'!K74),"",'BBQ Syrup'!K74))</f>
        <v>53952</v>
      </c>
      <c r="L227" s="139">
        <f>IF('BBQ Syrup'!L74&gt;0,'BBQ Syrup'!L74,IF(ISBLANK('BBQ Syrup'!L74),"",'BBQ Syrup'!L74))</f>
        <v>0.42809180797642182</v>
      </c>
      <c r="M227" s="137">
        <f>IF('BBQ Syrup'!M74&gt;0,'BBQ Syrup'!M74,IF(ISBLANK('BBQ Syrup'!M74),"",'BBQ Syrup'!M74))</f>
        <v>87691.347492293251</v>
      </c>
      <c r="N227" s="137">
        <f>IF('BBQ Syrup'!N74&gt;0,'BBQ Syrup'!N74,IF(ISBLANK('BBQ Syrup'!N74),"",'BBQ Syrup'!N74))</f>
        <v>157844.42548612785</v>
      </c>
      <c r="O227" s="137">
        <f>IF('BBQ Syrup'!O74&gt;0,'BBQ Syrup'!O74,IF(ISBLANK('BBQ Syrup'!O74),"",'BBQ Syrup'!O74))</f>
        <v>184151.8297338158</v>
      </c>
      <c r="P227" s="139">
        <f>IF('BBQ Syrup'!P74&gt;0,'BBQ Syrup'!P74,IF(ISBLANK('BBQ Syrup'!P74),"",'BBQ Syrup'!P74))</f>
        <v>0.61524884202220254</v>
      </c>
      <c r="Q227" s="139">
        <f>IF('BBQ Syrup'!Q74&gt;0,'BBQ Syrup'!Q74,IF(ISBLANK('BBQ Syrup'!Q74),"",'BBQ Syrup'!Q74))</f>
        <v>0.341804912234557</v>
      </c>
      <c r="R227" s="139">
        <f>IF('BBQ Syrup'!R74&gt;0,'BBQ Syrup'!R74,IF(ISBLANK('BBQ Syrup'!R74),"",'BBQ Syrup'!R74))</f>
        <v>0.29297563905819174</v>
      </c>
      <c r="S227" s="137" t="e">
        <f>IF('BBQ Syrup'!S74&gt;0,'BBQ Syrup'!S74,IF(ISBLANK('BBQ Syrup'!S74),"",'BBQ Syrup'!S74))</f>
        <v>#N/A</v>
      </c>
      <c r="T227" t="s">
        <v>120</v>
      </c>
      <c r="U227" t="s">
        <v>351</v>
      </c>
      <c r="V227" s="136">
        <f t="shared" si="16"/>
        <v>80</v>
      </c>
      <c r="W227" s="136">
        <f t="shared" si="15"/>
        <v>168</v>
      </c>
      <c r="X227" s="148">
        <f t="shared" si="15"/>
        <v>4</v>
      </c>
    </row>
    <row r="228" spans="1:24" hidden="1">
      <c r="A228">
        <f>IF('BBQ Syrup'!A75&gt;0,'BBQ Syrup'!A75,IF(ISBLANK('BBQ Syrup'!A75),A227,'BBQ Syrup'!A75))</f>
        <v>2026</v>
      </c>
      <c r="B228">
        <f>IF('BBQ Syrup'!B75&gt;0,'BBQ Syrup'!B75,IF(ISBLANK('BBQ Syrup'!B75),"",'BBQ Syrup'!B75))</f>
        <v>2</v>
      </c>
      <c r="C228" s="137">
        <f>IF('BBQ Syrup'!C75&gt;0,'BBQ Syrup'!C75,IF(ISBLANK('BBQ Syrup'!C75),"",'BBQ Syrup'!C75))</f>
        <v>50430</v>
      </c>
      <c r="D228" s="137" t="str">
        <f>IF('BBQ Syrup'!D75&gt;0,'BBQ Syrup'!D75,IF(ISBLANK('BBQ Syrup'!D75),"",'BBQ Syrup'!D75))</f>
        <v/>
      </c>
      <c r="E228" s="137" t="str">
        <f>IF('BBQ Syrup'!E75&gt;0,'BBQ Syrup'!E75,IF(ISBLANK('BBQ Syrup'!E75),"",'BBQ Syrup'!E75))</f>
        <v/>
      </c>
      <c r="F228" s="137" t="str">
        <f>IF('BBQ Syrup'!F75&gt;0,'BBQ Syrup'!F75,IF(ISBLANK('BBQ Syrup'!F75),"",'BBQ Syrup'!F75))</f>
        <v/>
      </c>
      <c r="G228" s="137" t="str">
        <f>IF('BBQ Syrup'!G75&gt;0,'BBQ Syrup'!G75,IF(ISBLANK('BBQ Syrup'!G75),"",'BBQ Syrup'!G75))</f>
        <v/>
      </c>
      <c r="H228" s="137" t="str">
        <f>IF('BBQ Syrup'!H75&gt;0,'BBQ Syrup'!H75,IF(ISBLANK('BBQ Syrup'!H75),"",'BBQ Syrup'!H75))</f>
        <v/>
      </c>
      <c r="I228" s="137" t="str">
        <f>IF('BBQ Syrup'!I75&gt;0,'BBQ Syrup'!I75,IF(ISBLANK('BBQ Syrup'!I75),"",'BBQ Syrup'!I75))</f>
        <v/>
      </c>
      <c r="J228" s="137" t="str">
        <f>IF('BBQ Syrup'!J75&gt;0,'BBQ Syrup'!J75,IF(ISBLANK('BBQ Syrup'!J75),"",'BBQ Syrup'!J75))</f>
        <v/>
      </c>
      <c r="K228" s="137">
        <f>IF('BBQ Syrup'!K75&gt;0,'BBQ Syrup'!K75,IF(ISBLANK('BBQ Syrup'!K75),"",'BBQ Syrup'!K75))</f>
        <v>50430</v>
      </c>
      <c r="L228" s="139">
        <f>IF('BBQ Syrup'!L75&gt;0,'BBQ Syrup'!L75,IF(ISBLANK('BBQ Syrup'!L75),"",'BBQ Syrup'!L75))</f>
        <v>0.42809180797642182</v>
      </c>
      <c r="M228" s="137">
        <f>IF('BBQ Syrup'!M75&gt;0,'BBQ Syrup'!M75,IF(ISBLANK('BBQ Syrup'!M75),"",'BBQ Syrup'!M75))</f>
        <v>87691.347492293251</v>
      </c>
      <c r="N228" s="137">
        <f>IF('BBQ Syrup'!N75&gt;0,'BBQ Syrup'!N75,IF(ISBLANK('BBQ Syrup'!N75),"",'BBQ Syrup'!N75))</f>
        <v>157844.42548612785</v>
      </c>
      <c r="O228" s="137">
        <f>IF('BBQ Syrup'!O75&gt;0,'BBQ Syrup'!O75,IF(ISBLANK('BBQ Syrup'!O75),"",'BBQ Syrup'!O75))</f>
        <v>184151.8297338158</v>
      </c>
      <c r="P228" s="139">
        <f>IF('BBQ Syrup'!P75&gt;0,'BBQ Syrup'!P75,IF(ISBLANK('BBQ Syrup'!P75),"",'BBQ Syrup'!P75))</f>
        <v>0.57508524435015707</v>
      </c>
      <c r="Q228" s="139">
        <f>IF('BBQ Syrup'!Q75&gt;0,'BBQ Syrup'!Q75,IF(ISBLANK('BBQ Syrup'!Q75),"",'BBQ Syrup'!Q75))</f>
        <v>0.31949180241675396</v>
      </c>
      <c r="R228" s="139">
        <f>IF('BBQ Syrup'!R75&gt;0,'BBQ Syrup'!R75,IF(ISBLANK('BBQ Syrup'!R75),"",'BBQ Syrup'!R75))</f>
        <v>0.27385011635721768</v>
      </c>
      <c r="S228" s="137" t="e">
        <f>IF('BBQ Syrup'!S75&gt;0,'BBQ Syrup'!S75,IF(ISBLANK('BBQ Syrup'!S75),"",'BBQ Syrup'!S75))</f>
        <v>#N/A</v>
      </c>
      <c r="T228" t="s">
        <v>120</v>
      </c>
      <c r="U228" t="s">
        <v>351</v>
      </c>
      <c r="V228" s="136">
        <f t="shared" si="16"/>
        <v>80</v>
      </c>
      <c r="W228" s="136">
        <f t="shared" si="15"/>
        <v>168</v>
      </c>
      <c r="X228" s="148">
        <f t="shared" si="15"/>
        <v>4</v>
      </c>
    </row>
    <row r="229" spans="1:24" hidden="1">
      <c r="A229">
        <f>IF('BBQ Syrup'!A76&gt;0,'BBQ Syrup'!A76,IF(ISBLANK('BBQ Syrup'!A76),A228,'BBQ Syrup'!A76))</f>
        <v>2026</v>
      </c>
      <c r="B229">
        <f>IF('BBQ Syrup'!B76&gt;0,'BBQ Syrup'!B76,IF(ISBLANK('BBQ Syrup'!B76),"",'BBQ Syrup'!B76))</f>
        <v>3</v>
      </c>
      <c r="C229" s="137">
        <f>IF('BBQ Syrup'!C76&gt;0,'BBQ Syrup'!C76,IF(ISBLANK('BBQ Syrup'!C76),"",'BBQ Syrup'!C76))</f>
        <v>41817</v>
      </c>
      <c r="D229" s="137" t="str">
        <f>IF('BBQ Syrup'!D76&gt;0,'BBQ Syrup'!D76,IF(ISBLANK('BBQ Syrup'!D76),"",'BBQ Syrup'!D76))</f>
        <v/>
      </c>
      <c r="E229" s="137" t="str">
        <f>IF('BBQ Syrup'!E76&gt;0,'BBQ Syrup'!E76,IF(ISBLANK('BBQ Syrup'!E76),"",'BBQ Syrup'!E76))</f>
        <v/>
      </c>
      <c r="F229" s="137" t="str">
        <f>IF('BBQ Syrup'!F76&gt;0,'BBQ Syrup'!F76,IF(ISBLANK('BBQ Syrup'!F76),"",'BBQ Syrup'!F76))</f>
        <v/>
      </c>
      <c r="G229" s="137" t="str">
        <f>IF('BBQ Syrup'!G76&gt;0,'BBQ Syrup'!G76,IF(ISBLANK('BBQ Syrup'!G76),"",'BBQ Syrup'!G76))</f>
        <v/>
      </c>
      <c r="H229" s="137" t="str">
        <f>IF('BBQ Syrup'!H76&gt;0,'BBQ Syrup'!H76,IF(ISBLANK('BBQ Syrup'!H76),"",'BBQ Syrup'!H76))</f>
        <v/>
      </c>
      <c r="I229" s="137" t="str">
        <f>IF('BBQ Syrup'!I76&gt;0,'BBQ Syrup'!I76,IF(ISBLANK('BBQ Syrup'!I76),"",'BBQ Syrup'!I76))</f>
        <v/>
      </c>
      <c r="J229" s="137" t="str">
        <f>IF('BBQ Syrup'!J76&gt;0,'BBQ Syrup'!J76,IF(ISBLANK('BBQ Syrup'!J76),"",'BBQ Syrup'!J76))</f>
        <v/>
      </c>
      <c r="K229" s="137">
        <f>IF('BBQ Syrup'!K76&gt;0,'BBQ Syrup'!K76,IF(ISBLANK('BBQ Syrup'!K76),"",'BBQ Syrup'!K76))</f>
        <v>41817</v>
      </c>
      <c r="L229" s="139">
        <f>IF('BBQ Syrup'!L76&gt;0,'BBQ Syrup'!L76,IF(ISBLANK('BBQ Syrup'!L76),"",'BBQ Syrup'!L76))</f>
        <v>0.42809180797642182</v>
      </c>
      <c r="M229" s="137">
        <f>IF('BBQ Syrup'!M76&gt;0,'BBQ Syrup'!M76,IF(ISBLANK('BBQ Syrup'!M76),"",'BBQ Syrup'!M76))</f>
        <v>87691.347492293251</v>
      </c>
      <c r="N229" s="137">
        <f>IF('BBQ Syrup'!N76&gt;0,'BBQ Syrup'!N76,IF(ISBLANK('BBQ Syrup'!N76),"",'BBQ Syrup'!N76))</f>
        <v>157844.42548612785</v>
      </c>
      <c r="O229" s="137">
        <f>IF('BBQ Syrup'!O76&gt;0,'BBQ Syrup'!O76,IF(ISBLANK('BBQ Syrup'!O76),"",'BBQ Syrup'!O76))</f>
        <v>184151.8297338158</v>
      </c>
      <c r="P229" s="139">
        <f>IF('BBQ Syrup'!P76&gt;0,'BBQ Syrup'!P76,IF(ISBLANK('BBQ Syrup'!P76),"",'BBQ Syrup'!P76))</f>
        <v>0.4768657478284854</v>
      </c>
      <c r="Q229" s="139">
        <f>IF('BBQ Syrup'!Q76&gt;0,'BBQ Syrup'!Q76,IF(ISBLANK('BBQ Syrup'!Q76),"",'BBQ Syrup'!Q76))</f>
        <v>0.26492541546026971</v>
      </c>
      <c r="R229" s="139">
        <f>IF('BBQ Syrup'!R76&gt;0,'BBQ Syrup'!R76,IF(ISBLANK('BBQ Syrup'!R76),"",'BBQ Syrup'!R76))</f>
        <v>0.22707892753737405</v>
      </c>
      <c r="S229" s="137" t="e">
        <f>IF('BBQ Syrup'!S76&gt;0,'BBQ Syrup'!S76,IF(ISBLANK('BBQ Syrup'!S76),"",'BBQ Syrup'!S76))</f>
        <v>#N/A</v>
      </c>
      <c r="T229" t="s">
        <v>120</v>
      </c>
      <c r="U229" t="s">
        <v>351</v>
      </c>
      <c r="V229" s="136">
        <f t="shared" si="16"/>
        <v>80</v>
      </c>
      <c r="W229" s="136">
        <f t="shared" si="15"/>
        <v>168</v>
      </c>
      <c r="X229" s="148">
        <f t="shared" si="15"/>
        <v>4</v>
      </c>
    </row>
    <row r="230" spans="1:24" hidden="1">
      <c r="A230">
        <f>IF('BBQ Syrup'!A77&gt;0,'BBQ Syrup'!A77,IF(ISBLANK('BBQ Syrup'!A77),A229,'BBQ Syrup'!A77))</f>
        <v>2026</v>
      </c>
      <c r="B230">
        <f>IF('BBQ Syrup'!B77&gt;0,'BBQ Syrup'!B77,IF(ISBLANK('BBQ Syrup'!B77),"",'BBQ Syrup'!B77))</f>
        <v>4</v>
      </c>
      <c r="C230" s="137">
        <f>IF('BBQ Syrup'!C77&gt;0,'BBQ Syrup'!C77,IF(ISBLANK('BBQ Syrup'!C77),"",'BBQ Syrup'!C77))</f>
        <v>49751</v>
      </c>
      <c r="D230" s="137" t="str">
        <f>IF('BBQ Syrup'!D77&gt;0,'BBQ Syrup'!D77,IF(ISBLANK('BBQ Syrup'!D77),"",'BBQ Syrup'!D77))</f>
        <v/>
      </c>
      <c r="E230" s="137" t="str">
        <f>IF('BBQ Syrup'!E77&gt;0,'BBQ Syrup'!E77,IF(ISBLANK('BBQ Syrup'!E77),"",'BBQ Syrup'!E77))</f>
        <v/>
      </c>
      <c r="F230" s="137" t="str">
        <f>IF('BBQ Syrup'!F77&gt;0,'BBQ Syrup'!F77,IF(ISBLANK('BBQ Syrup'!F77),"",'BBQ Syrup'!F77))</f>
        <v/>
      </c>
      <c r="G230" s="137" t="str">
        <f>IF('BBQ Syrup'!G77&gt;0,'BBQ Syrup'!G77,IF(ISBLANK('BBQ Syrup'!G77),"",'BBQ Syrup'!G77))</f>
        <v/>
      </c>
      <c r="H230" s="137" t="str">
        <f>IF('BBQ Syrup'!H77&gt;0,'BBQ Syrup'!H77,IF(ISBLANK('BBQ Syrup'!H77),"",'BBQ Syrup'!H77))</f>
        <v/>
      </c>
      <c r="I230" s="137" t="str">
        <f>IF('BBQ Syrup'!I77&gt;0,'BBQ Syrup'!I77,IF(ISBLANK('BBQ Syrup'!I77),"",'BBQ Syrup'!I77))</f>
        <v/>
      </c>
      <c r="J230" s="137" t="str">
        <f>IF('BBQ Syrup'!J77&gt;0,'BBQ Syrup'!J77,IF(ISBLANK('BBQ Syrup'!J77),"",'BBQ Syrup'!J77))</f>
        <v/>
      </c>
      <c r="K230" s="137">
        <f>IF('BBQ Syrup'!K77&gt;0,'BBQ Syrup'!K77,IF(ISBLANK('BBQ Syrup'!K77),"",'BBQ Syrup'!K77))</f>
        <v>49751</v>
      </c>
      <c r="L230" s="139">
        <f>IF('BBQ Syrup'!L77&gt;0,'BBQ Syrup'!L77,IF(ISBLANK('BBQ Syrup'!L77),"",'BBQ Syrup'!L77))</f>
        <v>0.42809180797642182</v>
      </c>
      <c r="M230" s="137">
        <f>IF('BBQ Syrup'!M77&gt;0,'BBQ Syrup'!M77,IF(ISBLANK('BBQ Syrup'!M77),"",'BBQ Syrup'!M77))</f>
        <v>87691.347492293251</v>
      </c>
      <c r="N230" s="137">
        <f>IF('BBQ Syrup'!N77&gt;0,'BBQ Syrup'!N77,IF(ISBLANK('BBQ Syrup'!N77),"",'BBQ Syrup'!N77))</f>
        <v>157844.42548612785</v>
      </c>
      <c r="O230" s="137">
        <f>IF('BBQ Syrup'!O77&gt;0,'BBQ Syrup'!O77,IF(ISBLANK('BBQ Syrup'!O77),"",'BBQ Syrup'!O77))</f>
        <v>184151.8297338158</v>
      </c>
      <c r="P230" s="139">
        <f>IF('BBQ Syrup'!P77&gt;0,'BBQ Syrup'!P77,IF(ISBLANK('BBQ Syrup'!P77),"",'BBQ Syrup'!P77))</f>
        <v>0.56734217711014601</v>
      </c>
      <c r="Q230" s="139">
        <f>IF('BBQ Syrup'!Q77&gt;0,'BBQ Syrup'!Q77,IF(ISBLANK('BBQ Syrup'!Q77),"",'BBQ Syrup'!Q77))</f>
        <v>0.31519009839452561</v>
      </c>
      <c r="R230" s="139">
        <f>IF('BBQ Syrup'!R77&gt;0,'BBQ Syrup'!R77,IF(ISBLANK('BBQ Syrup'!R77),"",'BBQ Syrup'!R77))</f>
        <v>0.27016294148102199</v>
      </c>
      <c r="S230" s="137" t="e">
        <f>IF('BBQ Syrup'!S77&gt;0,'BBQ Syrup'!S77,IF(ISBLANK('BBQ Syrup'!S77),"",'BBQ Syrup'!S77))</f>
        <v>#N/A</v>
      </c>
      <c r="T230" t="s">
        <v>120</v>
      </c>
      <c r="U230" t="s">
        <v>351</v>
      </c>
      <c r="V230" s="136">
        <f t="shared" si="16"/>
        <v>80</v>
      </c>
      <c r="W230" s="136">
        <f t="shared" si="15"/>
        <v>168</v>
      </c>
      <c r="X230" s="148">
        <f t="shared" si="15"/>
        <v>4</v>
      </c>
    </row>
    <row r="231" spans="1:24" hidden="1">
      <c r="A231">
        <f>IF('BBQ Syrup'!A78&gt;0,'BBQ Syrup'!A78,IF(ISBLANK('BBQ Syrup'!A78),A230,'BBQ Syrup'!A78))</f>
        <v>2026</v>
      </c>
      <c r="B231">
        <f>IF('BBQ Syrup'!B78&gt;0,'BBQ Syrup'!B78,IF(ISBLANK('BBQ Syrup'!B78),"",'BBQ Syrup'!B78))</f>
        <v>5</v>
      </c>
      <c r="C231" s="137">
        <f>IF('BBQ Syrup'!C78&gt;0,'BBQ Syrup'!C78,IF(ISBLANK('BBQ Syrup'!C78),"",'BBQ Syrup'!C78))</f>
        <v>58740</v>
      </c>
      <c r="D231" s="137" t="str">
        <f>IF('BBQ Syrup'!D78&gt;0,'BBQ Syrup'!D78,IF(ISBLANK('BBQ Syrup'!D78),"",'BBQ Syrup'!D78))</f>
        <v/>
      </c>
      <c r="E231" s="137" t="str">
        <f>IF('BBQ Syrup'!E78&gt;0,'BBQ Syrup'!E78,IF(ISBLANK('BBQ Syrup'!E78),"",'BBQ Syrup'!E78))</f>
        <v/>
      </c>
      <c r="F231" s="137" t="str">
        <f>IF('BBQ Syrup'!F78&gt;0,'BBQ Syrup'!F78,IF(ISBLANK('BBQ Syrup'!F78),"",'BBQ Syrup'!F78))</f>
        <v/>
      </c>
      <c r="G231" s="137" t="str">
        <f>IF('BBQ Syrup'!G78&gt;0,'BBQ Syrup'!G78,IF(ISBLANK('BBQ Syrup'!G78),"",'BBQ Syrup'!G78))</f>
        <v/>
      </c>
      <c r="H231" s="137" t="str">
        <f>IF('BBQ Syrup'!H78&gt;0,'BBQ Syrup'!H78,IF(ISBLANK('BBQ Syrup'!H78),"",'BBQ Syrup'!H78))</f>
        <v/>
      </c>
      <c r="I231" s="137" t="str">
        <f>IF('BBQ Syrup'!I78&gt;0,'BBQ Syrup'!I78,IF(ISBLANK('BBQ Syrup'!I78),"",'BBQ Syrup'!I78))</f>
        <v/>
      </c>
      <c r="J231" s="137" t="str">
        <f>IF('BBQ Syrup'!J78&gt;0,'BBQ Syrup'!J78,IF(ISBLANK('BBQ Syrup'!J78),"",'BBQ Syrup'!J78))</f>
        <v/>
      </c>
      <c r="K231" s="137">
        <f>IF('BBQ Syrup'!K78&gt;0,'BBQ Syrup'!K78,IF(ISBLANK('BBQ Syrup'!K78),"",'BBQ Syrup'!K78))</f>
        <v>58740</v>
      </c>
      <c r="L231" s="139">
        <f>IF('BBQ Syrup'!L78&gt;0,'BBQ Syrup'!L78,IF(ISBLANK('BBQ Syrup'!L78),"",'BBQ Syrup'!L78))</f>
        <v>0.42809180797642182</v>
      </c>
      <c r="M231" s="137">
        <f>IF('BBQ Syrup'!M78&gt;0,'BBQ Syrup'!M78,IF(ISBLANK('BBQ Syrup'!M78),"",'BBQ Syrup'!M78))</f>
        <v>87691.347492293251</v>
      </c>
      <c r="N231" s="137">
        <f>IF('BBQ Syrup'!N78&gt;0,'BBQ Syrup'!N78,IF(ISBLANK('BBQ Syrup'!N78),"",'BBQ Syrup'!N78))</f>
        <v>157844.42548612785</v>
      </c>
      <c r="O231" s="137">
        <f>IF('BBQ Syrup'!O78&gt;0,'BBQ Syrup'!O78,IF(ISBLANK('BBQ Syrup'!O78),"",'BBQ Syrup'!O78))</f>
        <v>184151.8297338158</v>
      </c>
      <c r="P231" s="139">
        <f>IF('BBQ Syrup'!P78&gt;0,'BBQ Syrup'!P78,IF(ISBLANK('BBQ Syrup'!P78),"",'BBQ Syrup'!P78))</f>
        <v>0.66984943987959999</v>
      </c>
      <c r="Q231" s="139">
        <f>IF('BBQ Syrup'!Q78&gt;0,'BBQ Syrup'!Q78,IF(ISBLANK('BBQ Syrup'!Q78),"",'BBQ Syrup'!Q78))</f>
        <v>0.37213857771088887</v>
      </c>
      <c r="R231" s="139">
        <f>IF('BBQ Syrup'!R78&gt;0,'BBQ Syrup'!R78,IF(ISBLANK('BBQ Syrup'!R78),"",'BBQ Syrup'!R78))</f>
        <v>0.31897592375219053</v>
      </c>
      <c r="S231" s="137" t="e">
        <f>IF('BBQ Syrup'!S78&gt;0,'BBQ Syrup'!S78,IF(ISBLANK('BBQ Syrup'!S78),"",'BBQ Syrup'!S78))</f>
        <v>#N/A</v>
      </c>
      <c r="T231" t="s">
        <v>120</v>
      </c>
      <c r="U231" t="s">
        <v>351</v>
      </c>
      <c r="V231" s="136">
        <f t="shared" si="16"/>
        <v>80</v>
      </c>
      <c r="W231" s="136">
        <f t="shared" si="15"/>
        <v>168</v>
      </c>
      <c r="X231" s="148">
        <f t="shared" si="15"/>
        <v>4</v>
      </c>
    </row>
    <row r="232" spans="1:24" hidden="1">
      <c r="A232">
        <f>IF('BBQ Syrup'!A79&gt;0,'BBQ Syrup'!A79,IF(ISBLANK('BBQ Syrup'!A79),A231,'BBQ Syrup'!A79))</f>
        <v>2026</v>
      </c>
      <c r="B232">
        <f>IF('BBQ Syrup'!B79&gt;0,'BBQ Syrup'!B79,IF(ISBLANK('BBQ Syrup'!B79),"",'BBQ Syrup'!B79))</f>
        <v>6</v>
      </c>
      <c r="C232" s="137">
        <f>IF('BBQ Syrup'!C79&gt;0,'BBQ Syrup'!C79,IF(ISBLANK('BBQ Syrup'!C79),"",'BBQ Syrup'!C79))</f>
        <v>53700</v>
      </c>
      <c r="D232" s="137" t="str">
        <f>IF('BBQ Syrup'!D79&gt;0,'BBQ Syrup'!D79,IF(ISBLANK('BBQ Syrup'!D79),"",'BBQ Syrup'!D79))</f>
        <v/>
      </c>
      <c r="E232" s="137" t="str">
        <f>IF('BBQ Syrup'!E79&gt;0,'BBQ Syrup'!E79,IF(ISBLANK('BBQ Syrup'!E79),"",'BBQ Syrup'!E79))</f>
        <v/>
      </c>
      <c r="F232" s="137" t="str">
        <f>IF('BBQ Syrup'!F79&gt;0,'BBQ Syrup'!F79,IF(ISBLANK('BBQ Syrup'!F79),"",'BBQ Syrup'!F79))</f>
        <v/>
      </c>
      <c r="G232" s="137" t="str">
        <f>IF('BBQ Syrup'!G79&gt;0,'BBQ Syrup'!G79,IF(ISBLANK('BBQ Syrup'!G79),"",'BBQ Syrup'!G79))</f>
        <v/>
      </c>
      <c r="H232" s="137" t="str">
        <f>IF('BBQ Syrup'!H79&gt;0,'BBQ Syrup'!H79,IF(ISBLANK('BBQ Syrup'!H79),"",'BBQ Syrup'!H79))</f>
        <v/>
      </c>
      <c r="I232" s="137" t="str">
        <f>IF('BBQ Syrup'!I79&gt;0,'BBQ Syrup'!I79,IF(ISBLANK('BBQ Syrup'!I79),"",'BBQ Syrup'!I79))</f>
        <v/>
      </c>
      <c r="J232" s="137" t="str">
        <f>IF('BBQ Syrup'!J79&gt;0,'BBQ Syrup'!J79,IF(ISBLANK('BBQ Syrup'!J79),"",'BBQ Syrup'!J79))</f>
        <v/>
      </c>
      <c r="K232" s="137">
        <f>IF('BBQ Syrup'!K79&gt;0,'BBQ Syrup'!K79,IF(ISBLANK('BBQ Syrup'!K79),"",'BBQ Syrup'!K79))</f>
        <v>53700</v>
      </c>
      <c r="L232" s="139">
        <f>IF('BBQ Syrup'!L79&gt;0,'BBQ Syrup'!L79,IF(ISBLANK('BBQ Syrup'!L79),"",'BBQ Syrup'!L79))</f>
        <v>0.42809180797642182</v>
      </c>
      <c r="M232" s="137">
        <f>IF('BBQ Syrup'!M79&gt;0,'BBQ Syrup'!M79,IF(ISBLANK('BBQ Syrup'!M79),"",'BBQ Syrup'!M79))</f>
        <v>87691.347492293251</v>
      </c>
      <c r="N232" s="137">
        <f>IF('BBQ Syrup'!N79&gt;0,'BBQ Syrup'!N79,IF(ISBLANK('BBQ Syrup'!N79),"",'BBQ Syrup'!N79))</f>
        <v>157844.42548612785</v>
      </c>
      <c r="O232" s="137">
        <f>IF('BBQ Syrup'!O79&gt;0,'BBQ Syrup'!O79,IF(ISBLANK('BBQ Syrup'!O79),"",'BBQ Syrup'!O79))</f>
        <v>184151.8297338158</v>
      </c>
      <c r="P232" s="139">
        <f>IF('BBQ Syrup'!P79&gt;0,'BBQ Syrup'!P79,IF(ISBLANK('BBQ Syrup'!P79),"",'BBQ Syrup'!P79))</f>
        <v>0.6123751263454974</v>
      </c>
      <c r="Q232" s="139">
        <f>IF('BBQ Syrup'!Q79&gt;0,'BBQ Syrup'!Q79,IF(ISBLANK('BBQ Syrup'!Q79),"",'BBQ Syrup'!Q79))</f>
        <v>0.34020840352527637</v>
      </c>
      <c r="R232" s="139">
        <f>IF('BBQ Syrup'!R79&gt;0,'BBQ Syrup'!R79,IF(ISBLANK('BBQ Syrup'!R79),"",'BBQ Syrup'!R79))</f>
        <v>0.29160720302166548</v>
      </c>
      <c r="S232" s="137" t="e">
        <f>IF('BBQ Syrup'!S79&gt;0,'BBQ Syrup'!S79,IF(ISBLANK('BBQ Syrup'!S79),"",'BBQ Syrup'!S79))</f>
        <v>#N/A</v>
      </c>
      <c r="T232" t="s">
        <v>120</v>
      </c>
      <c r="U232" t="s">
        <v>351</v>
      </c>
      <c r="V232" s="136">
        <f t="shared" si="16"/>
        <v>80</v>
      </c>
      <c r="W232" s="136">
        <f t="shared" si="15"/>
        <v>168</v>
      </c>
      <c r="X232" s="148">
        <f t="shared" si="15"/>
        <v>4</v>
      </c>
    </row>
    <row r="233" spans="1:24" hidden="1">
      <c r="A233">
        <f>IF('BBQ Syrup'!A80&gt;0,'BBQ Syrup'!A80,IF(ISBLANK('BBQ Syrup'!A80),A232,'BBQ Syrup'!A80))</f>
        <v>2026</v>
      </c>
      <c r="B233">
        <f>IF('BBQ Syrup'!B80&gt;0,'BBQ Syrup'!B80,IF(ISBLANK('BBQ Syrup'!B80),"",'BBQ Syrup'!B80))</f>
        <v>7</v>
      </c>
      <c r="C233" s="137">
        <f>IF('BBQ Syrup'!C80&gt;0,'BBQ Syrup'!C80,IF(ISBLANK('BBQ Syrup'!C80),"",'BBQ Syrup'!C80))</f>
        <v>55948</v>
      </c>
      <c r="D233" s="137" t="str">
        <f>IF('BBQ Syrup'!D80&gt;0,'BBQ Syrup'!D80,IF(ISBLANK('BBQ Syrup'!D80),"",'BBQ Syrup'!D80))</f>
        <v/>
      </c>
      <c r="E233" s="137" t="str">
        <f>IF('BBQ Syrup'!E80&gt;0,'BBQ Syrup'!E80,IF(ISBLANK('BBQ Syrup'!E80),"",'BBQ Syrup'!E80))</f>
        <v/>
      </c>
      <c r="F233" s="137" t="str">
        <f>IF('BBQ Syrup'!F80&gt;0,'BBQ Syrup'!F80,IF(ISBLANK('BBQ Syrup'!F80),"",'BBQ Syrup'!F80))</f>
        <v/>
      </c>
      <c r="G233" s="137" t="str">
        <f>IF('BBQ Syrup'!G80&gt;0,'BBQ Syrup'!G80,IF(ISBLANK('BBQ Syrup'!G80),"",'BBQ Syrup'!G80))</f>
        <v/>
      </c>
      <c r="H233" s="137" t="str">
        <f>IF('BBQ Syrup'!H80&gt;0,'BBQ Syrup'!H80,IF(ISBLANK('BBQ Syrup'!H80),"",'BBQ Syrup'!H80))</f>
        <v/>
      </c>
      <c r="I233" s="137" t="str">
        <f>IF('BBQ Syrup'!I80&gt;0,'BBQ Syrup'!I80,IF(ISBLANK('BBQ Syrup'!I80),"",'BBQ Syrup'!I80))</f>
        <v/>
      </c>
      <c r="J233" s="137" t="str">
        <f>IF('BBQ Syrup'!J80&gt;0,'BBQ Syrup'!J80,IF(ISBLANK('BBQ Syrup'!J80),"",'BBQ Syrup'!J80))</f>
        <v/>
      </c>
      <c r="K233" s="137">
        <f>IF('BBQ Syrup'!K80&gt;0,'BBQ Syrup'!K80,IF(ISBLANK('BBQ Syrup'!K80),"",'BBQ Syrup'!K80))</f>
        <v>55948</v>
      </c>
      <c r="L233" s="139">
        <f>IF('BBQ Syrup'!L80&gt;0,'BBQ Syrup'!L80,IF(ISBLANK('BBQ Syrup'!L80),"",'BBQ Syrup'!L80))</f>
        <v>0.42809180797642182</v>
      </c>
      <c r="M233" s="137">
        <f>IF('BBQ Syrup'!M80&gt;0,'BBQ Syrup'!M80,IF(ISBLANK('BBQ Syrup'!M80),"",'BBQ Syrup'!M80))</f>
        <v>87691.347492293251</v>
      </c>
      <c r="N233" s="137">
        <f>IF('BBQ Syrup'!N80&gt;0,'BBQ Syrup'!N80,IF(ISBLANK('BBQ Syrup'!N80),"",'BBQ Syrup'!N80))</f>
        <v>157844.42548612785</v>
      </c>
      <c r="O233" s="137">
        <f>IF('BBQ Syrup'!O80&gt;0,'BBQ Syrup'!O80,IF(ISBLANK('BBQ Syrup'!O80),"",'BBQ Syrup'!O80))</f>
        <v>184151.8297338158</v>
      </c>
      <c r="P233" s="139">
        <f>IF('BBQ Syrup'!P80&gt;0,'BBQ Syrup'!P80,IF(ISBLANK('BBQ Syrup'!P80),"",'BBQ Syrup'!P80))</f>
        <v>0.63801049476308924</v>
      </c>
      <c r="Q233" s="139">
        <f>IF('BBQ Syrup'!Q80&gt;0,'BBQ Syrup'!Q80,IF(ISBLANK('BBQ Syrup'!Q80),"",'BBQ Syrup'!Q80))</f>
        <v>0.35445027486838293</v>
      </c>
      <c r="R233" s="139">
        <f>IF('BBQ Syrup'!R80&gt;0,'BBQ Syrup'!R80,IF(ISBLANK('BBQ Syrup'!R80),"",'BBQ Syrup'!R80))</f>
        <v>0.30381452131575681</v>
      </c>
      <c r="S233" s="137" t="e">
        <f>IF('BBQ Syrup'!S80&gt;0,'BBQ Syrup'!S80,IF(ISBLANK('BBQ Syrup'!S80),"",'BBQ Syrup'!S80))</f>
        <v>#N/A</v>
      </c>
      <c r="T233" t="s">
        <v>120</v>
      </c>
      <c r="U233" t="s">
        <v>351</v>
      </c>
      <c r="V233" s="136">
        <f t="shared" si="16"/>
        <v>80</v>
      </c>
      <c r="W233" s="136">
        <f t="shared" si="15"/>
        <v>168</v>
      </c>
      <c r="X233" s="148">
        <f t="shared" si="15"/>
        <v>4</v>
      </c>
    </row>
    <row r="234" spans="1:24" hidden="1">
      <c r="A234">
        <f>IF('BBQ Syrup'!A81&gt;0,'BBQ Syrup'!A81,IF(ISBLANK('BBQ Syrup'!A81),A233,'BBQ Syrup'!A81))</f>
        <v>2026</v>
      </c>
      <c r="B234">
        <f>IF('BBQ Syrup'!B81&gt;0,'BBQ Syrup'!B81,IF(ISBLANK('BBQ Syrup'!B81),"",'BBQ Syrup'!B81))</f>
        <v>8</v>
      </c>
      <c r="C234" s="137">
        <f>IF('BBQ Syrup'!C81&gt;0,'BBQ Syrup'!C81,IF(ISBLANK('BBQ Syrup'!C81),"",'BBQ Syrup'!C81))</f>
        <v>57689</v>
      </c>
      <c r="D234" s="137" t="str">
        <f>IF('BBQ Syrup'!D81&gt;0,'BBQ Syrup'!D81,IF(ISBLANK('BBQ Syrup'!D81),"",'BBQ Syrup'!D81))</f>
        <v/>
      </c>
      <c r="E234" s="137" t="str">
        <f>IF('BBQ Syrup'!E81&gt;0,'BBQ Syrup'!E81,IF(ISBLANK('BBQ Syrup'!E81),"",'BBQ Syrup'!E81))</f>
        <v/>
      </c>
      <c r="F234" s="137" t="str">
        <f>IF('BBQ Syrup'!F81&gt;0,'BBQ Syrup'!F81,IF(ISBLANK('BBQ Syrup'!F81),"",'BBQ Syrup'!F81))</f>
        <v/>
      </c>
      <c r="G234" s="137" t="str">
        <f>IF('BBQ Syrup'!G81&gt;0,'BBQ Syrup'!G81,IF(ISBLANK('BBQ Syrup'!G81),"",'BBQ Syrup'!G81))</f>
        <v/>
      </c>
      <c r="H234" s="137" t="str">
        <f>IF('BBQ Syrup'!H81&gt;0,'BBQ Syrup'!H81,IF(ISBLANK('BBQ Syrup'!H81),"",'BBQ Syrup'!H81))</f>
        <v/>
      </c>
      <c r="I234" s="137" t="str">
        <f>IF('BBQ Syrup'!I81&gt;0,'BBQ Syrup'!I81,IF(ISBLANK('BBQ Syrup'!I81),"",'BBQ Syrup'!I81))</f>
        <v/>
      </c>
      <c r="J234" s="137" t="str">
        <f>IF('BBQ Syrup'!J81&gt;0,'BBQ Syrup'!J81,IF(ISBLANK('BBQ Syrup'!J81),"",'BBQ Syrup'!J81))</f>
        <v/>
      </c>
      <c r="K234" s="137">
        <f>IF('BBQ Syrup'!K81&gt;0,'BBQ Syrup'!K81,IF(ISBLANK('BBQ Syrup'!K81),"",'BBQ Syrup'!K81))</f>
        <v>57689</v>
      </c>
      <c r="L234" s="139">
        <f>IF('BBQ Syrup'!L81&gt;0,'BBQ Syrup'!L81,IF(ISBLANK('BBQ Syrup'!L81),"",'BBQ Syrup'!L81))</f>
        <v>0.42809180797642182</v>
      </c>
      <c r="M234" s="137">
        <f>IF('BBQ Syrup'!M81&gt;0,'BBQ Syrup'!M81,IF(ISBLANK('BBQ Syrup'!M81),"",'BBQ Syrup'!M81))</f>
        <v>87691.347492293251</v>
      </c>
      <c r="N234" s="137">
        <f>IF('BBQ Syrup'!N81&gt;0,'BBQ Syrup'!N81,IF(ISBLANK('BBQ Syrup'!N81),"",'BBQ Syrup'!N81))</f>
        <v>157844.42548612785</v>
      </c>
      <c r="O234" s="137">
        <f>IF('BBQ Syrup'!O81&gt;0,'BBQ Syrup'!O81,IF(ISBLANK('BBQ Syrup'!O81),"",'BBQ Syrup'!O81))</f>
        <v>184151.8297338158</v>
      </c>
      <c r="P234" s="139">
        <f>IF('BBQ Syrup'!P81&gt;0,'BBQ Syrup'!P81,IF(ISBLANK('BBQ Syrup'!P81),"",'BBQ Syrup'!P81))</f>
        <v>0.65786422092635755</v>
      </c>
      <c r="Q234" s="139">
        <f>IF('BBQ Syrup'!Q81&gt;0,'BBQ Syrup'!Q81,IF(ISBLANK('BBQ Syrup'!Q81),"",'BBQ Syrup'!Q81))</f>
        <v>0.36548012273686531</v>
      </c>
      <c r="R234" s="139">
        <f>IF('BBQ Syrup'!R81&gt;0,'BBQ Syrup'!R81,IF(ISBLANK('BBQ Syrup'!R81),"",'BBQ Syrup'!R81))</f>
        <v>0.31326867663159891</v>
      </c>
      <c r="S234" s="137" t="e">
        <f>IF('BBQ Syrup'!S81&gt;0,'BBQ Syrup'!S81,IF(ISBLANK('BBQ Syrup'!S81),"",'BBQ Syrup'!S81))</f>
        <v>#N/A</v>
      </c>
      <c r="T234" t="s">
        <v>120</v>
      </c>
      <c r="U234" t="s">
        <v>351</v>
      </c>
      <c r="V234" s="136">
        <f t="shared" si="16"/>
        <v>80</v>
      </c>
      <c r="W234" s="136">
        <f t="shared" si="15"/>
        <v>168</v>
      </c>
      <c r="X234" s="148">
        <f t="shared" si="15"/>
        <v>4</v>
      </c>
    </row>
    <row r="235" spans="1:24" hidden="1">
      <c r="A235">
        <f>IF('BBQ Syrup'!A82&gt;0,'BBQ Syrup'!A82,IF(ISBLANK('BBQ Syrup'!A82),A234,'BBQ Syrup'!A82))</f>
        <v>2026</v>
      </c>
      <c r="B235">
        <f>IF('BBQ Syrup'!B82&gt;0,'BBQ Syrup'!B82,IF(ISBLANK('BBQ Syrup'!B82),"",'BBQ Syrup'!B82))</f>
        <v>9</v>
      </c>
      <c r="C235" s="137">
        <f>IF('BBQ Syrup'!C82&gt;0,'BBQ Syrup'!C82,IF(ISBLANK('BBQ Syrup'!C82),"",'BBQ Syrup'!C82))</f>
        <v>57244</v>
      </c>
      <c r="D235" s="137" t="str">
        <f>IF('BBQ Syrup'!D82&gt;0,'BBQ Syrup'!D82,IF(ISBLANK('BBQ Syrup'!D82),"",'BBQ Syrup'!D82))</f>
        <v/>
      </c>
      <c r="E235" s="137" t="str">
        <f>IF('BBQ Syrup'!E82&gt;0,'BBQ Syrup'!E82,IF(ISBLANK('BBQ Syrup'!E82),"",'BBQ Syrup'!E82))</f>
        <v/>
      </c>
      <c r="F235" s="137" t="str">
        <f>IF('BBQ Syrup'!F82&gt;0,'BBQ Syrup'!F82,IF(ISBLANK('BBQ Syrup'!F82),"",'BBQ Syrup'!F82))</f>
        <v/>
      </c>
      <c r="G235" s="137" t="str">
        <f>IF('BBQ Syrup'!G82&gt;0,'BBQ Syrup'!G82,IF(ISBLANK('BBQ Syrup'!G82),"",'BBQ Syrup'!G82))</f>
        <v/>
      </c>
      <c r="H235" s="137" t="str">
        <f>IF('BBQ Syrup'!H82&gt;0,'BBQ Syrup'!H82,IF(ISBLANK('BBQ Syrup'!H82),"",'BBQ Syrup'!H82))</f>
        <v/>
      </c>
      <c r="I235" s="137" t="str">
        <f>IF('BBQ Syrup'!I82&gt;0,'BBQ Syrup'!I82,IF(ISBLANK('BBQ Syrup'!I82),"",'BBQ Syrup'!I82))</f>
        <v/>
      </c>
      <c r="J235" s="137" t="str">
        <f>IF('BBQ Syrup'!J82&gt;0,'BBQ Syrup'!J82,IF(ISBLANK('BBQ Syrup'!J82),"",'BBQ Syrup'!J82))</f>
        <v/>
      </c>
      <c r="K235" s="137">
        <f>IF('BBQ Syrup'!K82&gt;0,'BBQ Syrup'!K82,IF(ISBLANK('BBQ Syrup'!K82),"",'BBQ Syrup'!K82))</f>
        <v>57244</v>
      </c>
      <c r="L235" s="139">
        <f>IF('BBQ Syrup'!L82&gt;0,'BBQ Syrup'!L82,IF(ISBLANK('BBQ Syrup'!L82),"",'BBQ Syrup'!L82))</f>
        <v>0.42809180797642182</v>
      </c>
      <c r="M235" s="137">
        <f>IF('BBQ Syrup'!M82&gt;0,'BBQ Syrup'!M82,IF(ISBLANK('BBQ Syrup'!M82),"",'BBQ Syrup'!M82))</f>
        <v>87691.347492293251</v>
      </c>
      <c r="N235" s="137">
        <f>IF('BBQ Syrup'!N82&gt;0,'BBQ Syrup'!N82,IF(ISBLANK('BBQ Syrup'!N82),"",'BBQ Syrup'!N82))</f>
        <v>157844.42548612785</v>
      </c>
      <c r="O235" s="137">
        <f>IF('BBQ Syrup'!O82&gt;0,'BBQ Syrup'!O82,IF(ISBLANK('BBQ Syrup'!O82),"",'BBQ Syrup'!O82))</f>
        <v>184151.8297338158</v>
      </c>
      <c r="P235" s="139">
        <f>IF('BBQ Syrup'!P82&gt;0,'BBQ Syrup'!P82,IF(ISBLANK('BBQ Syrup'!P82),"",'BBQ Syrup'!P82))</f>
        <v>0.65278960395757268</v>
      </c>
      <c r="Q235" s="139">
        <f>IF('BBQ Syrup'!Q82&gt;0,'BBQ Syrup'!Q82,IF(ISBLANK('BBQ Syrup'!Q82),"",'BBQ Syrup'!Q82))</f>
        <v>0.3626608910875404</v>
      </c>
      <c r="R235" s="139">
        <f>IF('BBQ Syrup'!R82&gt;0,'BBQ Syrup'!R82,IF(ISBLANK('BBQ Syrup'!R82),"",'BBQ Syrup'!R82))</f>
        <v>0.31085219236074896</v>
      </c>
      <c r="S235" s="137" t="e">
        <f>IF('BBQ Syrup'!S82&gt;0,'BBQ Syrup'!S82,IF(ISBLANK('BBQ Syrup'!S82),"",'BBQ Syrup'!S82))</f>
        <v>#N/A</v>
      </c>
      <c r="T235" t="s">
        <v>120</v>
      </c>
      <c r="U235" t="s">
        <v>351</v>
      </c>
      <c r="V235" s="136">
        <f t="shared" si="16"/>
        <v>80</v>
      </c>
      <c r="W235" s="136">
        <f t="shared" si="15"/>
        <v>168</v>
      </c>
      <c r="X235" s="148">
        <f t="shared" si="15"/>
        <v>4</v>
      </c>
    </row>
    <row r="236" spans="1:24" hidden="1">
      <c r="A236">
        <f>IF('BBQ Syrup'!A83&gt;0,'BBQ Syrup'!A83,IF(ISBLANK('BBQ Syrup'!A83),A235,'BBQ Syrup'!A83))</f>
        <v>2026</v>
      </c>
      <c r="B236">
        <f>IF('BBQ Syrup'!B83&gt;0,'BBQ Syrup'!B83,IF(ISBLANK('BBQ Syrup'!B83),"",'BBQ Syrup'!B83))</f>
        <v>10</v>
      </c>
      <c r="C236" s="137">
        <f>IF('BBQ Syrup'!C83&gt;0,'BBQ Syrup'!C83,IF(ISBLANK('BBQ Syrup'!C83),"",'BBQ Syrup'!C83))</f>
        <v>47585</v>
      </c>
      <c r="D236" s="137" t="str">
        <f>IF('BBQ Syrup'!D83&gt;0,'BBQ Syrup'!D83,IF(ISBLANK('BBQ Syrup'!D83),"",'BBQ Syrup'!D83))</f>
        <v/>
      </c>
      <c r="E236" s="137" t="str">
        <f>IF('BBQ Syrup'!E83&gt;0,'BBQ Syrup'!E83,IF(ISBLANK('BBQ Syrup'!E83),"",'BBQ Syrup'!E83))</f>
        <v/>
      </c>
      <c r="F236" s="137" t="str">
        <f>IF('BBQ Syrup'!F83&gt;0,'BBQ Syrup'!F83,IF(ISBLANK('BBQ Syrup'!F83),"",'BBQ Syrup'!F83))</f>
        <v/>
      </c>
      <c r="G236" s="137" t="str">
        <f>IF('BBQ Syrup'!G83&gt;0,'BBQ Syrup'!G83,IF(ISBLANK('BBQ Syrup'!G83),"",'BBQ Syrup'!G83))</f>
        <v/>
      </c>
      <c r="H236" s="137" t="str">
        <f>IF('BBQ Syrup'!H83&gt;0,'BBQ Syrup'!H83,IF(ISBLANK('BBQ Syrup'!H83),"",'BBQ Syrup'!H83))</f>
        <v/>
      </c>
      <c r="I236" s="137" t="str">
        <f>IF('BBQ Syrup'!I83&gt;0,'BBQ Syrup'!I83,IF(ISBLANK('BBQ Syrup'!I83),"",'BBQ Syrup'!I83))</f>
        <v/>
      </c>
      <c r="J236" s="137" t="str">
        <f>IF('BBQ Syrup'!J83&gt;0,'BBQ Syrup'!J83,IF(ISBLANK('BBQ Syrup'!J83),"",'BBQ Syrup'!J83))</f>
        <v/>
      </c>
      <c r="K236" s="137">
        <f>IF('BBQ Syrup'!K83&gt;0,'BBQ Syrup'!K83,IF(ISBLANK('BBQ Syrup'!K83),"",'BBQ Syrup'!K83))</f>
        <v>47585</v>
      </c>
      <c r="L236" s="139">
        <f>IF('BBQ Syrup'!L83&gt;0,'BBQ Syrup'!L83,IF(ISBLANK('BBQ Syrup'!L83),"",'BBQ Syrup'!L83))</f>
        <v>0.42809180797642182</v>
      </c>
      <c r="M236" s="137">
        <f>IF('BBQ Syrup'!M83&gt;0,'BBQ Syrup'!M83,IF(ISBLANK('BBQ Syrup'!M83),"",'BBQ Syrup'!M83))</f>
        <v>87691.347492293251</v>
      </c>
      <c r="N236" s="137">
        <f>IF('BBQ Syrup'!N83&gt;0,'BBQ Syrup'!N83,IF(ISBLANK('BBQ Syrup'!N83),"",'BBQ Syrup'!N83))</f>
        <v>157844.42548612785</v>
      </c>
      <c r="O236" s="137">
        <f>IF('BBQ Syrup'!O83&gt;0,'BBQ Syrup'!O83,IF(ISBLANK('BBQ Syrup'!O83),"",'BBQ Syrup'!O83))</f>
        <v>184151.8297338158</v>
      </c>
      <c r="P236" s="139">
        <f>IF('BBQ Syrup'!P83&gt;0,'BBQ Syrup'!P83,IF(ISBLANK('BBQ Syrup'!P83),"",'BBQ Syrup'!P83))</f>
        <v>0.54264190665084722</v>
      </c>
      <c r="Q236" s="139">
        <f>IF('BBQ Syrup'!Q83&gt;0,'BBQ Syrup'!Q83,IF(ISBLANK('BBQ Syrup'!Q83),"",'BBQ Syrup'!Q83))</f>
        <v>0.30146772591713733</v>
      </c>
      <c r="R236" s="139">
        <f>IF('BBQ Syrup'!R83&gt;0,'BBQ Syrup'!R83,IF(ISBLANK('BBQ Syrup'!R83),"",'BBQ Syrup'!R83))</f>
        <v>0.25840090792897491</v>
      </c>
      <c r="S236" s="137" t="e">
        <f>IF('BBQ Syrup'!S83&gt;0,'BBQ Syrup'!S83,IF(ISBLANK('BBQ Syrup'!S83),"",'BBQ Syrup'!S83))</f>
        <v>#N/A</v>
      </c>
      <c r="T236" t="s">
        <v>120</v>
      </c>
      <c r="U236" t="s">
        <v>351</v>
      </c>
      <c r="V236" s="136">
        <f t="shared" si="16"/>
        <v>80</v>
      </c>
      <c r="W236" s="136">
        <f t="shared" si="15"/>
        <v>168</v>
      </c>
      <c r="X236" s="148">
        <f t="shared" si="15"/>
        <v>4</v>
      </c>
    </row>
    <row r="237" spans="1:24" hidden="1">
      <c r="A237">
        <f>IF('BBQ Syrup'!A84&gt;0,'BBQ Syrup'!A84,IF(ISBLANK('BBQ Syrup'!A84),A236,'BBQ Syrup'!A84))</f>
        <v>2026</v>
      </c>
      <c r="B237">
        <f>IF('BBQ Syrup'!B84&gt;0,'BBQ Syrup'!B84,IF(ISBLANK('BBQ Syrup'!B84),"",'BBQ Syrup'!B84))</f>
        <v>11</v>
      </c>
      <c r="C237" s="137">
        <f>IF('BBQ Syrup'!C84&gt;0,'BBQ Syrup'!C84,IF(ISBLANK('BBQ Syrup'!C84),"",'BBQ Syrup'!C84))</f>
        <v>39580</v>
      </c>
      <c r="D237" s="137" t="str">
        <f>IF('BBQ Syrup'!D84&gt;0,'BBQ Syrup'!D84,IF(ISBLANK('BBQ Syrup'!D84),"",'BBQ Syrup'!D84))</f>
        <v/>
      </c>
      <c r="E237" s="137" t="str">
        <f>IF('BBQ Syrup'!E84&gt;0,'BBQ Syrup'!E84,IF(ISBLANK('BBQ Syrup'!E84),"",'BBQ Syrup'!E84))</f>
        <v/>
      </c>
      <c r="F237" s="137" t="str">
        <f>IF('BBQ Syrup'!F84&gt;0,'BBQ Syrup'!F84,IF(ISBLANK('BBQ Syrup'!F84),"",'BBQ Syrup'!F84))</f>
        <v/>
      </c>
      <c r="G237" s="137" t="str">
        <f>IF('BBQ Syrup'!G84&gt;0,'BBQ Syrup'!G84,IF(ISBLANK('BBQ Syrup'!G84),"",'BBQ Syrup'!G84))</f>
        <v/>
      </c>
      <c r="H237" s="137" t="str">
        <f>IF('BBQ Syrup'!H84&gt;0,'BBQ Syrup'!H84,IF(ISBLANK('BBQ Syrup'!H84),"",'BBQ Syrup'!H84))</f>
        <v/>
      </c>
      <c r="I237" s="137" t="str">
        <f>IF('BBQ Syrup'!I84&gt;0,'BBQ Syrup'!I84,IF(ISBLANK('BBQ Syrup'!I84),"",'BBQ Syrup'!I84))</f>
        <v/>
      </c>
      <c r="J237" s="137" t="str">
        <f>IF('BBQ Syrup'!J84&gt;0,'BBQ Syrup'!J84,IF(ISBLANK('BBQ Syrup'!J84),"",'BBQ Syrup'!J84))</f>
        <v/>
      </c>
      <c r="K237" s="137">
        <f>IF('BBQ Syrup'!K84&gt;0,'BBQ Syrup'!K84,IF(ISBLANK('BBQ Syrup'!K84),"",'BBQ Syrup'!K84))</f>
        <v>39580</v>
      </c>
      <c r="L237" s="139">
        <f>IF('BBQ Syrup'!L84&gt;0,'BBQ Syrup'!L84,IF(ISBLANK('BBQ Syrup'!L84),"",'BBQ Syrup'!L84))</f>
        <v>0.42809180797642182</v>
      </c>
      <c r="M237" s="137">
        <f>IF('BBQ Syrup'!M84&gt;0,'BBQ Syrup'!M84,IF(ISBLANK('BBQ Syrup'!M84),"",'BBQ Syrup'!M84))</f>
        <v>87691.347492293251</v>
      </c>
      <c r="N237" s="137">
        <f>IF('BBQ Syrup'!N84&gt;0,'BBQ Syrup'!N84,IF(ISBLANK('BBQ Syrup'!N84),"",'BBQ Syrup'!N84))</f>
        <v>157844.42548612785</v>
      </c>
      <c r="O237" s="137">
        <f>IF('BBQ Syrup'!O84&gt;0,'BBQ Syrup'!O84,IF(ISBLANK('BBQ Syrup'!O84),"",'BBQ Syrup'!O84))</f>
        <v>184151.8297338158</v>
      </c>
      <c r="P237" s="139">
        <f>IF('BBQ Syrup'!P84&gt;0,'BBQ Syrup'!P84,IF(ISBLANK('BBQ Syrup'!P84),"",'BBQ Syrup'!P84))</f>
        <v>0.45135581938090852</v>
      </c>
      <c r="Q237" s="139">
        <f>IF('BBQ Syrup'!Q84&gt;0,'BBQ Syrup'!Q84,IF(ISBLANK('BBQ Syrup'!Q84),"",'BBQ Syrup'!Q84))</f>
        <v>0.25075323298939367</v>
      </c>
      <c r="R237" s="139">
        <f>IF('BBQ Syrup'!R84&gt;0,'BBQ Syrup'!R84,IF(ISBLANK('BBQ Syrup'!R84),"",'BBQ Syrup'!R84))</f>
        <v>0.21493134256233742</v>
      </c>
      <c r="S237" s="137" t="e">
        <f>IF('BBQ Syrup'!S84&gt;0,'BBQ Syrup'!S84,IF(ISBLANK('BBQ Syrup'!S84),"",'BBQ Syrup'!S84))</f>
        <v>#N/A</v>
      </c>
      <c r="T237" t="s">
        <v>120</v>
      </c>
      <c r="U237" t="s">
        <v>351</v>
      </c>
      <c r="V237" s="136">
        <f t="shared" si="16"/>
        <v>80</v>
      </c>
      <c r="W237" s="136">
        <f t="shared" si="15"/>
        <v>168</v>
      </c>
      <c r="X237" s="148">
        <f t="shared" si="15"/>
        <v>4</v>
      </c>
    </row>
    <row r="238" spans="1:24" hidden="1">
      <c r="A238">
        <f>IF('BBQ Syrup'!A85&gt;0,'BBQ Syrup'!A85,IF(ISBLANK('BBQ Syrup'!A85),A237,'BBQ Syrup'!A85))</f>
        <v>2026</v>
      </c>
      <c r="B238">
        <f>IF('BBQ Syrup'!B85&gt;0,'BBQ Syrup'!B85,IF(ISBLANK('BBQ Syrup'!B85),"",'BBQ Syrup'!B85))</f>
        <v>12</v>
      </c>
      <c r="C238" s="137">
        <f>IF('BBQ Syrup'!C85&gt;0,'BBQ Syrup'!C85,IF(ISBLANK('BBQ Syrup'!C85),"",'BBQ Syrup'!C85))</f>
        <v>38736</v>
      </c>
      <c r="D238" s="137" t="str">
        <f>IF('BBQ Syrup'!D85&gt;0,'BBQ Syrup'!D85,IF(ISBLANK('BBQ Syrup'!D85),"",'BBQ Syrup'!D85))</f>
        <v/>
      </c>
      <c r="E238" s="137" t="str">
        <f>IF('BBQ Syrup'!E85&gt;0,'BBQ Syrup'!E85,IF(ISBLANK('BBQ Syrup'!E85),"",'BBQ Syrup'!E85))</f>
        <v/>
      </c>
      <c r="F238" s="137" t="str">
        <f>IF('BBQ Syrup'!F85&gt;0,'BBQ Syrup'!F85,IF(ISBLANK('BBQ Syrup'!F85),"",'BBQ Syrup'!F85))</f>
        <v/>
      </c>
      <c r="G238" s="137" t="str">
        <f>IF('BBQ Syrup'!G85&gt;0,'BBQ Syrup'!G85,IF(ISBLANK('BBQ Syrup'!G85),"",'BBQ Syrup'!G85))</f>
        <v/>
      </c>
      <c r="H238" s="137" t="str">
        <f>IF('BBQ Syrup'!H85&gt;0,'BBQ Syrup'!H85,IF(ISBLANK('BBQ Syrup'!H85),"",'BBQ Syrup'!H85))</f>
        <v/>
      </c>
      <c r="I238" s="137" t="str">
        <f>IF('BBQ Syrup'!I85&gt;0,'BBQ Syrup'!I85,IF(ISBLANK('BBQ Syrup'!I85),"",'BBQ Syrup'!I85))</f>
        <v/>
      </c>
      <c r="J238" s="137" t="str">
        <f>IF('BBQ Syrup'!J85&gt;0,'BBQ Syrup'!J85,IF(ISBLANK('BBQ Syrup'!J85),"",'BBQ Syrup'!J85))</f>
        <v/>
      </c>
      <c r="K238" s="137">
        <f>IF('BBQ Syrup'!K85&gt;0,'BBQ Syrup'!K85,IF(ISBLANK('BBQ Syrup'!K85),"",'BBQ Syrup'!K85))</f>
        <v>38736</v>
      </c>
      <c r="L238" s="139">
        <f>IF('BBQ Syrup'!L85&gt;0,'BBQ Syrup'!L85,IF(ISBLANK('BBQ Syrup'!L85),"",'BBQ Syrup'!L85))</f>
        <v>0.42809180797642182</v>
      </c>
      <c r="M238" s="137">
        <f>IF('BBQ Syrup'!M85&gt;0,'BBQ Syrup'!M85,IF(ISBLANK('BBQ Syrup'!M85),"",'BBQ Syrup'!M85))</f>
        <v>87691.347492293251</v>
      </c>
      <c r="N238" s="137">
        <f>IF('BBQ Syrup'!N85&gt;0,'BBQ Syrup'!N85,IF(ISBLANK('BBQ Syrup'!N85),"",'BBQ Syrup'!N85))</f>
        <v>157844.42548612785</v>
      </c>
      <c r="O238" s="137">
        <f>IF('BBQ Syrup'!O85&gt;0,'BBQ Syrup'!O85,IF(ISBLANK('BBQ Syrup'!O85),"",'BBQ Syrup'!O85))</f>
        <v>184151.8297338158</v>
      </c>
      <c r="P238" s="139">
        <f>IF('BBQ Syrup'!P85&gt;0,'BBQ Syrup'!P85,IF(ISBLANK('BBQ Syrup'!P85),"",'BBQ Syrup'!P85))</f>
        <v>0.44173115259067391</v>
      </c>
      <c r="Q238" s="139">
        <f>IF('BBQ Syrup'!Q85&gt;0,'BBQ Syrup'!Q85,IF(ISBLANK('BBQ Syrup'!Q85),"",'BBQ Syrup'!Q85))</f>
        <v>0.24540619588370774</v>
      </c>
      <c r="R238" s="139">
        <f>IF('BBQ Syrup'!R85&gt;0,'BBQ Syrup'!R85,IF(ISBLANK('BBQ Syrup'!R85),"",'BBQ Syrup'!R85))</f>
        <v>0.21034816790032093</v>
      </c>
      <c r="S238" s="137" t="e">
        <f>IF('BBQ Syrup'!S85&gt;0,'BBQ Syrup'!S85,IF(ISBLANK('BBQ Syrup'!S85),"",'BBQ Syrup'!S85))</f>
        <v>#N/A</v>
      </c>
      <c r="T238" t="s">
        <v>120</v>
      </c>
      <c r="U238" t="s">
        <v>351</v>
      </c>
      <c r="V238" s="136">
        <f t="shared" si="16"/>
        <v>80</v>
      </c>
      <c r="W238" s="136">
        <f t="shared" si="15"/>
        <v>168</v>
      </c>
      <c r="X238" s="148">
        <f t="shared" si="15"/>
        <v>4</v>
      </c>
    </row>
    <row r="239" spans="1:24" hidden="1">
      <c r="A239">
        <f>IF('BBQ Syrup'!A86&gt;0,'BBQ Syrup'!A86,IF(ISBLANK('BBQ Syrup'!A86),A238,'BBQ Syrup'!A86))</f>
        <v>2026</v>
      </c>
      <c r="B239">
        <f>IF('BBQ Syrup'!B86&gt;0,'BBQ Syrup'!B86,IF(ISBLANK('BBQ Syrup'!B86),"",'BBQ Syrup'!B86))</f>
        <v>13</v>
      </c>
      <c r="C239" s="137">
        <f>IF('BBQ Syrup'!C86&gt;0,'BBQ Syrup'!C86,IF(ISBLANK('BBQ Syrup'!C86),"",'BBQ Syrup'!C86))</f>
        <v>31379</v>
      </c>
      <c r="D239" s="137" t="str">
        <f>IF('BBQ Syrup'!D86&gt;0,'BBQ Syrup'!D86,IF(ISBLANK('BBQ Syrup'!D86),"",'BBQ Syrup'!D86))</f>
        <v/>
      </c>
      <c r="E239" s="137" t="str">
        <f>IF('BBQ Syrup'!E86&gt;0,'BBQ Syrup'!E86,IF(ISBLANK('BBQ Syrup'!E86),"",'BBQ Syrup'!E86))</f>
        <v/>
      </c>
      <c r="F239" s="137" t="str">
        <f>IF('BBQ Syrup'!F86&gt;0,'BBQ Syrup'!F86,IF(ISBLANK('BBQ Syrup'!F86),"",'BBQ Syrup'!F86))</f>
        <v/>
      </c>
      <c r="G239" s="137" t="str">
        <f>IF('BBQ Syrup'!G86&gt;0,'BBQ Syrup'!G86,IF(ISBLANK('BBQ Syrup'!G86),"",'BBQ Syrup'!G86))</f>
        <v/>
      </c>
      <c r="H239" s="137" t="str">
        <f>IF('BBQ Syrup'!H86&gt;0,'BBQ Syrup'!H86,IF(ISBLANK('BBQ Syrup'!H86),"",'BBQ Syrup'!H86))</f>
        <v/>
      </c>
      <c r="I239" s="137" t="str">
        <f>IF('BBQ Syrup'!I86&gt;0,'BBQ Syrup'!I86,IF(ISBLANK('BBQ Syrup'!I86),"",'BBQ Syrup'!I86))</f>
        <v/>
      </c>
      <c r="J239" s="137" t="str">
        <f>IF('BBQ Syrup'!J86&gt;0,'BBQ Syrup'!J86,IF(ISBLANK('BBQ Syrup'!J86),"",'BBQ Syrup'!J86))</f>
        <v/>
      </c>
      <c r="K239" s="137">
        <f>IF('BBQ Syrup'!K86&gt;0,'BBQ Syrup'!K86,IF(ISBLANK('BBQ Syrup'!K86),"",'BBQ Syrup'!K86))</f>
        <v>31379</v>
      </c>
      <c r="L239" s="139">
        <f>IF('BBQ Syrup'!L86&gt;0,'BBQ Syrup'!L86,IF(ISBLANK('BBQ Syrup'!L86),"",'BBQ Syrup'!L86))</f>
        <v>0.42809180797642182</v>
      </c>
      <c r="M239" s="137">
        <f>IF('BBQ Syrup'!M86&gt;0,'BBQ Syrup'!M86,IF(ISBLANK('BBQ Syrup'!M86),"",'BBQ Syrup'!M86))</f>
        <v>87691.347492293251</v>
      </c>
      <c r="N239" s="137">
        <f>IF('BBQ Syrup'!N86&gt;0,'BBQ Syrup'!N86,IF(ISBLANK('BBQ Syrup'!N86),"",'BBQ Syrup'!N86))</f>
        <v>157844.42548612785</v>
      </c>
      <c r="O239" s="137">
        <f>IF('BBQ Syrup'!O86&gt;0,'BBQ Syrup'!O86,IF(ISBLANK('BBQ Syrup'!O86),"",'BBQ Syrup'!O86))</f>
        <v>184151.8297338158</v>
      </c>
      <c r="P239" s="139">
        <f>IF('BBQ Syrup'!P86&gt;0,'BBQ Syrup'!P86,IF(ISBLANK('BBQ Syrup'!P86),"",'BBQ Syrup'!P86))</f>
        <v>0.35783461991797699</v>
      </c>
      <c r="Q239" s="139">
        <f>IF('BBQ Syrup'!Q86&gt;0,'BBQ Syrup'!Q86,IF(ISBLANK('BBQ Syrup'!Q86),"",'BBQ Syrup'!Q86))</f>
        <v>0.19879701106554279</v>
      </c>
      <c r="R239" s="139">
        <f>IF('BBQ Syrup'!R86&gt;0,'BBQ Syrup'!R86,IF(ISBLANK('BBQ Syrup'!R86),"",'BBQ Syrup'!R86))</f>
        <v>0.17039743805617955</v>
      </c>
      <c r="S239" s="137" t="e">
        <f>IF('BBQ Syrup'!S86&gt;0,'BBQ Syrup'!S86,IF(ISBLANK('BBQ Syrup'!S86),"",'BBQ Syrup'!S86))</f>
        <v>#N/A</v>
      </c>
      <c r="T239" t="s">
        <v>120</v>
      </c>
      <c r="U239" t="s">
        <v>351</v>
      </c>
      <c r="V239" s="136">
        <f t="shared" si="16"/>
        <v>80</v>
      </c>
      <c r="W239" s="136">
        <f t="shared" si="15"/>
        <v>168</v>
      </c>
      <c r="X239" s="148">
        <f t="shared" si="15"/>
        <v>4</v>
      </c>
    </row>
    <row r="240" spans="1:24" hidden="1">
      <c r="A240">
        <f>IF('BBQ Syrup'!A87&gt;0,'BBQ Syrup'!A87,IF(ISBLANK('BBQ Syrup'!A87),A239,'BBQ Syrup'!A87))</f>
        <v>2027</v>
      </c>
      <c r="B240">
        <f>IF('BBQ Syrup'!B87&gt;0,'BBQ Syrup'!B87,IF(ISBLANK('BBQ Syrup'!B87),"",'BBQ Syrup'!B87))</f>
        <v>1</v>
      </c>
      <c r="C240" s="137">
        <f>IF('BBQ Syrup'!C87&gt;0,'BBQ Syrup'!C87,IF(ISBLANK('BBQ Syrup'!C87),"",'BBQ Syrup'!C87))</f>
        <v>53952</v>
      </c>
      <c r="D240" s="137" t="str">
        <f>IF('BBQ Syrup'!D87&gt;0,'BBQ Syrup'!D87,IF(ISBLANK('BBQ Syrup'!D87),"",'BBQ Syrup'!D87))</f>
        <v/>
      </c>
      <c r="E240" s="137" t="str">
        <f>IF('BBQ Syrup'!E87&gt;0,'BBQ Syrup'!E87,IF(ISBLANK('BBQ Syrup'!E87),"",'BBQ Syrup'!E87))</f>
        <v/>
      </c>
      <c r="F240" s="137" t="str">
        <f>IF('BBQ Syrup'!F87&gt;0,'BBQ Syrup'!F87,IF(ISBLANK('BBQ Syrup'!F87),"",'BBQ Syrup'!F87))</f>
        <v/>
      </c>
      <c r="G240" s="137" t="str">
        <f>IF('BBQ Syrup'!G87&gt;0,'BBQ Syrup'!G87,IF(ISBLANK('BBQ Syrup'!G87),"",'BBQ Syrup'!G87))</f>
        <v/>
      </c>
      <c r="H240" s="137" t="str">
        <f>IF('BBQ Syrup'!H87&gt;0,'BBQ Syrup'!H87,IF(ISBLANK('BBQ Syrup'!H87),"",'BBQ Syrup'!H87))</f>
        <v/>
      </c>
      <c r="I240" s="137" t="str">
        <f>IF('BBQ Syrup'!I87&gt;0,'BBQ Syrup'!I87,IF(ISBLANK('BBQ Syrup'!I87),"",'BBQ Syrup'!I87))</f>
        <v/>
      </c>
      <c r="J240" s="137" t="str">
        <f>IF('BBQ Syrup'!J87&gt;0,'BBQ Syrup'!J87,IF(ISBLANK('BBQ Syrup'!J87),"",'BBQ Syrup'!J87))</f>
        <v/>
      </c>
      <c r="K240" s="137">
        <f>IF('BBQ Syrup'!K87&gt;0,'BBQ Syrup'!K87,IF(ISBLANK('BBQ Syrup'!K87),"",'BBQ Syrup'!K87))</f>
        <v>53952</v>
      </c>
      <c r="L240" s="139">
        <f>IF('BBQ Syrup'!L87&gt;0,'BBQ Syrup'!L87,IF(ISBLANK('BBQ Syrup'!L87),"",'BBQ Syrup'!L87))</f>
        <v>0.42809180797642182</v>
      </c>
      <c r="M240" s="137">
        <f>IF('BBQ Syrup'!M87&gt;0,'BBQ Syrup'!M87,IF(ISBLANK('BBQ Syrup'!M87),"",'BBQ Syrup'!M87))</f>
        <v>87691.347492293251</v>
      </c>
      <c r="N240" s="137">
        <f>IF('BBQ Syrup'!N87&gt;0,'BBQ Syrup'!N87,IF(ISBLANK('BBQ Syrup'!N87),"",'BBQ Syrup'!N87))</f>
        <v>157844.42548612785</v>
      </c>
      <c r="O240" s="137">
        <f>IF('BBQ Syrup'!O87&gt;0,'BBQ Syrup'!O87,IF(ISBLANK('BBQ Syrup'!O87),"",'BBQ Syrup'!O87))</f>
        <v>184151.8297338158</v>
      </c>
      <c r="P240" s="139">
        <f>IF('BBQ Syrup'!P87&gt;0,'BBQ Syrup'!P87,IF(ISBLANK('BBQ Syrup'!P87),"",'BBQ Syrup'!P87))</f>
        <v>0.61524884202220254</v>
      </c>
      <c r="Q240" s="139">
        <f>IF('BBQ Syrup'!Q87&gt;0,'BBQ Syrup'!Q87,IF(ISBLANK('BBQ Syrup'!Q87),"",'BBQ Syrup'!Q87))</f>
        <v>0.341804912234557</v>
      </c>
      <c r="R240" s="139">
        <f>IF('BBQ Syrup'!R87&gt;0,'BBQ Syrup'!R87,IF(ISBLANK('BBQ Syrup'!R87),"",'BBQ Syrup'!R87))</f>
        <v>0.29297563905819174</v>
      </c>
      <c r="S240" s="137" t="e">
        <f>IF('BBQ Syrup'!S87&gt;0,'BBQ Syrup'!S87,IF(ISBLANK('BBQ Syrup'!S87),"",'BBQ Syrup'!S87))</f>
        <v>#N/A</v>
      </c>
      <c r="T240" t="s">
        <v>120</v>
      </c>
      <c r="U240" t="s">
        <v>351</v>
      </c>
      <c r="V240" s="136">
        <f t="shared" si="16"/>
        <v>80</v>
      </c>
      <c r="W240" s="136">
        <f t="shared" si="15"/>
        <v>168</v>
      </c>
      <c r="X240" s="148">
        <f t="shared" ref="X240" si="17">X239</f>
        <v>4</v>
      </c>
    </row>
    <row r="241" spans="1:24" hidden="1">
      <c r="A241">
        <f>IF(Can!A48&gt;0,Can!A48,IF(ISBLANK(Can!A48),"",Can!A48))</f>
        <v>2024</v>
      </c>
      <c r="B241">
        <f>IF(Can!B48&gt;0,Can!B48,IF(ISBLANK(Can!B48),"",Can!B48))</f>
        <v>1</v>
      </c>
      <c r="C241" s="137">
        <f>IF(Can!C48&gt;0,Can!C48,IF(ISBLANK(Can!C48),"",Can!C48))</f>
        <v>16881</v>
      </c>
      <c r="D241" s="137">
        <f>IF(Can!D48&gt;0,Can!D48,IF(ISBLANK(Can!D48),"",Can!D48))</f>
        <v>37000</v>
      </c>
      <c r="E241" s="137">
        <f>IF(Can!E48&gt;0,Can!E48,IF(ISBLANK(Can!E48),"",Can!E48))</f>
        <v>54716</v>
      </c>
      <c r="F241" s="137">
        <f>IF(Can!F48&gt;0,Can!F48,IF(ISBLANK(Can!F48),"",Can!F48))</f>
        <v>23815</v>
      </c>
      <c r="G241" s="137">
        <f>IF(Can!G48&gt;0,Can!G48,IF(ISBLANK(Can!G48),"",Can!G48))</f>
        <v>22600</v>
      </c>
      <c r="H241" s="137">
        <f>IF(Can!H48&gt;0,Can!H48,IF(ISBLANK(Can!H48),"",Can!H48))</f>
        <v>30013</v>
      </c>
      <c r="I241" s="137" t="str">
        <f>IF(Can!I48&gt;0,Can!I48,IF(ISBLANK(Can!I48),"",Can!I48))</f>
        <v/>
      </c>
      <c r="J241" s="137">
        <f>IF(Can!J48&gt;0,Can!J48,IF(ISBLANK(Can!J48),"",Can!J48))</f>
        <v>22600</v>
      </c>
      <c r="K241" s="137">
        <f>IF(Can!K48&gt;0,Can!K48,IF(ISBLANK(Can!K48),"",Can!K48))</f>
        <v>22600</v>
      </c>
      <c r="L241" s="139">
        <f>IF(Can!L48&gt;0,Can!L48,IF(ISBLANK(Can!L48),"",Can!L48))</f>
        <v>0.63969408892853874</v>
      </c>
      <c r="M241" s="137">
        <f>IF(Can!M48&gt;0,Can!M48,IF(ISBLANK(Can!M48),"",Can!M48))</f>
        <v>67555.967581205987</v>
      </c>
      <c r="N241" s="137">
        <f>IF(Can!N48&gt;0,Can!N48,IF(ISBLANK(Can!N48),"",Can!N48))</f>
        <v>84444.959476507487</v>
      </c>
      <c r="O241" s="137">
        <f>IF(Can!O48&gt;0,Can!O48,IF(ISBLANK(Can!O48),"",Can!O48))</f>
        <v>283735.06384106516</v>
      </c>
      <c r="P241" s="139">
        <f>IF(Can!P48&gt;0,Can!P48,IF(ISBLANK(Can!P48),"",Can!P48))</f>
        <v>0.3345374333190263</v>
      </c>
      <c r="Q241" s="139">
        <f>IF(Can!Q48&gt;0,Can!Q48,IF(ISBLANK(Can!Q48),"",Can!Q48))</f>
        <v>0.26762994665522105</v>
      </c>
      <c r="R241" s="139">
        <f>IF(Can!R48&gt;0,Can!R48,IF(ISBLANK(Can!R48),"",Can!R48))</f>
        <v>7.9651769837863401E-2</v>
      </c>
      <c r="S241" s="137">
        <f>IF(Can!S48&gt;0,Can!S48,IF(ISBLANK(Can!S48),"",Can!S48))</f>
        <v>90.755760914637762</v>
      </c>
      <c r="T241" t="s">
        <v>122</v>
      </c>
      <c r="U241" t="s">
        <v>351</v>
      </c>
      <c r="V241" s="136">
        <f>Can!$M$42</f>
        <v>40</v>
      </c>
      <c r="W241" s="136">
        <f>Can!$U$42</f>
        <v>168</v>
      </c>
      <c r="X241">
        <f>SUM(COUNTIF(Can!$L$35:$L$41,"&gt;0"))</f>
        <v>5</v>
      </c>
    </row>
    <row r="242" spans="1:24" hidden="1">
      <c r="A242">
        <f>IF(Can!A49&gt;0,Can!A49,IF(ISBLANK(Can!A49),A241,Can!A49))</f>
        <v>2024</v>
      </c>
      <c r="B242">
        <f>IF(Can!B49&gt;0,Can!B49,IF(ISBLANK(Can!B49),"",Can!B49))</f>
        <v>2</v>
      </c>
      <c r="C242" s="137">
        <f>IF(Can!C49&gt;0,Can!C49,IF(ISBLANK(Can!C49),"",Can!C49))</f>
        <v>26213</v>
      </c>
      <c r="D242" s="137">
        <f>IF(Can!D49&gt;0,Can!D49,IF(ISBLANK(Can!D49),"",Can!D49))</f>
        <v>34000</v>
      </c>
      <c r="E242" s="137">
        <f>IF(Can!E49&gt;0,Can!E49,IF(ISBLANK(Can!E49),"",Can!E49))</f>
        <v>30013</v>
      </c>
      <c r="F242" s="137">
        <f>IF(Can!F49&gt;0,Can!F49,IF(ISBLANK(Can!F49),"",Can!F49))</f>
        <v>37000</v>
      </c>
      <c r="G242" s="137">
        <f>IF(Can!G49&gt;0,Can!G49,IF(ISBLANK(Can!G49),"",Can!G49))</f>
        <v>24256</v>
      </c>
      <c r="H242" s="137">
        <f>IF(Can!H49&gt;0,Can!H49,IF(ISBLANK(Can!H49),"",Can!H49))</f>
        <v>48123</v>
      </c>
      <c r="I242" s="137" t="str">
        <f>IF(Can!I49&gt;0,Can!I49,IF(ISBLANK(Can!I49),"",Can!I49))</f>
        <v/>
      </c>
      <c r="J242" s="137">
        <f>IF(Can!J49&gt;0,Can!J49,IF(ISBLANK(Can!J49),"",Can!J49))</f>
        <v>24256</v>
      </c>
      <c r="K242" s="137">
        <f>IF(Can!K49&gt;0,Can!K49,IF(ISBLANK(Can!K49),"",Can!K49))</f>
        <v>24256</v>
      </c>
      <c r="L242" s="139">
        <f>IF(Can!L49&gt;0,Can!L49,IF(ISBLANK(Can!L49),"",Can!L49))</f>
        <v>0.63969408892853874</v>
      </c>
      <c r="M242" s="137">
        <f>IF(Can!M49&gt;0,Can!M49,IF(ISBLANK(Can!M49),"",Can!M49))</f>
        <v>67555.967581205987</v>
      </c>
      <c r="N242" s="137">
        <f>IF(Can!N49&gt;0,Can!N49,IF(ISBLANK(Can!N49),"",Can!N49))</f>
        <v>84444.959476507487</v>
      </c>
      <c r="O242" s="137">
        <f>IF(Can!O49&gt;0,Can!O49,IF(ISBLANK(Can!O49),"",Can!O49))</f>
        <v>283735.06384106516</v>
      </c>
      <c r="P242" s="139">
        <f>IF(Can!P49&gt;0,Can!P49,IF(ISBLANK(Can!P49),"",Can!P49))</f>
        <v>0.3590504417073585</v>
      </c>
      <c r="Q242" s="139">
        <f>IF(Can!Q49&gt;0,Can!Q49,IF(ISBLANK(Can!Q49),"",Can!Q49))</f>
        <v>0.28724035336588677</v>
      </c>
      <c r="R242" s="139">
        <f>IF(Can!R49&gt;0,Can!R49,IF(ISBLANK(Can!R49),"",Can!R49))</f>
        <v>8.548820040651392E-2</v>
      </c>
      <c r="S242" s="137">
        <f>IF(Can!S49&gt;0,Can!S49,IF(ISBLANK(Can!S49),"",Can!S49))</f>
        <v>32.059054667531377</v>
      </c>
      <c r="T242" t="s">
        <v>122</v>
      </c>
      <c r="U242" t="s">
        <v>351</v>
      </c>
      <c r="V242" s="136">
        <f>V241</f>
        <v>40</v>
      </c>
      <c r="W242" s="136">
        <f>W241</f>
        <v>168</v>
      </c>
      <c r="X242" s="148">
        <f t="shared" ref="W242:X280" si="18">X241</f>
        <v>5</v>
      </c>
    </row>
    <row r="243" spans="1:24" hidden="1">
      <c r="A243">
        <f>IF(Can!A50&gt;0,Can!A50,IF(ISBLANK(Can!A50),A242,Can!A50))</f>
        <v>2024</v>
      </c>
      <c r="B243">
        <f>IF(Can!B50&gt;0,Can!B50,IF(ISBLANK(Can!B50),"",Can!B50))</f>
        <v>3</v>
      </c>
      <c r="C243" s="137">
        <f>IF(Can!C50&gt;0,Can!C50,IF(ISBLANK(Can!C50),"",Can!C50))</f>
        <v>16371</v>
      </c>
      <c r="D243" s="137">
        <f>IF(Can!D50&gt;0,Can!D50,IF(ISBLANK(Can!D50),"",Can!D50))</f>
        <v>40800</v>
      </c>
      <c r="E243" s="137">
        <f>IF(Can!E50&gt;0,Can!E50,IF(ISBLANK(Can!E50),"",Can!E50))</f>
        <v>48123</v>
      </c>
      <c r="F243" s="137">
        <f>IF(Can!F50&gt;0,Can!F50,IF(ISBLANK(Can!F50),"",Can!F50))</f>
        <v>54855</v>
      </c>
      <c r="G243" s="137">
        <f>IF(Can!G50&gt;0,Can!G50,IF(ISBLANK(Can!G50),"",Can!G50))</f>
        <v>51520</v>
      </c>
      <c r="H243" s="137">
        <f>IF(Can!H50&gt;0,Can!H50,IF(ISBLANK(Can!H50),"",Can!H50))</f>
        <v>79600</v>
      </c>
      <c r="I243" s="137" t="str">
        <f>IF(Can!I50&gt;0,Can!I50,IF(ISBLANK(Can!I50),"",Can!I50))</f>
        <v/>
      </c>
      <c r="J243" s="137">
        <f>IF(Can!J50&gt;0,Can!J50,IF(ISBLANK(Can!J50),"",Can!J50))</f>
        <v>51520</v>
      </c>
      <c r="K243" s="137">
        <f>IF(Can!K50&gt;0,Can!K50,IF(ISBLANK(Can!K50),"",Can!K50))</f>
        <v>51520</v>
      </c>
      <c r="L243" s="139">
        <f>IF(Can!L50&gt;0,Can!L50,IF(ISBLANK(Can!L50),"",Can!L50))</f>
        <v>0.63969408892853874</v>
      </c>
      <c r="M243" s="137">
        <f>IF(Can!M50&gt;0,Can!M50,IF(ISBLANK(Can!M50),"",Can!M50))</f>
        <v>67555.967581205987</v>
      </c>
      <c r="N243" s="137">
        <f>IF(Can!N50&gt;0,Can!N50,IF(ISBLANK(Can!N50),"",Can!N50))</f>
        <v>84444.959476507487</v>
      </c>
      <c r="O243" s="137">
        <f>IF(Can!O50&gt;0,Can!O50,IF(ISBLANK(Can!O50),"",Can!O50))</f>
        <v>283735.06384106516</v>
      </c>
      <c r="P243" s="139">
        <f>IF(Can!P50&gt;0,Can!P50,IF(ISBLANK(Can!P50),"",Can!P50))</f>
        <v>0.76262692763700157</v>
      </c>
      <c r="Q243" s="139">
        <f>IF(Can!Q50&gt;0,Can!Q50,IF(ISBLANK(Can!Q50),"",Can!Q50))</f>
        <v>0.61010154210960121</v>
      </c>
      <c r="R243" s="139">
        <f>IF(Can!R50&gt;0,Can!R50,IF(ISBLANK(Can!R50),"",Can!R50))</f>
        <v>0.18157783991357179</v>
      </c>
      <c r="S243" s="137">
        <f>IF(Can!S50&gt;0,Can!S50,IF(ISBLANK(Can!S50),"",Can!S50))</f>
        <v>82.306761957119292</v>
      </c>
      <c r="T243" t="s">
        <v>122</v>
      </c>
      <c r="U243" t="s">
        <v>351</v>
      </c>
      <c r="V243" s="136">
        <f t="shared" ref="V243:V280" si="19">V242</f>
        <v>40</v>
      </c>
      <c r="W243" s="136">
        <f t="shared" si="18"/>
        <v>168</v>
      </c>
      <c r="X243" s="148">
        <f t="shared" si="18"/>
        <v>5</v>
      </c>
    </row>
    <row r="244" spans="1:24" hidden="1">
      <c r="A244">
        <f>IF(Can!A51&gt;0,Can!A51,IF(ISBLANK(Can!A51),A243,Can!A51))</f>
        <v>2024</v>
      </c>
      <c r="B244">
        <f>IF(Can!B51&gt;0,Can!B51,IF(ISBLANK(Can!B51),"",Can!B51))</f>
        <v>4</v>
      </c>
      <c r="C244" s="137">
        <f>IF(Can!C51&gt;0,Can!C51,IF(ISBLANK(Can!C51),"",Can!C51))</f>
        <v>15190</v>
      </c>
      <c r="D244" s="137">
        <f>IF(Can!D51&gt;0,Can!D51,IF(ISBLANK(Can!D51),"",Can!D51))</f>
        <v>20000</v>
      </c>
      <c r="E244" s="137">
        <f>IF(Can!E51&gt;0,Can!E51,IF(ISBLANK(Can!E51),"",Can!E51))</f>
        <v>79600</v>
      </c>
      <c r="F244" s="137">
        <f>IF(Can!F51&gt;0,Can!F51,IF(ISBLANK(Can!F51),"",Can!F51))</f>
        <v>10607</v>
      </c>
      <c r="G244" s="137">
        <f>IF(Can!G51&gt;0,Can!G51,IF(ISBLANK(Can!G51),"",Can!G51))</f>
        <v>27389</v>
      </c>
      <c r="H244" s="137">
        <f>IF(Can!H51&gt;0,Can!H51,IF(ISBLANK(Can!H51),"",Can!H51))</f>
        <v>97661</v>
      </c>
      <c r="I244" s="137" t="str">
        <f>IF(Can!I51&gt;0,Can!I51,IF(ISBLANK(Can!I51),"",Can!I51))</f>
        <v/>
      </c>
      <c r="J244" s="137">
        <f>IF(Can!J51&gt;0,Can!J51,IF(ISBLANK(Can!J51),"",Can!J51))</f>
        <v>27389</v>
      </c>
      <c r="K244" s="137">
        <f>IF(Can!K51&gt;0,Can!K51,IF(ISBLANK(Can!K51),"",Can!K51))</f>
        <v>27389</v>
      </c>
      <c r="L244" s="139">
        <f>IF(Can!L51&gt;0,Can!L51,IF(ISBLANK(Can!L51),"",Can!L51))</f>
        <v>0.63969408892853874</v>
      </c>
      <c r="M244" s="137">
        <f>IF(Can!M51&gt;0,Can!M51,IF(ISBLANK(Can!M51),"",Can!M51))</f>
        <v>67555.967581205987</v>
      </c>
      <c r="N244" s="137">
        <f>IF(Can!N51&gt;0,Can!N51,IF(ISBLANK(Can!N51),"",Can!N51))</f>
        <v>84444.959476507487</v>
      </c>
      <c r="O244" s="137">
        <f>IF(Can!O51&gt;0,Can!O51,IF(ISBLANK(Can!O51),"",Can!O51))</f>
        <v>283735.06384106516</v>
      </c>
      <c r="P244" s="139">
        <f>IF(Can!P51&gt;0,Can!P51,IF(ISBLANK(Can!P51),"",Can!P51))</f>
        <v>0.40542680359180583</v>
      </c>
      <c r="Q244" s="139">
        <f>IF(Can!Q51&gt;0,Can!Q51,IF(ISBLANK(Can!Q51),"",Can!Q51))</f>
        <v>0.32434144287344463</v>
      </c>
      <c r="R244" s="139">
        <f>IF(Can!R51&gt;0,Can!R51,IF(ISBLANK(Can!R51),"",Can!R51))</f>
        <v>9.6530191331382326E-2</v>
      </c>
      <c r="S244" s="137">
        <f>IF(Can!S51&gt;0,Can!S51,IF(ISBLANK(Can!S51),"",Can!S51))</f>
        <v>146.72811059907835</v>
      </c>
      <c r="T244" t="s">
        <v>122</v>
      </c>
      <c r="U244" t="s">
        <v>351</v>
      </c>
      <c r="V244" s="136">
        <f t="shared" si="19"/>
        <v>40</v>
      </c>
      <c r="W244" s="136">
        <f t="shared" si="18"/>
        <v>168</v>
      </c>
      <c r="X244" s="148">
        <f t="shared" si="18"/>
        <v>5</v>
      </c>
    </row>
    <row r="245" spans="1:24" hidden="1">
      <c r="A245">
        <f>IF(Can!A52&gt;0,Can!A52,IF(ISBLANK(Can!A52),A244,Can!A52))</f>
        <v>2024</v>
      </c>
      <c r="B245">
        <f>IF(Can!B52&gt;0,Can!B52,IF(ISBLANK(Can!B52),"",Can!B52))</f>
        <v>5</v>
      </c>
      <c r="C245" s="137">
        <f>IF(Can!C52&gt;0,Can!C52,IF(ISBLANK(Can!C52),"",Can!C52))</f>
        <v>14280</v>
      </c>
      <c r="D245" s="137">
        <f>IF(Can!D52&gt;0,Can!D52,IF(ISBLANK(Can!D52),"",Can!D52))</f>
        <v>35500</v>
      </c>
      <c r="E245" s="137">
        <f>IF(Can!E52&gt;0,Can!E52,IF(ISBLANK(Can!E52),"",Can!E52))</f>
        <v>97661</v>
      </c>
      <c r="F245" s="137">
        <f>IF(Can!F52&gt;0,Can!F52,IF(ISBLANK(Can!F52),"",Can!F52))</f>
        <v>36452</v>
      </c>
      <c r="G245" s="137">
        <f>IF(Can!G52&gt;0,Can!G52,IF(ISBLANK(Can!G52),"",Can!G52))</f>
        <v>25006</v>
      </c>
      <c r="H245" s="137">
        <f>IF(Can!H52&gt;0,Can!H52,IF(ISBLANK(Can!H52),"",Can!H52))</f>
        <v>100127</v>
      </c>
      <c r="I245" s="137" t="str">
        <f>IF(Can!I52&gt;0,Can!I52,IF(ISBLANK(Can!I52),"",Can!I52))</f>
        <v/>
      </c>
      <c r="J245" s="137">
        <f>IF(Can!J52&gt;0,Can!J52,IF(ISBLANK(Can!J52),"",Can!J52))</f>
        <v>0</v>
      </c>
      <c r="K245" s="137">
        <f>IF(Can!K52&gt;0,Can!K52,IF(ISBLANK(Can!K52),"",Can!K52))</f>
        <v>25006</v>
      </c>
      <c r="L245" s="139">
        <f>IF(Can!L52&gt;0,Can!L52,IF(ISBLANK(Can!L52),"",Can!L52))</f>
        <v>0.63969408892853874</v>
      </c>
      <c r="M245" s="137">
        <f>IF(Can!M52&gt;0,Can!M52,IF(ISBLANK(Can!M52),"",Can!M52))</f>
        <v>67555.967581205987</v>
      </c>
      <c r="N245" s="137">
        <f>IF(Can!N52&gt;0,Can!N52,IF(ISBLANK(Can!N52),"",Can!N52))</f>
        <v>84444.959476507487</v>
      </c>
      <c r="O245" s="137">
        <f>IF(Can!O52&gt;0,Can!O52,IF(ISBLANK(Can!O52),"",Can!O52))</f>
        <v>283735.06384106516</v>
      </c>
      <c r="P245" s="139">
        <f>IF(Can!P52&gt;0,Can!P52,IF(ISBLANK(Can!P52),"",Can!P52))</f>
        <v>0.370152347680335</v>
      </c>
      <c r="Q245" s="139">
        <f>IF(Can!Q52&gt;0,Can!Q52,IF(ISBLANK(Can!Q52),"",Can!Q52))</f>
        <v>0.29612187814426799</v>
      </c>
      <c r="R245" s="139">
        <f>IF(Can!R52&gt;0,Can!R52,IF(ISBLANK(Can!R52),"",Can!R52))</f>
        <v>8.8131511352460709E-2</v>
      </c>
      <c r="S245" s="137">
        <f>IF(Can!S52&gt;0,Can!S52,IF(ISBLANK(Can!S52),"",Can!S52))</f>
        <v>191.49215686274511</v>
      </c>
      <c r="T245" t="s">
        <v>122</v>
      </c>
      <c r="U245" t="s">
        <v>351</v>
      </c>
      <c r="V245" s="136">
        <f t="shared" si="19"/>
        <v>40</v>
      </c>
      <c r="W245" s="136">
        <f t="shared" si="18"/>
        <v>168</v>
      </c>
      <c r="X245" s="148">
        <f t="shared" si="18"/>
        <v>5</v>
      </c>
    </row>
    <row r="246" spans="1:24" hidden="1">
      <c r="A246">
        <f>IF(Can!A53&gt;0,Can!A53,IF(ISBLANK(Can!A53),A245,Can!A53))</f>
        <v>2024</v>
      </c>
      <c r="B246">
        <f>IF(Can!B53&gt;0,Can!B53,IF(ISBLANK(Can!B53),"",Can!B53))</f>
        <v>6</v>
      </c>
      <c r="C246" s="137">
        <f>IF(Can!C53&gt;0,Can!C53,IF(ISBLANK(Can!C53),"",Can!C53))</f>
        <v>16992</v>
      </c>
      <c r="D246" s="137">
        <f>IF(Can!D53&gt;0,Can!D53,IF(ISBLANK(Can!D53),"",Can!D53))</f>
        <v>20000</v>
      </c>
      <c r="E246" s="137">
        <f>IF(Can!E53&gt;0,Can!E53,IF(ISBLANK(Can!E53),"",Can!E53))</f>
        <v>100127</v>
      </c>
      <c r="F246" s="137">
        <f>IF(Can!F53&gt;0,Can!F53,IF(ISBLANK(Can!F53),"",Can!F53))</f>
        <v>22143</v>
      </c>
      <c r="G246" s="137">
        <f>IF(Can!G53&gt;0,Can!G53,IF(ISBLANK(Can!G53),"",Can!G53))</f>
        <v>25780</v>
      </c>
      <c r="H246" s="137">
        <f>IF(Can!H53&gt;0,Can!H53,IF(ISBLANK(Can!H53),"",Can!H53))</f>
        <v>111268</v>
      </c>
      <c r="I246" s="137" t="str">
        <f>IF(Can!I53&gt;0,Can!I53,IF(ISBLANK(Can!I53),"",Can!I53))</f>
        <v/>
      </c>
      <c r="J246" s="137">
        <f>IF(Can!J53&gt;0,Can!J53,IF(ISBLANK(Can!J53),"",Can!J53))</f>
        <v>0</v>
      </c>
      <c r="K246" s="137">
        <f>IF(Can!K53&gt;0,Can!K53,IF(ISBLANK(Can!K53),"",Can!K53))</f>
        <v>25780</v>
      </c>
      <c r="L246" s="139">
        <f>IF(Can!L53&gt;0,Can!L53,IF(ISBLANK(Can!L53),"",Can!L53))</f>
        <v>0.63969408892853874</v>
      </c>
      <c r="M246" s="137">
        <f>IF(Can!M53&gt;0,Can!M53,IF(ISBLANK(Can!M53),"",Can!M53))</f>
        <v>67555.967581205987</v>
      </c>
      <c r="N246" s="137">
        <f>IF(Can!N53&gt;0,Can!N53,IF(ISBLANK(Can!N53),"",Can!N53))</f>
        <v>84444.959476507487</v>
      </c>
      <c r="O246" s="137">
        <f>IF(Can!O53&gt;0,Can!O53,IF(ISBLANK(Can!O53),"",Can!O53))</f>
        <v>283735.06384106516</v>
      </c>
      <c r="P246" s="139">
        <f>IF(Can!P53&gt;0,Can!P53,IF(ISBLANK(Can!P53),"",Can!P53))</f>
        <v>0.38160951464444681</v>
      </c>
      <c r="Q246" s="139">
        <f>IF(Can!Q53&gt;0,Can!Q53,IF(ISBLANK(Can!Q53),"",Can!Q53))</f>
        <v>0.30528761171555746</v>
      </c>
      <c r="R246" s="139">
        <f>IF(Can!R53&gt;0,Can!R53,IF(ISBLANK(Can!R53),"",Can!R53))</f>
        <v>9.0859408248677803E-2</v>
      </c>
      <c r="S246" s="137">
        <f>IF(Can!S53&gt;0,Can!S53,IF(ISBLANK(Can!S53),"",Can!S53))</f>
        <v>164.99270244821091</v>
      </c>
      <c r="T246" t="s">
        <v>122</v>
      </c>
      <c r="U246" t="s">
        <v>351</v>
      </c>
      <c r="V246" s="136">
        <f t="shared" si="19"/>
        <v>40</v>
      </c>
      <c r="W246" s="136">
        <f t="shared" si="18"/>
        <v>168</v>
      </c>
      <c r="X246" s="148">
        <f t="shared" si="18"/>
        <v>5</v>
      </c>
    </row>
    <row r="247" spans="1:24" hidden="1">
      <c r="A247">
        <f>IF(Can!A54&gt;0,Can!A54,IF(ISBLANK(Can!A54),A246,Can!A54))</f>
        <v>2024</v>
      </c>
      <c r="B247">
        <f>IF(Can!B54&gt;0,Can!B54,IF(ISBLANK(Can!B54),"",Can!B54))</f>
        <v>7</v>
      </c>
      <c r="C247" s="137">
        <f>IF(Can!C54&gt;0,Can!C54,IF(ISBLANK(Can!C54),"",Can!C54))</f>
        <v>22896</v>
      </c>
      <c r="D247" s="137">
        <f>IF(Can!D54&gt;0,Can!D54,IF(ISBLANK(Can!D54),"",Can!D54))</f>
        <v>27000</v>
      </c>
      <c r="E247" s="137">
        <f>IF(Can!E54&gt;0,Can!E54,IF(ISBLANK(Can!E54),"",Can!E54))</f>
        <v>111268</v>
      </c>
      <c r="F247" s="137">
        <f>IF(Can!F54&gt;0,Can!F54,IF(ISBLANK(Can!F54),"",Can!F54))</f>
        <v>11045</v>
      </c>
      <c r="G247" s="137">
        <f>IF(Can!G54&gt;0,Can!G54,IF(ISBLANK(Can!G54),"",Can!G54))</f>
        <v>17433</v>
      </c>
      <c r="H247" s="137">
        <f>IF(Can!H54&gt;0,Can!H54,IF(ISBLANK(Can!H54),"",Can!H54))</f>
        <v>119364</v>
      </c>
      <c r="I247" s="137" t="str">
        <f>IF(Can!I54&gt;0,Can!I54,IF(ISBLANK(Can!I54),"",Can!I54))</f>
        <v/>
      </c>
      <c r="J247" s="137">
        <f>IF(Can!J54&gt;0,Can!J54,IF(ISBLANK(Can!J54),"",Can!J54))</f>
        <v>0</v>
      </c>
      <c r="K247" s="137">
        <f>IF(Can!K54&gt;0,Can!K54,IF(ISBLANK(Can!K54),"",Can!K54))</f>
        <v>17433</v>
      </c>
      <c r="L247" s="139">
        <f>IF(Can!L54&gt;0,Can!L54,IF(ISBLANK(Can!L54),"",Can!L54))</f>
        <v>0.63969408892853874</v>
      </c>
      <c r="M247" s="137">
        <f>IF(Can!M54&gt;0,Can!M54,IF(ISBLANK(Can!M54),"",Can!M54))</f>
        <v>67555.967581205987</v>
      </c>
      <c r="N247" s="137">
        <f>IF(Can!N54&gt;0,Can!N54,IF(ISBLANK(Can!N54),"",Can!N54))</f>
        <v>84444.959476507487</v>
      </c>
      <c r="O247" s="137">
        <f>IF(Can!O54&gt;0,Can!O54,IF(ISBLANK(Can!O54),"",Can!O54))</f>
        <v>283735.06384106516</v>
      </c>
      <c r="P247" s="139">
        <f>IF(Can!P54&gt;0,Can!P54,IF(ISBLANK(Can!P54),"",Can!P54))</f>
        <v>0.25805270243586659</v>
      </c>
      <c r="Q247" s="139">
        <f>IF(Can!Q54&gt;0,Can!Q54,IF(ISBLANK(Can!Q54),"",Can!Q54))</f>
        <v>0.20644216194869328</v>
      </c>
      <c r="R247" s="139">
        <f>IF(Can!R54&gt;0,Can!R54,IF(ISBLANK(Can!R54),"",Can!R54))</f>
        <v>6.1441119627587283E-2</v>
      </c>
      <c r="S247" s="137">
        <f>IF(Can!S54&gt;0,Can!S54,IF(ISBLANK(Can!S54),"",Can!S54))</f>
        <v>136.07197763801537</v>
      </c>
      <c r="T247" t="s">
        <v>122</v>
      </c>
      <c r="U247" t="s">
        <v>351</v>
      </c>
      <c r="V247" s="136">
        <f t="shared" si="19"/>
        <v>40</v>
      </c>
      <c r="W247" s="136">
        <f t="shared" si="18"/>
        <v>168</v>
      </c>
      <c r="X247" s="148">
        <f t="shared" si="18"/>
        <v>5</v>
      </c>
    </row>
    <row r="248" spans="1:24">
      <c r="A248">
        <f>IF(Can!A55&gt;0,Can!A55,IF(ISBLANK(Can!A55),A247,Can!A55))</f>
        <v>2024</v>
      </c>
      <c r="B248">
        <f>IF(Can!B55&gt;0,Can!B55,IF(ISBLANK(Can!B55),"",Can!B55))</f>
        <v>8</v>
      </c>
      <c r="C248" s="137">
        <f>IF(Can!C55&gt;0,Can!C55,IF(ISBLANK(Can!C55),"",Can!C55))</f>
        <v>19478</v>
      </c>
      <c r="D248" s="137">
        <f>IF(Can!D55&gt;0,Can!D55,IF(ISBLANK(Can!D55),"",Can!D55))</f>
        <v>24500</v>
      </c>
      <c r="E248" s="137">
        <f>IF(Can!E55&gt;0,Can!E55,IF(ISBLANK(Can!E55),"",Can!E55))</f>
        <v>119364</v>
      </c>
      <c r="F248" s="137">
        <f>IF(Can!F55&gt;0,Can!F55,IF(ISBLANK(Can!F55),"",Can!F55))</f>
        <v>9235</v>
      </c>
      <c r="G248" s="137">
        <f>IF(Can!G55&gt;0,Can!G55,IF(ISBLANK(Can!G55),"",Can!G55))</f>
        <v>9845</v>
      </c>
      <c r="H248" s="137">
        <f>IF(Can!H55&gt;0,Can!H55,IF(ISBLANK(Can!H55),"",Can!H55))</f>
        <v>98498</v>
      </c>
      <c r="I248" s="137" t="str">
        <f>IF(Can!I55&gt;0,Can!I55,IF(ISBLANK(Can!I55),"",Can!I55))</f>
        <v/>
      </c>
      <c r="J248" s="137">
        <f>IF(Can!J55&gt;0,Can!J55,IF(ISBLANK(Can!J55),"",Can!J55))</f>
        <v>0</v>
      </c>
      <c r="K248" s="137">
        <f>IF(Can!K55&gt;0,Can!K55,IF(ISBLANK(Can!K55),"",Can!K55))</f>
        <v>9845</v>
      </c>
      <c r="L248" s="139">
        <f>IF(Can!L55&gt;0,Can!L55,IF(ISBLANK(Can!L55),"",Can!L55))</f>
        <v>0.63969408892853874</v>
      </c>
      <c r="M248" s="137">
        <f>IF(Can!M55&gt;0,Can!M55,IF(ISBLANK(Can!M55),"",Can!M55))</f>
        <v>67555.967581205987</v>
      </c>
      <c r="N248" s="137">
        <f>IF(Can!N55&gt;0,Can!N55,IF(ISBLANK(Can!N55),"",Can!N55))</f>
        <v>84444.959476507487</v>
      </c>
      <c r="O248" s="137">
        <f>IF(Can!O55&gt;0,Can!O55,IF(ISBLANK(Can!O55),"",Can!O55))</f>
        <v>283735.06384106516</v>
      </c>
      <c r="P248" s="139">
        <f>IF(Can!P55&gt;0,Can!P55,IF(ISBLANK(Can!P55),"",Can!P55))</f>
        <v>0.14573101907193867</v>
      </c>
      <c r="Q248" s="139">
        <f>IF(Can!Q55&gt;0,Can!Q55,IF(ISBLANK(Can!Q55),"",Can!Q55))</f>
        <v>0.11658481525755093</v>
      </c>
      <c r="R248" s="139">
        <f>IF(Can!R55&gt;0,Can!R55,IF(ISBLANK(Can!R55),"",Can!R55))</f>
        <v>3.469786168379492E-2</v>
      </c>
      <c r="S248" s="137">
        <f>IF(Can!S55&gt;0,Can!S55,IF(ISBLANK(Can!S55),"",Can!S55))</f>
        <v>171.58804805421502</v>
      </c>
      <c r="T248" t="s">
        <v>122</v>
      </c>
      <c r="U248" t="s">
        <v>351</v>
      </c>
      <c r="V248" s="136">
        <f t="shared" si="19"/>
        <v>40</v>
      </c>
      <c r="W248" s="136">
        <f t="shared" si="18"/>
        <v>168</v>
      </c>
      <c r="X248" s="148">
        <f t="shared" si="18"/>
        <v>5</v>
      </c>
    </row>
    <row r="249" spans="1:24">
      <c r="A249">
        <f>IF(Can!A56&gt;0,Can!A56,IF(ISBLANK(Can!A56),A248,Can!A56))</f>
        <v>2024</v>
      </c>
      <c r="B249">
        <f>IF(Can!B56&gt;0,Can!B56,IF(ISBLANK(Can!B56),"",Can!B56))</f>
        <v>9</v>
      </c>
      <c r="C249" s="137">
        <f>IF(Can!C56&gt;0,Can!C56,IF(ISBLANK(Can!C56),"",Can!C56))</f>
        <v>37538.35</v>
      </c>
      <c r="D249" s="137">
        <f>IF(Can!D56&gt;0,Can!D56,IF(ISBLANK(Can!D56),"",Can!D56))</f>
        <v>30000</v>
      </c>
      <c r="E249" s="137">
        <f>IF(Can!E56&gt;0,Can!E56,IF(ISBLANK(Can!E56),"",Can!E56))</f>
        <v>98498</v>
      </c>
      <c r="F249" s="137">
        <f>IF(Can!F56&gt;0,Can!F56,IF(ISBLANK(Can!F56),"",Can!F56))</f>
        <v>26125</v>
      </c>
      <c r="G249" s="137">
        <f>IF(Can!G56&gt;0,Can!G56,IF(ISBLANK(Can!G56),"",Can!G56))</f>
        <v>17920</v>
      </c>
      <c r="H249" s="137">
        <f>IF(Can!H56&gt;0,Can!H56,IF(ISBLANK(Can!H56),"",Can!H56))</f>
        <v>69623</v>
      </c>
      <c r="I249" s="137" t="str">
        <f>IF(Can!I56&gt;0,Can!I56,IF(ISBLANK(Can!I56),"",Can!I56))</f>
        <v/>
      </c>
      <c r="J249" s="137">
        <f>IF(Can!J56&gt;0,Can!J56,IF(ISBLANK(Can!J56),"",Can!J56))</f>
        <v>0</v>
      </c>
      <c r="K249" s="137">
        <f>IF(Can!K56&gt;0,Can!K56,IF(ISBLANK(Can!K56),"",Can!K56))</f>
        <v>17920</v>
      </c>
      <c r="L249" s="139">
        <f>IF(Can!L56&gt;0,Can!L56,IF(ISBLANK(Can!L56),"",Can!L56))</f>
        <v>0.63969408892853874</v>
      </c>
      <c r="M249" s="137">
        <f>IF(Can!M56&gt;0,Can!M56,IF(ISBLANK(Can!M56),"",Can!M56))</f>
        <v>67555.967581205987</v>
      </c>
      <c r="N249" s="137">
        <f>IF(Can!N56&gt;0,Can!N56,IF(ISBLANK(Can!N56),"",Can!N56))</f>
        <v>84444.959476507487</v>
      </c>
      <c r="O249" s="137">
        <f>IF(Can!O56&gt;0,Can!O56,IF(ISBLANK(Can!O56),"",Can!O56))</f>
        <v>283735.06384106516</v>
      </c>
      <c r="P249" s="139">
        <f>IF(Can!P56&gt;0,Can!P56,IF(ISBLANK(Can!P56),"",Can!P56))</f>
        <v>0.26526154004765273</v>
      </c>
      <c r="Q249" s="139">
        <f>IF(Can!Q56&gt;0,Can!Q56,IF(ISBLANK(Can!Q56),"",Can!Q56))</f>
        <v>0.21220923203812217</v>
      </c>
      <c r="R249" s="139">
        <f>IF(Can!R56&gt;0,Can!R56,IF(ISBLANK(Can!R56),"",Can!R56))</f>
        <v>6.3157509535155407E-2</v>
      </c>
      <c r="S249" s="137">
        <f>IF(Can!S56&gt;0,Can!S56,IF(ISBLANK(Can!S56),"",Can!S56))</f>
        <v>73.470037974498084</v>
      </c>
      <c r="T249" t="s">
        <v>122</v>
      </c>
      <c r="U249" t="s">
        <v>351</v>
      </c>
      <c r="V249" s="136">
        <f t="shared" si="19"/>
        <v>40</v>
      </c>
      <c r="W249" s="136">
        <f t="shared" si="18"/>
        <v>168</v>
      </c>
      <c r="X249" s="148">
        <f t="shared" si="18"/>
        <v>5</v>
      </c>
    </row>
    <row r="250" spans="1:24">
      <c r="A250">
        <f>IF(Can!A57&gt;0,Can!A57,IF(ISBLANK(Can!A57),A249,Can!A57))</f>
        <v>2024</v>
      </c>
      <c r="B250">
        <f>IF(Can!B57&gt;0,Can!B57,IF(ISBLANK(Can!B57),"",Can!B57))</f>
        <v>10</v>
      </c>
      <c r="C250" s="137">
        <f>IF(Can!C57&gt;0,Can!C57,IF(ISBLANK(Can!C57),"",Can!C57))</f>
        <v>40618.050000000003</v>
      </c>
      <c r="D250" s="137">
        <f>IF(Can!D57&gt;0,Can!D57,IF(ISBLANK(Can!D57),"",Can!D57))</f>
        <v>40000</v>
      </c>
      <c r="E250" s="137">
        <f>IF(Can!E57&gt;0,Can!E57,IF(ISBLANK(Can!E57),"",Can!E57))</f>
        <v>69623</v>
      </c>
      <c r="F250" s="137">
        <f>IF(Can!F57&gt;0,Can!F57,IF(ISBLANK(Can!F57),"",Can!F57))</f>
        <v>29095</v>
      </c>
      <c r="G250" s="137">
        <f>IF(Can!G57&gt;0,Can!G57,IF(ISBLANK(Can!G57),"",Can!G57))</f>
        <v>38608</v>
      </c>
      <c r="H250" s="137">
        <f>IF(Can!H57&gt;0,Can!H57,IF(ISBLANK(Can!H57),"",Can!H57))</f>
        <v>82679</v>
      </c>
      <c r="I250" s="137" t="str">
        <f>IF(Can!I57&gt;0,Can!I57,IF(ISBLANK(Can!I57),"",Can!I57))</f>
        <v/>
      </c>
      <c r="J250" s="137">
        <f>IF(Can!J57&gt;0,Can!J57,IF(ISBLANK(Can!J57),"",Can!J57))</f>
        <v>0</v>
      </c>
      <c r="K250" s="137">
        <f>IF(Can!K57&gt;0,Can!K57,IF(ISBLANK(Can!K57),"",Can!K57))</f>
        <v>38608</v>
      </c>
      <c r="L250" s="139">
        <f>IF(Can!L57&gt;0,Can!L57,IF(ISBLANK(Can!L57),"",Can!L57))</f>
        <v>0.63969408892853874</v>
      </c>
      <c r="M250" s="137">
        <f>IF(Can!M57&gt;0,Can!M57,IF(ISBLANK(Can!M57),"",Can!M57))</f>
        <v>67555.967581205987</v>
      </c>
      <c r="N250" s="137">
        <f>IF(Can!N57&gt;0,Can!N57,IF(ISBLANK(Can!N57),"",Can!N57))</f>
        <v>84444.959476507487</v>
      </c>
      <c r="O250" s="137">
        <f>IF(Can!O57&gt;0,Can!O57,IF(ISBLANK(Can!O57),"",Can!O57))</f>
        <v>283735.06384106516</v>
      </c>
      <c r="P250" s="139">
        <f>IF(Can!P57&gt;0,Can!P57,IF(ISBLANK(Can!P57),"",Can!P57))</f>
        <v>0.5714965144062375</v>
      </c>
      <c r="Q250" s="139">
        <f>IF(Can!Q57&gt;0,Can!Q57,IF(ISBLANK(Can!Q57),"",Can!Q57))</f>
        <v>0.45719721152498999</v>
      </c>
      <c r="R250" s="139">
        <f>IF(Can!R57&gt;0,Can!R57,IF(ISBLANK(Can!R57),"",Can!R57))</f>
        <v>0.13607059866815177</v>
      </c>
      <c r="S250" s="137">
        <f>IF(Can!S57&gt;0,Can!S57,IF(ISBLANK(Can!S57),"",Can!S57))</f>
        <v>47.994524601747244</v>
      </c>
      <c r="T250" t="s">
        <v>122</v>
      </c>
      <c r="U250" t="s">
        <v>351</v>
      </c>
      <c r="V250" s="136">
        <f t="shared" si="19"/>
        <v>40</v>
      </c>
      <c r="W250" s="136">
        <f t="shared" si="18"/>
        <v>168</v>
      </c>
      <c r="X250" s="148">
        <f t="shared" si="18"/>
        <v>5</v>
      </c>
    </row>
    <row r="251" spans="1:24" hidden="1">
      <c r="A251">
        <f>IF(Can!A58&gt;0,Can!A58,IF(ISBLANK(Can!A58),A250,Can!A58))</f>
        <v>2024</v>
      </c>
      <c r="B251">
        <f>IF(Can!B58&gt;0,Can!B58,IF(ISBLANK(Can!B58),"",Can!B58))</f>
        <v>11</v>
      </c>
      <c r="C251" s="137">
        <f>IF(Can!C58&gt;0,Can!C58,IF(ISBLANK(Can!C58),"",Can!C58))</f>
        <v>40883.79</v>
      </c>
      <c r="D251" s="137">
        <f>IF(Can!D58&gt;0,Can!D58,IF(ISBLANK(Can!D58),"",Can!D58))</f>
        <v>40000</v>
      </c>
      <c r="E251" s="137">
        <f>IF(Can!E58&gt;0,Can!E58,IF(ISBLANK(Can!E58),"",Can!E58))</f>
        <v>82679</v>
      </c>
      <c r="F251" s="137">
        <f>IF(Can!F58&gt;0,Can!F58,IF(ISBLANK(Can!F58),"",Can!F58))</f>
        <v>15663</v>
      </c>
      <c r="G251" s="137">
        <f>IF(Can!G58&gt;0,Can!G58,IF(ISBLANK(Can!G58),"",Can!G58))</f>
        <v>13330</v>
      </c>
      <c r="H251" s="137">
        <f>IF(Can!H58&gt;0,Can!H58,IF(ISBLANK(Can!H58),"",Can!H58))</f>
        <v>70081</v>
      </c>
      <c r="I251" s="137" t="str">
        <f>IF(Can!I58&gt;0,Can!I58,IF(ISBLANK(Can!I58),"",Can!I58))</f>
        <v/>
      </c>
      <c r="J251" s="137">
        <f>IF(Can!J58&gt;0,Can!J58,IF(ISBLANK(Can!J58),"",Can!J58))</f>
        <v>0</v>
      </c>
      <c r="K251" s="137">
        <f>IF(Can!K58&gt;0,Can!K58,IF(ISBLANK(Can!K58),"",Can!K58))</f>
        <v>13330</v>
      </c>
      <c r="L251" s="139">
        <f>IF(Can!L58&gt;0,Can!L58,IF(ISBLANK(Can!L58),"",Can!L58))</f>
        <v>0.63969408892853874</v>
      </c>
      <c r="M251" s="137">
        <f>IF(Can!M58&gt;0,Can!M58,IF(ISBLANK(Can!M58),"",Can!M58))</f>
        <v>67555.967581205987</v>
      </c>
      <c r="N251" s="137">
        <f>IF(Can!N58&gt;0,Can!N58,IF(ISBLANK(Can!N58),"",Can!N58))</f>
        <v>84444.959476507487</v>
      </c>
      <c r="O251" s="137">
        <f>IF(Can!O58&gt;0,Can!O58,IF(ISBLANK(Can!O58),"",Can!O58))</f>
        <v>283735.06384106516</v>
      </c>
      <c r="P251" s="139">
        <f>IF(Can!P58&gt;0,Can!P58,IF(ISBLANK(Can!P58),"",Can!P58))</f>
        <v>0.19731787549303631</v>
      </c>
      <c r="Q251" s="139">
        <f>IF(Can!Q58&gt;0,Can!Q58,IF(ISBLANK(Can!Q58),"",Can!Q58))</f>
        <v>0.15785430039442905</v>
      </c>
      <c r="R251" s="139">
        <f>IF(Can!R58&gt;0,Can!R58,IF(ISBLANK(Can!R58),"",Can!R58))</f>
        <v>4.6980446545961022E-2</v>
      </c>
      <c r="S251" s="137">
        <f>IF(Can!S58&gt;0,Can!S58,IF(ISBLANK(Can!S58),"",Can!S58))</f>
        <v>56.624202403935641</v>
      </c>
      <c r="T251" t="s">
        <v>122</v>
      </c>
      <c r="U251" t="s">
        <v>351</v>
      </c>
      <c r="V251" s="136">
        <f t="shared" si="19"/>
        <v>40</v>
      </c>
      <c r="W251" s="136">
        <f t="shared" si="18"/>
        <v>168</v>
      </c>
      <c r="X251" s="148">
        <f t="shared" si="18"/>
        <v>5</v>
      </c>
    </row>
    <row r="252" spans="1:24" hidden="1">
      <c r="A252">
        <f>IF(Can!A59&gt;0,Can!A59,IF(ISBLANK(Can!A59),A251,Can!A59))</f>
        <v>2024</v>
      </c>
      <c r="B252">
        <f>IF(Can!B59&gt;0,Can!B59,IF(ISBLANK(Can!B59),"",Can!B59))</f>
        <v>12</v>
      </c>
      <c r="C252" s="137">
        <f>IF(Can!C59&gt;0,Can!C59,IF(ISBLANK(Can!C59),"",Can!C59))</f>
        <v>22700.674999999999</v>
      </c>
      <c r="D252" s="137">
        <f>IF(Can!D59&gt;0,Can!D59,IF(ISBLANK(Can!D59),"",Can!D59))</f>
        <v>25000</v>
      </c>
      <c r="E252" s="137">
        <f>IF(Can!E59&gt;0,Can!E59,IF(ISBLANK(Can!E59),"",Can!E59))</f>
        <v>70081</v>
      </c>
      <c r="F252" s="137">
        <f>IF(Can!F59&gt;0,Can!F59,IF(ISBLANK(Can!F59),"",Can!F59))</f>
        <v>19584</v>
      </c>
      <c r="G252" s="137">
        <f>IF(Can!G59&gt;0,Can!G59,IF(ISBLANK(Can!G59),"",Can!G59))</f>
        <v>23067</v>
      </c>
      <c r="H252" s="137">
        <f>IF(Can!H59&gt;0,Can!H59,IF(ISBLANK(Can!H59),"",Can!H59))</f>
        <v>71787</v>
      </c>
      <c r="I252" s="137" t="str">
        <f>IF(Can!I59&gt;0,Can!I59,IF(ISBLANK(Can!I59),"",Can!I59))</f>
        <v/>
      </c>
      <c r="J252" s="137">
        <f>IF(Can!J59&gt;0,Can!J59,IF(ISBLANK(Can!J59),"",Can!J59))</f>
        <v>0</v>
      </c>
      <c r="K252" s="137">
        <f>IF(Can!K59&gt;0,Can!K59,IF(ISBLANK(Can!K59),"",Can!K59))</f>
        <v>23067</v>
      </c>
      <c r="L252" s="139">
        <f>IF(Can!L59&gt;0,Can!L59,IF(ISBLANK(Can!L59),"",Can!L59))</f>
        <v>0.63969408892853874</v>
      </c>
      <c r="M252" s="137">
        <f>IF(Can!M59&gt;0,Can!M59,IF(ISBLANK(Can!M59),"",Can!M59))</f>
        <v>67555.967581205987</v>
      </c>
      <c r="N252" s="137">
        <f>IF(Can!N59&gt;0,Can!N59,IF(ISBLANK(Can!N59),"",Can!N59))</f>
        <v>84444.959476507487</v>
      </c>
      <c r="O252" s="137">
        <f>IF(Can!O59&gt;0,Can!O59,IF(ISBLANK(Can!O59),"",Can!O59))</f>
        <v>283735.06384106516</v>
      </c>
      <c r="P252" s="139">
        <f>IF(Can!P59&gt;0,Can!P59,IF(ISBLANK(Can!P59),"",Can!P59))</f>
        <v>0.34145022010486636</v>
      </c>
      <c r="Q252" s="139">
        <f>IF(Can!Q59&gt;0,Can!Q59,IF(ISBLANK(Can!Q59),"",Can!Q59))</f>
        <v>0.27316017608389309</v>
      </c>
      <c r="R252" s="139">
        <f>IF(Can!R59&gt;0,Can!R59,IF(ISBLANK(Can!R59),"",Can!R59))</f>
        <v>8.1297671453539611E-2</v>
      </c>
      <c r="S252" s="137">
        <f>IF(Can!S59&gt;0,Can!S59,IF(ISBLANK(Can!S59),"",Can!S59))</f>
        <v>86.440953848288657</v>
      </c>
      <c r="T252" t="s">
        <v>122</v>
      </c>
      <c r="U252" t="s">
        <v>351</v>
      </c>
      <c r="V252" s="136">
        <f t="shared" si="19"/>
        <v>40</v>
      </c>
      <c r="W252" s="136">
        <f t="shared" si="18"/>
        <v>168</v>
      </c>
      <c r="X252" s="148">
        <f t="shared" si="18"/>
        <v>5</v>
      </c>
    </row>
    <row r="253" spans="1:24" hidden="1">
      <c r="A253">
        <f>IF(Can!A60&gt;0,Can!A60,IF(ISBLANK(Can!A60),A252,Can!A60))</f>
        <v>2024</v>
      </c>
      <c r="B253">
        <f>IF(Can!B60&gt;0,Can!B60,IF(ISBLANK(Can!B60),"",Can!B60))</f>
        <v>13</v>
      </c>
      <c r="C253" s="137">
        <f>IF(Can!C60&gt;0,Can!C60,IF(ISBLANK(Can!C60),"",Can!C60))</f>
        <v>23992</v>
      </c>
      <c r="D253" s="137">
        <f>IF(Can!D60&gt;0,Can!D60,IF(ISBLANK(Can!D60),"",Can!D60))</f>
        <v>30000</v>
      </c>
      <c r="E253" s="137">
        <f>IF(Can!E60&gt;0,Can!E60,IF(ISBLANK(Can!E60),"",Can!E60))</f>
        <v>71787</v>
      </c>
      <c r="F253" s="137">
        <f>IF(Can!F60&gt;0,Can!F60,IF(ISBLANK(Can!F60),"",Can!F60))</f>
        <v>23821</v>
      </c>
      <c r="G253" s="137">
        <f>IF(Can!G60&gt;0,Can!G60,IF(ISBLANK(Can!G60),"",Can!G60))</f>
        <v>25835</v>
      </c>
      <c r="H253" s="137">
        <f>IF(Can!H60&gt;0,Can!H60,IF(ISBLANK(Can!H60),"",Can!H60))</f>
        <v>73452</v>
      </c>
      <c r="I253" s="137" t="str">
        <f>IF(Can!I60&gt;0,Can!I60,IF(ISBLANK(Can!I60),"",Can!I60))</f>
        <v/>
      </c>
      <c r="J253" s="137">
        <f>IF(Can!J60&gt;0,Can!J60,IF(ISBLANK(Can!J60),"",Can!J60))</f>
        <v>0</v>
      </c>
      <c r="K253" s="137">
        <f>IF(Can!K60&gt;0,Can!K60,IF(ISBLANK(Can!K60),"",Can!K60))</f>
        <v>25835</v>
      </c>
      <c r="L253" s="139">
        <f>IF(Can!L60&gt;0,Can!L60,IF(ISBLANK(Can!L60),"",Can!L60))</f>
        <v>0.63969408892853874</v>
      </c>
      <c r="M253" s="137">
        <f>IF(Can!M60&gt;0,Can!M60,IF(ISBLANK(Can!M60),"",Can!M60))</f>
        <v>67555.967581205987</v>
      </c>
      <c r="N253" s="137">
        <f>IF(Can!N60&gt;0,Can!N60,IF(ISBLANK(Can!N60),"",Can!N60))</f>
        <v>84444.959476507487</v>
      </c>
      <c r="O253" s="137">
        <f>IF(Can!O60&gt;0,Can!O60,IF(ISBLANK(Can!O60),"",Can!O60))</f>
        <v>283735.06384106516</v>
      </c>
      <c r="P253" s="139">
        <f>IF(Can!P60&gt;0,Can!P60,IF(ISBLANK(Can!P60),"",Can!P60))</f>
        <v>0.3824236544157984</v>
      </c>
      <c r="Q253" s="139">
        <f>IF(Can!Q60&gt;0,Can!Q60,IF(ISBLANK(Can!Q60),"",Can!Q60))</f>
        <v>0.30593892353263874</v>
      </c>
      <c r="R253" s="139">
        <f>IF(Can!R60&gt;0,Can!R60,IF(ISBLANK(Can!R60),"",Can!R60))</f>
        <v>9.1053251051380568E-2</v>
      </c>
      <c r="S253" s="137">
        <f>IF(Can!S60&gt;0,Can!S60,IF(ISBLANK(Can!S60),"",Can!S60))</f>
        <v>104.72428309436479</v>
      </c>
      <c r="T253" t="s">
        <v>122</v>
      </c>
      <c r="U253" t="s">
        <v>351</v>
      </c>
      <c r="V253" s="136">
        <f t="shared" si="19"/>
        <v>40</v>
      </c>
      <c r="W253" s="136">
        <f t="shared" si="18"/>
        <v>168</v>
      </c>
      <c r="X253" s="148">
        <f t="shared" si="18"/>
        <v>5</v>
      </c>
    </row>
    <row r="254" spans="1:24" hidden="1">
      <c r="A254">
        <f>IF(Can!A61&gt;0,Can!A61,IF(ISBLANK(Can!A61),A253,Can!A61))</f>
        <v>2025</v>
      </c>
      <c r="B254">
        <f>IF(Can!B61&gt;0,Can!B61,IF(ISBLANK(Can!B61),"",Can!B61))</f>
        <v>1</v>
      </c>
      <c r="C254" s="137">
        <f>IF(Can!C61&gt;0,Can!C61,IF(ISBLANK(Can!C61),"",Can!C61))</f>
        <v>17260</v>
      </c>
      <c r="D254" s="137">
        <f>IF(Can!D61&gt;0,Can!D61,IF(ISBLANK(Can!D61),"",Can!D61))</f>
        <v>20000</v>
      </c>
      <c r="E254" s="137">
        <f>IF(Can!E61&gt;0,Can!E61,IF(ISBLANK(Can!E61),"",Can!E61))</f>
        <v>73452</v>
      </c>
      <c r="F254" s="137">
        <f>IF(Can!F61&gt;0,Can!F61,IF(ISBLANK(Can!F61),"",Can!F61))</f>
        <v>25368</v>
      </c>
      <c r="G254" s="137">
        <f>IF(Can!G61&gt;0,Can!G61,IF(ISBLANK(Can!G61),"",Can!G61))</f>
        <v>23040</v>
      </c>
      <c r="H254" s="137">
        <f>IF(Can!H61&gt;0,Can!H61,IF(ISBLANK(Can!H61),"",Can!H61))</f>
        <v>76280</v>
      </c>
      <c r="I254" s="137" t="str">
        <f>IF(Can!I61&gt;0,Can!I61,IF(ISBLANK(Can!I61),"",Can!I61))</f>
        <v/>
      </c>
      <c r="J254" s="137">
        <f>IF(Can!J61&gt;0,Can!J61,IF(ISBLANK(Can!J61),"",Can!J61))</f>
        <v>23040</v>
      </c>
      <c r="K254" s="137">
        <f>IF(Can!K61&gt;0,Can!K61,IF(ISBLANK(Can!K61),"",Can!K61))</f>
        <v>23040</v>
      </c>
      <c r="L254" s="139">
        <f>IF(Can!L61&gt;0,Can!L61,IF(ISBLANK(Can!L61),"",Can!L61))</f>
        <v>0.71379450083880114</v>
      </c>
      <c r="M254" s="137">
        <f>IF(Can!M61&gt;0,Can!M61,IF(ISBLANK(Can!M61),"",Can!M61))</f>
        <v>75381.465911428808</v>
      </c>
      <c r="N254" s="137">
        <f>IF(Can!N61&gt;0,Can!N61,IF(ISBLANK(Can!N61),"",Can!N61))</f>
        <v>94226.832389286021</v>
      </c>
      <c r="O254" s="137">
        <f>IF(Can!O61&gt;0,Can!O61,IF(ISBLANK(Can!O61),"",Can!O61))</f>
        <v>316602.15682800103</v>
      </c>
      <c r="P254" s="139">
        <f>IF(Can!P61&gt;0,Can!P61,IF(ISBLANK(Can!P61),"",Can!P61))</f>
        <v>0.30564542253756882</v>
      </c>
      <c r="Q254" s="139">
        <f>IF(Can!Q61&gt;0,Can!Q61,IF(ISBLANK(Can!Q61),"",Can!Q61))</f>
        <v>0.24451633803005504</v>
      </c>
      <c r="R254" s="139">
        <f>IF(Can!R61&gt;0,Can!R61,IF(ISBLANK(Can!R61),"",Can!R61))</f>
        <v>7.2772719651802098E-2</v>
      </c>
      <c r="S254" s="137">
        <f>IF(Can!S61&gt;0,Can!S61,IF(ISBLANK(Can!S61),"",Can!S61))</f>
        <v>119.15735805330243</v>
      </c>
      <c r="T254" t="s">
        <v>122</v>
      </c>
      <c r="U254" t="s">
        <v>351</v>
      </c>
      <c r="V254" s="136">
        <f t="shared" si="19"/>
        <v>40</v>
      </c>
      <c r="W254" s="136">
        <f t="shared" si="18"/>
        <v>168</v>
      </c>
      <c r="X254" s="148">
        <f t="shared" si="18"/>
        <v>5</v>
      </c>
    </row>
    <row r="255" spans="1:24" hidden="1">
      <c r="A255">
        <f>IF(Can!A62&gt;0,Can!A62,IF(ISBLANK(Can!A62),A254,Can!A62))</f>
        <v>2025</v>
      </c>
      <c r="B255">
        <f>IF(Can!B62&gt;0,Can!B62,IF(ISBLANK(Can!B62),"",Can!B62))</f>
        <v>2</v>
      </c>
      <c r="C255" s="137">
        <f>IF(Can!C62&gt;0,Can!C62,IF(ISBLANK(Can!C62),"",Can!C62))</f>
        <v>19706</v>
      </c>
      <c r="D255" s="137">
        <f>IF(Can!D62&gt;0,Can!D62,IF(ISBLANK(Can!D62),"",Can!D62))</f>
        <v>5000</v>
      </c>
      <c r="E255" s="137">
        <f>IF(Can!E62&gt;0,Can!E62,IF(ISBLANK(Can!E62),"",Can!E62))</f>
        <v>76280</v>
      </c>
      <c r="F255" s="137">
        <f>IF(Can!F62&gt;0,Can!F62,IF(ISBLANK(Can!F62),"",Can!F62))</f>
        <v>4989</v>
      </c>
      <c r="G255" s="137">
        <f>IF(Can!G62&gt;0,Can!G62,IF(ISBLANK(Can!G62),"",Can!G62))</f>
        <v>12585</v>
      </c>
      <c r="H255" s="137">
        <f>IF(Can!H62&gt;0,Can!H62,IF(ISBLANK(Can!H62),"",Can!H62))</f>
        <v>59371</v>
      </c>
      <c r="I255" s="137" t="str">
        <f>IF(Can!I62&gt;0,Can!I62,IF(ISBLANK(Can!I62),"",Can!I62))</f>
        <v/>
      </c>
      <c r="J255" s="137">
        <f>IF(Can!J62&gt;0,Can!J62,IF(ISBLANK(Can!J62),"",Can!J62))</f>
        <v>12585</v>
      </c>
      <c r="K255" s="137">
        <f>IF(Can!K62&gt;0,Can!K62,IF(ISBLANK(Can!K62),"",Can!K62))</f>
        <v>12585</v>
      </c>
      <c r="L255" s="139">
        <f>IF(Can!L62&gt;0,Can!L62,IF(ISBLANK(Can!L62),"",Can!L62))</f>
        <v>0.71379450083880114</v>
      </c>
      <c r="M255" s="137">
        <f>IF(Can!M62&gt;0,Can!M62,IF(ISBLANK(Can!M62),"",Can!M62))</f>
        <v>75381.465911428808</v>
      </c>
      <c r="N255" s="137">
        <f>IF(Can!N62&gt;0,Can!N62,IF(ISBLANK(Can!N62),"",Can!N62))</f>
        <v>94226.832389286021</v>
      </c>
      <c r="O255" s="137">
        <f>IF(Can!O62&gt;0,Can!O62,IF(ISBLANK(Can!O62),"",Can!O62))</f>
        <v>316602.15682800103</v>
      </c>
      <c r="P255" s="139">
        <f>IF(Can!P62&gt;0,Can!P62,IF(ISBLANK(Can!P62),"",Can!P62))</f>
        <v>0.16695085254493505</v>
      </c>
      <c r="Q255" s="139">
        <f>IF(Can!Q62&gt;0,Can!Q62,IF(ISBLANK(Can!Q62),"",Can!Q62))</f>
        <v>0.13356068203594804</v>
      </c>
      <c r="R255" s="139">
        <f>IF(Can!R62&gt;0,Can!R62,IF(ISBLANK(Can!R62),"",Can!R62))</f>
        <v>3.9750202986889298E-2</v>
      </c>
      <c r="S255" s="137">
        <f>IF(Can!S62&gt;0,Can!S62,IF(ISBLANK(Can!S62),"",Can!S62))</f>
        <v>108.38526337156195</v>
      </c>
      <c r="T255" t="s">
        <v>122</v>
      </c>
      <c r="U255" t="s">
        <v>351</v>
      </c>
      <c r="V255" s="136">
        <f t="shared" si="19"/>
        <v>40</v>
      </c>
      <c r="W255" s="136">
        <f t="shared" si="18"/>
        <v>168</v>
      </c>
      <c r="X255" s="148">
        <f t="shared" si="18"/>
        <v>5</v>
      </c>
    </row>
    <row r="256" spans="1:24" hidden="1">
      <c r="A256">
        <f>IF(Can!A63&gt;0,Can!A63,IF(ISBLANK(Can!A63),A255,Can!A63))</f>
        <v>2025</v>
      </c>
      <c r="B256">
        <f>IF(Can!B63&gt;0,Can!B63,IF(ISBLANK(Can!B63),"",Can!B63))</f>
        <v>3</v>
      </c>
      <c r="C256" s="137">
        <f>IF(Can!C63&gt;0,Can!C63,IF(ISBLANK(Can!C63),"",Can!C63))</f>
        <v>21208</v>
      </c>
      <c r="D256" s="137">
        <f>IF(Can!D63&gt;0,Can!D63,IF(ISBLANK(Can!D63),"",Can!D63))</f>
        <v>9300</v>
      </c>
      <c r="E256" s="137">
        <f>IF(Can!E63&gt;0,Can!E63,IF(ISBLANK(Can!E63),"",Can!E63))</f>
        <v>59371</v>
      </c>
      <c r="F256" s="137">
        <f>IF(Can!F63&gt;0,Can!F63,IF(ISBLANK(Can!F63),"",Can!F63))</f>
        <v>4528</v>
      </c>
      <c r="G256" s="137">
        <f>IF(Can!G63&gt;0,Can!G63,IF(ISBLANK(Can!G63),"",Can!G63))</f>
        <v>2894</v>
      </c>
      <c r="H256" s="137">
        <f>IF(Can!H63&gt;0,Can!H63,IF(ISBLANK(Can!H63),"",Can!H63))</f>
        <v>54492</v>
      </c>
      <c r="I256" s="137" t="str">
        <f>IF(Can!I63&gt;0,Can!I63,IF(ISBLANK(Can!I63),"",Can!I63))</f>
        <v/>
      </c>
      <c r="J256" s="137">
        <f>IF(Can!J63&gt;0,Can!J63,IF(ISBLANK(Can!J63),"",Can!J63))</f>
        <v>2894</v>
      </c>
      <c r="K256" s="137">
        <f>IF(Can!K63&gt;0,Can!K63,IF(ISBLANK(Can!K63),"",Can!K63))</f>
        <v>2894</v>
      </c>
      <c r="L256" s="139">
        <f>IF(Can!L63&gt;0,Can!L63,IF(ISBLANK(Can!L63),"",Can!L63))</f>
        <v>0.71379450083880114</v>
      </c>
      <c r="M256" s="137">
        <f>IF(Can!M63&gt;0,Can!M63,IF(ISBLANK(Can!M63),"",Can!M63))</f>
        <v>75381.465911428808</v>
      </c>
      <c r="N256" s="137">
        <f>IF(Can!N63&gt;0,Can!N63,IF(ISBLANK(Can!N63),"",Can!N63))</f>
        <v>94226.832389286021</v>
      </c>
      <c r="O256" s="137">
        <f>IF(Can!O63&gt;0,Can!O63,IF(ISBLANK(Can!O63),"",Can!O63))</f>
        <v>316602.15682800103</v>
      </c>
      <c r="P256" s="139">
        <f>IF(Can!P63&gt;0,Can!P63,IF(ISBLANK(Can!P63),"",Can!P63))</f>
        <v>3.839139986214081E-2</v>
      </c>
      <c r="Q256" s="139">
        <f>IF(Can!Q63&gt;0,Can!Q63,IF(ISBLANK(Can!Q63),"",Can!Q63))</f>
        <v>3.0713119889712644E-2</v>
      </c>
      <c r="R256" s="139">
        <f>IF(Can!R63&gt;0,Can!R63,IF(ISBLANK(Can!R63),"",Can!R63))</f>
        <v>9.1408094909859062E-3</v>
      </c>
      <c r="S256" s="137">
        <f>IF(Can!S63&gt;0,Can!S63,IF(ISBLANK(Can!S63),"",Can!S63))</f>
        <v>78.384949075820444</v>
      </c>
      <c r="T256" t="s">
        <v>122</v>
      </c>
      <c r="U256" t="s">
        <v>351</v>
      </c>
      <c r="V256" s="136">
        <f t="shared" si="19"/>
        <v>40</v>
      </c>
      <c r="W256" s="136">
        <f t="shared" si="18"/>
        <v>168</v>
      </c>
      <c r="X256" s="148">
        <f t="shared" si="18"/>
        <v>5</v>
      </c>
    </row>
    <row r="257" spans="1:24" hidden="1">
      <c r="A257">
        <f>IF(Can!A64&gt;0,Can!A64,IF(ISBLANK(Can!A64),A256,Can!A64))</f>
        <v>2025</v>
      </c>
      <c r="B257">
        <f>IF(Can!B64&gt;0,Can!B64,IF(ISBLANK(Can!B64),"",Can!B64))</f>
        <v>4</v>
      </c>
      <c r="C257" s="137">
        <f>IF(Can!C64&gt;0,Can!C64,IF(ISBLANK(Can!C64),"",Can!C64))</f>
        <v>16224</v>
      </c>
      <c r="D257" s="137" t="str">
        <f>IF(Can!D64&gt;0,Can!D64,IF(ISBLANK(Can!D64),"",Can!D64))</f>
        <v/>
      </c>
      <c r="E257" s="137">
        <f>IF(Can!E64&gt;0,Can!E64,IF(ISBLANK(Can!E64),"",Can!E64))</f>
        <v>54492</v>
      </c>
      <c r="F257" s="137" t="str">
        <f>IF(Can!F64&gt;0,Can!F64,IF(ISBLANK(Can!F64),"",Can!F64))</f>
        <v/>
      </c>
      <c r="G257" s="137">
        <f>IF(Can!G64&gt;0,Can!G64,IF(ISBLANK(Can!G64),"",Can!G64))</f>
        <v>2845</v>
      </c>
      <c r="H257" s="137">
        <f>IF(Can!H64&gt;0,Can!H64,IF(ISBLANK(Can!H64),"",Can!H64))</f>
        <v>28063</v>
      </c>
      <c r="I257" s="137" t="str">
        <f>IF(Can!I64&gt;0,Can!I64,IF(ISBLANK(Can!I64),"",Can!I64))</f>
        <v/>
      </c>
      <c r="J257" s="137">
        <f>IF(Can!J64&gt;0,Can!J64,IF(ISBLANK(Can!J64),"",Can!J64))</f>
        <v>2845</v>
      </c>
      <c r="K257" s="137">
        <f>IF(Can!K64&gt;0,Can!K64,IF(ISBLANK(Can!K64),"",Can!K64))</f>
        <v>2845</v>
      </c>
      <c r="L257" s="139">
        <f>IF(Can!L64&gt;0,Can!L64,IF(ISBLANK(Can!L64),"",Can!L64))</f>
        <v>0.71379450083880114</v>
      </c>
      <c r="M257" s="137">
        <f>IF(Can!M64&gt;0,Can!M64,IF(ISBLANK(Can!M64),"",Can!M64))</f>
        <v>75381.465911428808</v>
      </c>
      <c r="N257" s="137">
        <f>IF(Can!N64&gt;0,Can!N64,IF(ISBLANK(Can!N64),"",Can!N64))</f>
        <v>94226.832389286021</v>
      </c>
      <c r="O257" s="137">
        <f>IF(Can!O64&gt;0,Can!O64,IF(ISBLANK(Can!O64),"",Can!O64))</f>
        <v>316602.15682800103</v>
      </c>
      <c r="P257" s="139">
        <f>IF(Can!P64&gt;0,Can!P64,IF(ISBLANK(Can!P64),"",Can!P64))</f>
        <v>3.7741372704834346E-2</v>
      </c>
      <c r="Q257" s="139">
        <f>IF(Can!Q64&gt;0,Can!Q64,IF(ISBLANK(Can!Q64),"",Can!Q64))</f>
        <v>3.0193098163867473E-2</v>
      </c>
      <c r="R257" s="139">
        <f>IF(Can!R64&gt;0,Can!R64,IF(ISBLANK(Can!R64),"",Can!R64))</f>
        <v>8.9860411201986533E-3</v>
      </c>
      <c r="S257" s="137">
        <f>IF(Can!S64&gt;0,Can!S64,IF(ISBLANK(Can!S64),"",Can!S64))</f>
        <v>94.044378698224847</v>
      </c>
      <c r="T257" t="s">
        <v>122</v>
      </c>
      <c r="U257" t="s">
        <v>351</v>
      </c>
      <c r="V257" s="136">
        <f t="shared" si="19"/>
        <v>40</v>
      </c>
      <c r="W257" s="136">
        <f t="shared" si="18"/>
        <v>168</v>
      </c>
      <c r="X257" s="148">
        <f t="shared" si="18"/>
        <v>5</v>
      </c>
    </row>
    <row r="258" spans="1:24" hidden="1">
      <c r="A258">
        <f>IF(Can!A65&gt;0,Can!A65,IF(ISBLANK(Can!A65),A257,Can!A65))</f>
        <v>2025</v>
      </c>
      <c r="B258">
        <f>IF(Can!B65&gt;0,Can!B65,IF(ISBLANK(Can!B65),"",Can!B65))</f>
        <v>5</v>
      </c>
      <c r="C258" s="137">
        <f>IF(Can!C65&gt;0,Can!C65,IF(ISBLANK(Can!C65),"",Can!C65))</f>
        <v>15343</v>
      </c>
      <c r="D258" s="137">
        <f>IF(Can!D65&gt;0,Can!D65,IF(ISBLANK(Can!D65),"",Can!D65))</f>
        <v>13100</v>
      </c>
      <c r="E258" s="137">
        <f>IF(Can!E65&gt;0,Can!E65,IF(ISBLANK(Can!E65),"",Can!E65))</f>
        <v>28063</v>
      </c>
      <c r="F258" s="137" t="str">
        <f>IF(Can!F65&gt;0,Can!F65,IF(ISBLANK(Can!F65),"",Can!F65))</f>
        <v/>
      </c>
      <c r="G258" s="137" t="str">
        <f>IF(Can!G65&gt;0,Can!G65,IF(ISBLANK(Can!G65),"",Can!G65))</f>
        <v/>
      </c>
      <c r="H258" s="137">
        <f>IF(Can!H65&gt;0,Can!H65,IF(ISBLANK(Can!H65),"",Can!H65))</f>
        <v>25820</v>
      </c>
      <c r="I258" s="137" t="str">
        <f>IF(Can!I65&gt;0,Can!I65,IF(ISBLANK(Can!I65),"",Can!I65))</f>
        <v/>
      </c>
      <c r="J258" s="137">
        <f>IF(Can!J65&gt;0,Can!J65,IF(ISBLANK(Can!J65),"",Can!J65))</f>
        <v>0</v>
      </c>
      <c r="K258" s="137">
        <f>IF(Can!K65&gt;0,Can!K65,IF(ISBLANK(Can!K65),"",Can!K65))</f>
        <v>15343</v>
      </c>
      <c r="L258" s="139">
        <f>IF(Can!L65&gt;0,Can!L65,IF(ISBLANK(Can!L65),"",Can!L65))</f>
        <v>0.71379450083880114</v>
      </c>
      <c r="M258" s="137">
        <f>IF(Can!M65&gt;0,Can!M65,IF(ISBLANK(Can!M65),"",Can!M65))</f>
        <v>75381.465911428808</v>
      </c>
      <c r="N258" s="137">
        <f>IF(Can!N65&gt;0,Can!N65,IF(ISBLANK(Can!N65),"",Can!N65))</f>
        <v>94226.832389286021</v>
      </c>
      <c r="O258" s="137">
        <f>IF(Can!O65&gt;0,Can!O65,IF(ISBLANK(Can!O65),"",Can!O65))</f>
        <v>316602.15682800103</v>
      </c>
      <c r="P258" s="139">
        <f>IF(Can!P65&gt;0,Can!P65,IF(ISBLANK(Can!P65),"",Can!P65))</f>
        <v>0.20353809539904161</v>
      </c>
      <c r="Q258" s="139">
        <f>IF(Can!Q65&gt;0,Can!Q65,IF(ISBLANK(Can!Q65),"",Can!Q65))</f>
        <v>0.16283047631923328</v>
      </c>
      <c r="R258" s="139">
        <f>IF(Can!R65&gt;0,Can!R65,IF(ISBLANK(Can!R65),"",Can!R65))</f>
        <v>4.8461451285486096E-2</v>
      </c>
      <c r="S258" s="137">
        <f>IF(Can!S65&gt;0,Can!S65,IF(ISBLANK(Can!S65),"",Can!S65))</f>
        <v>51.213191683503879</v>
      </c>
      <c r="T258" t="s">
        <v>122</v>
      </c>
      <c r="U258" t="s">
        <v>351</v>
      </c>
      <c r="V258" s="136">
        <f t="shared" si="19"/>
        <v>40</v>
      </c>
      <c r="W258" s="136">
        <f t="shared" si="18"/>
        <v>168</v>
      </c>
      <c r="X258" s="148">
        <f t="shared" si="18"/>
        <v>5</v>
      </c>
    </row>
    <row r="259" spans="1:24" hidden="1">
      <c r="A259">
        <f>IF(Can!A66&gt;0,Can!A66,IF(ISBLANK(Can!A66),A258,Can!A66))</f>
        <v>2025</v>
      </c>
      <c r="B259">
        <f>IF(Can!B66&gt;0,Can!B66,IF(ISBLANK(Can!B66),"",Can!B66))</f>
        <v>6</v>
      </c>
      <c r="C259" s="137">
        <f>IF(Can!C66&gt;0,Can!C66,IF(ISBLANK(Can!C66),"",Can!C66))</f>
        <v>14710</v>
      </c>
      <c r="D259" s="137">
        <f>IF(Can!D66&gt;0,Can!D66,IF(ISBLANK(Can!D66),"",Can!D66))</f>
        <v>25263</v>
      </c>
      <c r="E259" s="137">
        <f>IF(Can!E66&gt;0,Can!E66,IF(ISBLANK(Can!E66),"",Can!E66))</f>
        <v>25820</v>
      </c>
      <c r="F259" s="137" t="str">
        <f>IF(Can!F66&gt;0,Can!F66,IF(ISBLANK(Can!F66),"",Can!F66))</f>
        <v/>
      </c>
      <c r="G259" s="137" t="str">
        <f>IF(Can!G66&gt;0,Can!G66,IF(ISBLANK(Can!G66),"",Can!G66))</f>
        <v/>
      </c>
      <c r="H259" s="137">
        <f>IF(Can!H66&gt;0,Can!H66,IF(ISBLANK(Can!H66),"",Can!H66))</f>
        <v>36373</v>
      </c>
      <c r="I259" s="137" t="str">
        <f>IF(Can!I66&gt;0,Can!I66,IF(ISBLANK(Can!I66),"",Can!I66))</f>
        <v/>
      </c>
      <c r="J259" s="137">
        <f>IF(Can!J66&gt;0,Can!J66,IF(ISBLANK(Can!J66),"",Can!J66))</f>
        <v>0</v>
      </c>
      <c r="K259" s="137">
        <f>IF(Can!K66&gt;0,Can!K66,IF(ISBLANK(Can!K66),"",Can!K66))</f>
        <v>14710</v>
      </c>
      <c r="L259" s="139">
        <f>IF(Can!L66&gt;0,Can!L66,IF(ISBLANK(Can!L66),"",Can!L66))</f>
        <v>0.71379450083880114</v>
      </c>
      <c r="M259" s="137">
        <f>IF(Can!M66&gt;0,Can!M66,IF(ISBLANK(Can!M66),"",Can!M66))</f>
        <v>75381.465911428808</v>
      </c>
      <c r="N259" s="137">
        <f>IF(Can!N66&gt;0,Can!N66,IF(ISBLANK(Can!N66),"",Can!N66))</f>
        <v>94226.832389286021</v>
      </c>
      <c r="O259" s="137">
        <f>IF(Can!O66&gt;0,Can!O66,IF(ISBLANK(Can!O66),"",Can!O66))</f>
        <v>316602.15682800103</v>
      </c>
      <c r="P259" s="139">
        <f>IF(Can!P66&gt;0,Can!P66,IF(ISBLANK(Can!P66),"",Can!P66))</f>
        <v>0.19514080579547038</v>
      </c>
      <c r="Q259" s="139">
        <f>IF(Can!Q66&gt;0,Can!Q66,IF(ISBLANK(Can!Q66),"",Can!Q66))</f>
        <v>0.15611264463637628</v>
      </c>
      <c r="R259" s="139">
        <f>IF(Can!R66&gt;0,Can!R66,IF(ISBLANK(Can!R66),"",Can!R66))</f>
        <v>4.6462096617969136E-2</v>
      </c>
      <c r="S259" s="137">
        <f>IF(Can!S66&gt;0,Can!S66,IF(ISBLANK(Can!S66),"",Can!S66))</f>
        <v>49.147518694765459</v>
      </c>
      <c r="T259" t="s">
        <v>122</v>
      </c>
      <c r="U259" t="s">
        <v>351</v>
      </c>
      <c r="V259" s="136">
        <f t="shared" si="19"/>
        <v>40</v>
      </c>
      <c r="W259" s="136">
        <f t="shared" si="18"/>
        <v>168</v>
      </c>
      <c r="X259" s="148">
        <f t="shared" si="18"/>
        <v>5</v>
      </c>
    </row>
    <row r="260" spans="1:24" hidden="1">
      <c r="A260">
        <f>IF(Can!A67&gt;0,Can!A67,IF(ISBLANK(Can!A67),A259,Can!A67))</f>
        <v>2025</v>
      </c>
      <c r="B260">
        <f>IF(Can!B67&gt;0,Can!B67,IF(ISBLANK(Can!B67),"",Can!B67))</f>
        <v>7</v>
      </c>
      <c r="C260" s="137">
        <f>IF(Can!C67&gt;0,Can!C67,IF(ISBLANK(Can!C67),"",Can!C67))</f>
        <v>16700</v>
      </c>
      <c r="D260" s="137">
        <f>IF(Can!D67&gt;0,Can!D67,IF(ISBLANK(Can!D67),"",Can!D67))</f>
        <v>20000</v>
      </c>
      <c r="E260" s="137">
        <f>IF(Can!E67&gt;0,Can!E67,IF(ISBLANK(Can!E67),"",Can!E67))</f>
        <v>36373</v>
      </c>
      <c r="F260" s="137" t="str">
        <f>IF(Can!F67&gt;0,Can!F67,IF(ISBLANK(Can!F67),"",Can!F67))</f>
        <v/>
      </c>
      <c r="G260" s="137" t="str">
        <f>IF(Can!G67&gt;0,Can!G67,IF(ISBLANK(Can!G67),"",Can!G67))</f>
        <v/>
      </c>
      <c r="H260" s="137">
        <f>IF(Can!H67&gt;0,Can!H67,IF(ISBLANK(Can!H67),"",Can!H67))</f>
        <v>39673</v>
      </c>
      <c r="I260" s="137" t="str">
        <f>IF(Can!I67&gt;0,Can!I67,IF(ISBLANK(Can!I67),"",Can!I67))</f>
        <v/>
      </c>
      <c r="J260" s="137">
        <f>IF(Can!J67&gt;0,Can!J67,IF(ISBLANK(Can!J67),"",Can!J67))</f>
        <v>0</v>
      </c>
      <c r="K260" s="137">
        <f>IF(Can!K67&gt;0,Can!K67,IF(ISBLANK(Can!K67),"",Can!K67))</f>
        <v>16700</v>
      </c>
      <c r="L260" s="139">
        <f>IF(Can!L67&gt;0,Can!L67,IF(ISBLANK(Can!L67),"",Can!L67))</f>
        <v>0.71379450083880114</v>
      </c>
      <c r="M260" s="137">
        <f>IF(Can!M67&gt;0,Can!M67,IF(ISBLANK(Can!M67),"",Can!M67))</f>
        <v>75381.465911428808</v>
      </c>
      <c r="N260" s="137">
        <f>IF(Can!N67&gt;0,Can!N67,IF(ISBLANK(Can!N67),"",Can!N67))</f>
        <v>94226.832389286021</v>
      </c>
      <c r="O260" s="137">
        <f>IF(Can!O67&gt;0,Can!O67,IF(ISBLANK(Can!O67),"",Can!O67))</f>
        <v>316602.15682800103</v>
      </c>
      <c r="P260" s="139">
        <f>IF(Can!P67&gt;0,Can!P67,IF(ISBLANK(Can!P67),"",Can!P67))</f>
        <v>0.22153986789832464</v>
      </c>
      <c r="Q260" s="139">
        <f>IF(Can!Q67&gt;0,Can!Q67,IF(ISBLANK(Can!Q67),"",Can!Q67))</f>
        <v>0.17723189431865968</v>
      </c>
      <c r="R260" s="139">
        <f>IF(Can!R67&gt;0,Can!R67,IF(ISBLANK(Can!R67),"",Can!R67))</f>
        <v>5.2747587594839197E-2</v>
      </c>
      <c r="S260" s="137">
        <f>IF(Can!S67&gt;0,Can!S67,IF(ISBLANK(Can!S67),"",Can!S67))</f>
        <v>60.984670658682631</v>
      </c>
      <c r="T260" t="s">
        <v>122</v>
      </c>
      <c r="U260" t="s">
        <v>351</v>
      </c>
      <c r="V260" s="136">
        <f t="shared" si="19"/>
        <v>40</v>
      </c>
      <c r="W260" s="136">
        <f t="shared" si="18"/>
        <v>168</v>
      </c>
      <c r="X260" s="148">
        <f t="shared" si="18"/>
        <v>5</v>
      </c>
    </row>
    <row r="261" spans="1:24" hidden="1">
      <c r="A261">
        <f>IF(Can!A68&gt;0,Can!A68,IF(ISBLANK(Can!A68),A260,Can!A68))</f>
        <v>2025</v>
      </c>
      <c r="B261">
        <f>IF(Can!B68&gt;0,Can!B68,IF(ISBLANK(Can!B68),"",Can!B68))</f>
        <v>8</v>
      </c>
      <c r="C261" s="137">
        <f>IF(Can!C68&gt;0,Can!C68,IF(ISBLANK(Can!C68),"",Can!C68))</f>
        <v>15803</v>
      </c>
      <c r="D261" s="137">
        <f>IF(Can!D68&gt;0,Can!D68,IF(ISBLANK(Can!D68),"",Can!D68))</f>
        <v>20000</v>
      </c>
      <c r="E261" s="137">
        <f>IF(Can!E68&gt;0,Can!E68,IF(ISBLANK(Can!E68),"",Can!E68))</f>
        <v>39673</v>
      </c>
      <c r="F261" s="137" t="str">
        <f>IF(Can!F68&gt;0,Can!F68,IF(ISBLANK(Can!F68),"",Can!F68))</f>
        <v/>
      </c>
      <c r="G261" s="137" t="str">
        <f>IF(Can!G68&gt;0,Can!G68,IF(ISBLANK(Can!G68),"",Can!G68))</f>
        <v/>
      </c>
      <c r="H261" s="137">
        <f>IF(Can!H68&gt;0,Can!H68,IF(ISBLANK(Can!H68),"",Can!H68))</f>
        <v>43870</v>
      </c>
      <c r="I261" s="137" t="str">
        <f>IF(Can!I68&gt;0,Can!I68,IF(ISBLANK(Can!I68),"",Can!I68))</f>
        <v/>
      </c>
      <c r="J261" s="137">
        <f>IF(Can!J68&gt;0,Can!J68,IF(ISBLANK(Can!J68),"",Can!J68))</f>
        <v>0</v>
      </c>
      <c r="K261" s="137">
        <f>IF(Can!K68&gt;0,Can!K68,IF(ISBLANK(Can!K68),"",Can!K68))</f>
        <v>15803</v>
      </c>
      <c r="L261" s="139">
        <f>IF(Can!L68&gt;0,Can!L68,IF(ISBLANK(Can!L68),"",Can!L68))</f>
        <v>0.71379450083880114</v>
      </c>
      <c r="M261" s="137">
        <f>IF(Can!M68&gt;0,Can!M68,IF(ISBLANK(Can!M68),"",Can!M68))</f>
        <v>75381.465911428808</v>
      </c>
      <c r="N261" s="137">
        <f>IF(Can!N68&gt;0,Can!N68,IF(ISBLANK(Can!N68),"",Can!N68))</f>
        <v>94226.832389286021</v>
      </c>
      <c r="O261" s="137">
        <f>IF(Can!O68&gt;0,Can!O68,IF(ISBLANK(Can!O68),"",Can!O68))</f>
        <v>316602.15682800103</v>
      </c>
      <c r="P261" s="139">
        <f>IF(Can!P68&gt;0,Can!P68,IF(ISBLANK(Can!P68),"",Can!P68))</f>
        <v>0.20964039116151043</v>
      </c>
      <c r="Q261" s="139">
        <f>IF(Can!Q68&gt;0,Can!Q68,IF(ISBLANK(Can!Q68),"",Can!Q68))</f>
        <v>0.16771231292920832</v>
      </c>
      <c r="R261" s="139">
        <f>IF(Can!R68&gt;0,Can!R68,IF(ISBLANK(Can!R68),"",Can!R68))</f>
        <v>4.9914378847978669E-2</v>
      </c>
      <c r="S261" s="137">
        <f>IF(Can!S68&gt;0,Can!S68,IF(ISBLANK(Can!S68),"",Can!S68))</f>
        <v>70.293235461621222</v>
      </c>
      <c r="T261" t="s">
        <v>122</v>
      </c>
      <c r="U261" t="s">
        <v>351</v>
      </c>
      <c r="V261" s="136">
        <f t="shared" si="19"/>
        <v>40</v>
      </c>
      <c r="W261" s="136">
        <f t="shared" si="18"/>
        <v>168</v>
      </c>
      <c r="X261" s="148">
        <f t="shared" si="18"/>
        <v>5</v>
      </c>
    </row>
    <row r="262" spans="1:24" hidden="1">
      <c r="A262">
        <f>IF(Can!A69&gt;0,Can!A69,IF(ISBLANK(Can!A69),A261,Can!A69))</f>
        <v>2025</v>
      </c>
      <c r="B262">
        <f>IF(Can!B69&gt;0,Can!B69,IF(ISBLANK(Can!B69),"",Can!B69))</f>
        <v>9</v>
      </c>
      <c r="C262" s="137">
        <f>IF(Can!C69&gt;0,Can!C69,IF(ISBLANK(Can!C69),"",Can!C69))</f>
        <v>19055</v>
      </c>
      <c r="D262" s="137">
        <f>IF(Can!D69&gt;0,Can!D69,IF(ISBLANK(Can!D69),"",Can!D69))</f>
        <v>20000</v>
      </c>
      <c r="E262" s="137">
        <f>IF(Can!E69&gt;0,Can!E69,IF(ISBLANK(Can!E69),"",Can!E69))</f>
        <v>43870</v>
      </c>
      <c r="F262" s="137" t="str">
        <f>IF(Can!F69&gt;0,Can!F69,IF(ISBLANK(Can!F69),"",Can!F69))</f>
        <v/>
      </c>
      <c r="G262" s="137" t="str">
        <f>IF(Can!G69&gt;0,Can!G69,IF(ISBLANK(Can!G69),"",Can!G69))</f>
        <v/>
      </c>
      <c r="H262" s="137">
        <f>IF(Can!H69&gt;0,Can!H69,IF(ISBLANK(Can!H69),"",Can!H69))</f>
        <v>44815</v>
      </c>
      <c r="I262" s="137" t="str">
        <f>IF(Can!I69&gt;0,Can!I69,IF(ISBLANK(Can!I69),"",Can!I69))</f>
        <v/>
      </c>
      <c r="J262" s="137">
        <f>IF(Can!J69&gt;0,Can!J69,IF(ISBLANK(Can!J69),"",Can!J69))</f>
        <v>0</v>
      </c>
      <c r="K262" s="137">
        <f>IF(Can!K69&gt;0,Can!K69,IF(ISBLANK(Can!K69),"",Can!K69))</f>
        <v>19055</v>
      </c>
      <c r="L262" s="139">
        <f>IF(Can!L69&gt;0,Can!L69,IF(ISBLANK(Can!L69),"",Can!L69))</f>
        <v>0.71379450083880114</v>
      </c>
      <c r="M262" s="137">
        <f>IF(Can!M69&gt;0,Can!M69,IF(ISBLANK(Can!M69),"",Can!M69))</f>
        <v>75381.465911428808</v>
      </c>
      <c r="N262" s="137">
        <f>IF(Can!N69&gt;0,Can!N69,IF(ISBLANK(Can!N69),"",Can!N69))</f>
        <v>94226.832389286021</v>
      </c>
      <c r="O262" s="137">
        <f>IF(Can!O69&gt;0,Can!O69,IF(ISBLANK(Can!O69),"",Can!O69))</f>
        <v>316602.15682800103</v>
      </c>
      <c r="P262" s="139">
        <f>IF(Can!P69&gt;0,Can!P69,IF(ISBLANK(Can!P69),"",Can!P69))</f>
        <v>0.25278096903009439</v>
      </c>
      <c r="Q262" s="139">
        <f>IF(Can!Q69&gt;0,Can!Q69,IF(ISBLANK(Can!Q69),"",Can!Q69))</f>
        <v>0.20222477522407548</v>
      </c>
      <c r="R262" s="139">
        <f>IF(Can!R69&gt;0,Can!R69,IF(ISBLANK(Can!R69),"",Can!R69))</f>
        <v>6.0185945007165322E-2</v>
      </c>
      <c r="S262" s="137">
        <f>IF(Can!S69&gt;0,Can!S69,IF(ISBLANK(Can!S69),"",Can!S69))</f>
        <v>64.463920230910517</v>
      </c>
      <c r="T262" t="s">
        <v>122</v>
      </c>
      <c r="U262" t="s">
        <v>351</v>
      </c>
      <c r="V262" s="136">
        <f t="shared" si="19"/>
        <v>40</v>
      </c>
      <c r="W262" s="136">
        <f t="shared" si="18"/>
        <v>168</v>
      </c>
      <c r="X262" s="148">
        <f t="shared" si="18"/>
        <v>5</v>
      </c>
    </row>
    <row r="263" spans="1:24" hidden="1">
      <c r="A263">
        <f>IF(Can!A70&gt;0,Can!A70,IF(ISBLANK(Can!A70),A262,Can!A70))</f>
        <v>2025</v>
      </c>
      <c r="B263">
        <f>IF(Can!B70&gt;0,Can!B70,IF(ISBLANK(Can!B70),"",Can!B70))</f>
        <v>10</v>
      </c>
      <c r="C263" s="137">
        <f>IF(Can!C70&gt;0,Can!C70,IF(ISBLANK(Can!C70),"",Can!C70))</f>
        <v>27755</v>
      </c>
      <c r="D263" s="137">
        <f>IF(Can!D70&gt;0,Can!D70,IF(ISBLANK(Can!D70),"",Can!D70))</f>
        <v>20000</v>
      </c>
      <c r="E263" s="137">
        <f>IF(Can!E70&gt;0,Can!E70,IF(ISBLANK(Can!E70),"",Can!E70))</f>
        <v>44815</v>
      </c>
      <c r="F263" s="137" t="str">
        <f>IF(Can!F70&gt;0,Can!F70,IF(ISBLANK(Can!F70),"",Can!F70))</f>
        <v/>
      </c>
      <c r="G263" s="137" t="str">
        <f>IF(Can!G70&gt;0,Can!G70,IF(ISBLANK(Can!G70),"",Can!G70))</f>
        <v/>
      </c>
      <c r="H263" s="137">
        <f>IF(Can!H70&gt;0,Can!H70,IF(ISBLANK(Can!H70),"",Can!H70))</f>
        <v>37060</v>
      </c>
      <c r="I263" s="137" t="str">
        <f>IF(Can!I70&gt;0,Can!I70,IF(ISBLANK(Can!I70),"",Can!I70))</f>
        <v/>
      </c>
      <c r="J263" s="137">
        <f>IF(Can!J70&gt;0,Can!J70,IF(ISBLANK(Can!J70),"",Can!J70))</f>
        <v>0</v>
      </c>
      <c r="K263" s="137">
        <f>IF(Can!K70&gt;0,Can!K70,IF(ISBLANK(Can!K70),"",Can!K70))</f>
        <v>27755</v>
      </c>
      <c r="L263" s="139">
        <f>IF(Can!L70&gt;0,Can!L70,IF(ISBLANK(Can!L70),"",Can!L70))</f>
        <v>0.71379450083880114</v>
      </c>
      <c r="M263" s="137">
        <f>IF(Can!M70&gt;0,Can!M70,IF(ISBLANK(Can!M70),"",Can!M70))</f>
        <v>75381.465911428808</v>
      </c>
      <c r="N263" s="137">
        <f>IF(Can!N70&gt;0,Can!N70,IF(ISBLANK(Can!N70),"",Can!N70))</f>
        <v>94226.832389286021</v>
      </c>
      <c r="O263" s="137">
        <f>IF(Can!O70&gt;0,Can!O70,IF(ISBLANK(Can!O70),"",Can!O70))</f>
        <v>316602.15682800103</v>
      </c>
      <c r="P263" s="139">
        <f>IF(Can!P70&gt;0,Can!P70,IF(ISBLANK(Can!P70),"",Can!P70))</f>
        <v>0.36819395410287425</v>
      </c>
      <c r="Q263" s="139">
        <f>IF(Can!Q70&gt;0,Can!Q70,IF(ISBLANK(Can!Q70),"",Can!Q70))</f>
        <v>0.29455516328229936</v>
      </c>
      <c r="R263" s="139">
        <f>IF(Can!R70&gt;0,Can!R70,IF(ISBLANK(Can!R70),"",Can!R70))</f>
        <v>8.7665227167351006E-2</v>
      </c>
      <c r="S263" s="137">
        <f>IF(Can!S70&gt;0,Can!S70,IF(ISBLANK(Can!S70),"",Can!S70))</f>
        <v>45.210592686002521</v>
      </c>
      <c r="T263" t="s">
        <v>122</v>
      </c>
      <c r="U263" t="s">
        <v>351</v>
      </c>
      <c r="V263" s="136">
        <f t="shared" si="19"/>
        <v>40</v>
      </c>
      <c r="W263" s="136">
        <f t="shared" si="18"/>
        <v>168</v>
      </c>
      <c r="X263" s="148">
        <f t="shared" si="18"/>
        <v>5</v>
      </c>
    </row>
    <row r="264" spans="1:24" hidden="1">
      <c r="A264">
        <f>IF(Can!A71&gt;0,Can!A71,IF(ISBLANK(Can!A71),A263,Can!A71))</f>
        <v>2025</v>
      </c>
      <c r="B264">
        <f>IF(Can!B71&gt;0,Can!B71,IF(ISBLANK(Can!B71),"",Can!B71))</f>
        <v>11</v>
      </c>
      <c r="C264" s="137">
        <f>IF(Can!C71&gt;0,Can!C71,IF(ISBLANK(Can!C71),"",Can!C71))</f>
        <v>15201</v>
      </c>
      <c r="D264" s="137">
        <f>IF(Can!D71&gt;0,Can!D71,IF(ISBLANK(Can!D71),"",Can!D71))</f>
        <v>20000</v>
      </c>
      <c r="E264" s="137">
        <f>IF(Can!E71&gt;0,Can!E71,IF(ISBLANK(Can!E71),"",Can!E71))</f>
        <v>37060</v>
      </c>
      <c r="F264" s="137" t="str">
        <f>IF(Can!F71&gt;0,Can!F71,IF(ISBLANK(Can!F71),"",Can!F71))</f>
        <v/>
      </c>
      <c r="G264" s="137" t="str">
        <f>IF(Can!G71&gt;0,Can!G71,IF(ISBLANK(Can!G71),"",Can!G71))</f>
        <v/>
      </c>
      <c r="H264" s="137">
        <f>IF(Can!H71&gt;0,Can!H71,IF(ISBLANK(Can!H71),"",Can!H71))</f>
        <v>41859</v>
      </c>
      <c r="I264" s="137" t="str">
        <f>IF(Can!I71&gt;0,Can!I71,IF(ISBLANK(Can!I71),"",Can!I71))</f>
        <v/>
      </c>
      <c r="J264" s="137">
        <f>IF(Can!J71&gt;0,Can!J71,IF(ISBLANK(Can!J71),"",Can!J71))</f>
        <v>0</v>
      </c>
      <c r="K264" s="137">
        <f>IF(Can!K71&gt;0,Can!K71,IF(ISBLANK(Can!K71),"",Can!K71))</f>
        <v>15201</v>
      </c>
      <c r="L264" s="139">
        <f>IF(Can!L71&gt;0,Can!L71,IF(ISBLANK(Can!L71),"",Can!L71))</f>
        <v>0.71379450083880114</v>
      </c>
      <c r="M264" s="137">
        <f>IF(Can!M71&gt;0,Can!M71,IF(ISBLANK(Can!M71),"",Can!M71))</f>
        <v>75381.465911428808</v>
      </c>
      <c r="N264" s="137">
        <f>IF(Can!N71&gt;0,Can!N71,IF(ISBLANK(Can!N71),"",Can!N71))</f>
        <v>94226.832389286021</v>
      </c>
      <c r="O264" s="137">
        <f>IF(Can!O71&gt;0,Can!O71,IF(ISBLANK(Can!O71),"",Can!O71))</f>
        <v>316602.15682800103</v>
      </c>
      <c r="P264" s="139">
        <f>IF(Can!P71&gt;0,Can!P71,IF(ISBLANK(Can!P71),"",Can!P71))</f>
        <v>0.2016543432288882</v>
      </c>
      <c r="Q264" s="139">
        <f>IF(Can!Q71&gt;0,Can!Q71,IF(ISBLANK(Can!Q71),"",Can!Q71))</f>
        <v>0.16132347458311053</v>
      </c>
      <c r="R264" s="139">
        <f>IF(Can!R71&gt;0,Can!R71,IF(ISBLANK(Can!R71),"",Can!R71))</f>
        <v>4.8012938864020992E-2</v>
      </c>
      <c r="S264" s="137">
        <f>IF(Can!S71&gt;0,Can!S71,IF(ISBLANK(Can!S71),"",Can!S71))</f>
        <v>68.263930004604958</v>
      </c>
      <c r="T264" t="s">
        <v>122</v>
      </c>
      <c r="U264" t="s">
        <v>351</v>
      </c>
      <c r="V264" s="136">
        <f t="shared" si="19"/>
        <v>40</v>
      </c>
      <c r="W264" s="136">
        <f t="shared" si="18"/>
        <v>168</v>
      </c>
      <c r="X264" s="148">
        <f t="shared" si="18"/>
        <v>5</v>
      </c>
    </row>
    <row r="265" spans="1:24" hidden="1">
      <c r="A265">
        <f>IF(Can!A72&gt;0,Can!A72,IF(ISBLANK(Can!A72),A264,Can!A72))</f>
        <v>2025</v>
      </c>
      <c r="B265">
        <f>IF(Can!B72&gt;0,Can!B72,IF(ISBLANK(Can!B72),"",Can!B72))</f>
        <v>12</v>
      </c>
      <c r="C265" s="137">
        <f>IF(Can!C72&gt;0,Can!C72,IF(ISBLANK(Can!C72),"",Can!C72))</f>
        <v>16650</v>
      </c>
      <c r="D265" s="137">
        <f>IF(Can!D72&gt;0,Can!D72,IF(ISBLANK(Can!D72),"",Can!D72))</f>
        <v>20000</v>
      </c>
      <c r="E265" s="137">
        <f>IF(Can!E72&gt;0,Can!E72,IF(ISBLANK(Can!E72),"",Can!E72))</f>
        <v>41859</v>
      </c>
      <c r="F265" s="137" t="str">
        <f>IF(Can!F72&gt;0,Can!F72,IF(ISBLANK(Can!F72),"",Can!F72))</f>
        <v/>
      </c>
      <c r="G265" s="137" t="str">
        <f>IF(Can!G72&gt;0,Can!G72,IF(ISBLANK(Can!G72),"",Can!G72))</f>
        <v/>
      </c>
      <c r="H265" s="137">
        <f>IF(Can!H72&gt;0,Can!H72,IF(ISBLANK(Can!H72),"",Can!H72))</f>
        <v>45209</v>
      </c>
      <c r="I265" s="137" t="str">
        <f>IF(Can!I72&gt;0,Can!I72,IF(ISBLANK(Can!I72),"",Can!I72))</f>
        <v/>
      </c>
      <c r="J265" s="137">
        <f>IF(Can!J72&gt;0,Can!J72,IF(ISBLANK(Can!J72),"",Can!J72))</f>
        <v>0</v>
      </c>
      <c r="K265" s="137">
        <f>IF(Can!K72&gt;0,Can!K72,IF(ISBLANK(Can!K72),"",Can!K72))</f>
        <v>16650</v>
      </c>
      <c r="L265" s="139">
        <f>IF(Can!L72&gt;0,Can!L72,IF(ISBLANK(Can!L72),"",Can!L72))</f>
        <v>0.71379450083880114</v>
      </c>
      <c r="M265" s="137">
        <f>IF(Can!M72&gt;0,Can!M72,IF(ISBLANK(Can!M72),"",Can!M72))</f>
        <v>75381.465911428808</v>
      </c>
      <c r="N265" s="137">
        <f>IF(Can!N72&gt;0,Can!N72,IF(ISBLANK(Can!N72),"",Can!N72))</f>
        <v>94226.832389286021</v>
      </c>
      <c r="O265" s="137">
        <f>IF(Can!O72&gt;0,Can!O72,IF(ISBLANK(Can!O72),"",Can!O72))</f>
        <v>316602.15682800103</v>
      </c>
      <c r="P265" s="139">
        <f>IF(Can!P72&gt;0,Can!P72,IF(ISBLANK(Can!P72),"",Can!P72))</f>
        <v>0.22087657488066498</v>
      </c>
      <c r="Q265" s="139">
        <f>IF(Can!Q72&gt;0,Can!Q72,IF(ISBLANK(Can!Q72),"",Can!Q72))</f>
        <v>0.17670125990453198</v>
      </c>
      <c r="R265" s="139">
        <f>IF(Can!R72&gt;0,Can!R72,IF(ISBLANK(Can!R72),"",Can!R72))</f>
        <v>5.2589660685872612E-2</v>
      </c>
      <c r="S265" s="137">
        <f>IF(Can!S72&gt;0,Can!S72,IF(ISBLANK(Can!S72),"",Can!S72))</f>
        <v>70.393513513513511</v>
      </c>
      <c r="T265" t="s">
        <v>122</v>
      </c>
      <c r="U265" t="s">
        <v>351</v>
      </c>
      <c r="V265" s="136">
        <f t="shared" si="19"/>
        <v>40</v>
      </c>
      <c r="W265" s="136">
        <f t="shared" si="18"/>
        <v>168</v>
      </c>
      <c r="X265" s="148">
        <f t="shared" si="18"/>
        <v>5</v>
      </c>
    </row>
    <row r="266" spans="1:24" hidden="1">
      <c r="A266">
        <f>IF(Can!A73&gt;0,Can!A73,IF(ISBLANK(Can!A73),A265,Can!A73))</f>
        <v>2025</v>
      </c>
      <c r="B266">
        <f>IF(Can!B73&gt;0,Can!B73,IF(ISBLANK(Can!B73),"",Can!B73))</f>
        <v>13</v>
      </c>
      <c r="C266" s="137">
        <f>IF(Can!C73&gt;0,Can!C73,IF(ISBLANK(Can!C73),"",Can!C73))</f>
        <v>16623</v>
      </c>
      <c r="D266" s="137" t="str">
        <f>IF(Can!D73&gt;0,Can!D73,IF(ISBLANK(Can!D73),"",Can!D73))</f>
        <v/>
      </c>
      <c r="E266" s="137" t="str">
        <f>IF(Can!E73&gt;0,Can!E73,IF(ISBLANK(Can!E73),"",Can!E73))</f>
        <v/>
      </c>
      <c r="F266" s="137" t="str">
        <f>IF(Can!F73&gt;0,Can!F73,IF(ISBLANK(Can!F73),"",Can!F73))</f>
        <v/>
      </c>
      <c r="G266" s="137" t="str">
        <f>IF(Can!G73&gt;0,Can!G73,IF(ISBLANK(Can!G73),"",Can!G73))</f>
        <v/>
      </c>
      <c r="H266" s="137" t="str">
        <f>IF(Can!H73&gt;0,Can!H73,IF(ISBLANK(Can!H73),"",Can!H73))</f>
        <v/>
      </c>
      <c r="I266" s="137" t="str">
        <f>IF(Can!I73&gt;0,Can!I73,IF(ISBLANK(Can!I73),"",Can!I73))</f>
        <v/>
      </c>
      <c r="J266" s="137">
        <f>IF(Can!J73&gt;0,Can!J73,IF(ISBLANK(Can!J73),"",Can!J73))</f>
        <v>0</v>
      </c>
      <c r="K266" s="137">
        <f>IF(Can!K73&gt;0,Can!K73,IF(ISBLANK(Can!K73),"",Can!K73))</f>
        <v>16623</v>
      </c>
      <c r="L266" s="139">
        <f>IF(Can!L73&gt;0,Can!L73,IF(ISBLANK(Can!L73),"",Can!L73))</f>
        <v>0.71379450083880114</v>
      </c>
      <c r="M266" s="137">
        <f>IF(Can!M73&gt;0,Can!M73,IF(ISBLANK(Can!M73),"",Can!M73))</f>
        <v>75381.465911428808</v>
      </c>
      <c r="N266" s="137">
        <f>IF(Can!N73&gt;0,Can!N73,IF(ISBLANK(Can!N73),"",Can!N73))</f>
        <v>94226.832389286021</v>
      </c>
      <c r="O266" s="137">
        <f>IF(Can!O73&gt;0,Can!O73,IF(ISBLANK(Can!O73),"",Can!O73))</f>
        <v>316602.15682800103</v>
      </c>
      <c r="P266" s="139">
        <f>IF(Can!P73&gt;0,Can!P73,IF(ISBLANK(Can!P73),"",Can!P73))</f>
        <v>0.22051839665112877</v>
      </c>
      <c r="Q266" s="139">
        <f>IF(Can!Q73&gt;0,Can!Q73,IF(ISBLANK(Can!Q73),"",Can!Q73))</f>
        <v>0.176414717320903</v>
      </c>
      <c r="R266" s="139">
        <f>IF(Can!R73&gt;0,Can!R73,IF(ISBLANK(Can!R73),"",Can!R73))</f>
        <v>5.2504380155030651E-2</v>
      </c>
      <c r="S266" s="137" t="e">
        <f>IF(Can!S73&gt;0,Can!S73,IF(ISBLANK(Can!S73),"",Can!S73))</f>
        <v>#N/A</v>
      </c>
      <c r="T266" t="s">
        <v>122</v>
      </c>
      <c r="U266" t="s">
        <v>351</v>
      </c>
      <c r="V266" s="136">
        <f t="shared" si="19"/>
        <v>40</v>
      </c>
      <c r="W266" s="136">
        <f t="shared" si="18"/>
        <v>168</v>
      </c>
      <c r="X266" s="148">
        <f t="shared" si="18"/>
        <v>5</v>
      </c>
    </row>
    <row r="267" spans="1:24" hidden="1">
      <c r="A267">
        <f>IF(Can!A74&gt;0,Can!A74,IF(ISBLANK(Can!A74),A266,Can!A74))</f>
        <v>2026</v>
      </c>
      <c r="B267">
        <f>IF(Can!B74&gt;0,Can!B74,IF(ISBLANK(Can!B74),"",Can!B74))</f>
        <v>1</v>
      </c>
      <c r="C267" s="137">
        <f>IF(Can!C74&gt;0,Can!C74,IF(ISBLANK(Can!C74),"",Can!C74))</f>
        <v>15102</v>
      </c>
      <c r="D267" s="137" t="str">
        <f>IF(Can!D74&gt;0,Can!D74,IF(ISBLANK(Can!D74),"",Can!D74))</f>
        <v/>
      </c>
      <c r="E267" s="137" t="str">
        <f>IF(Can!E74&gt;0,Can!E74,IF(ISBLANK(Can!E74),"",Can!E74))</f>
        <v/>
      </c>
      <c r="F267" s="137" t="str">
        <f>IF(Can!F74&gt;0,Can!F74,IF(ISBLANK(Can!F74),"",Can!F74))</f>
        <v/>
      </c>
      <c r="G267" s="137" t="str">
        <f>IF(Can!G74&gt;0,Can!G74,IF(ISBLANK(Can!G74),"",Can!G74))</f>
        <v/>
      </c>
      <c r="H267" s="137" t="str">
        <f>IF(Can!H74&gt;0,Can!H74,IF(ISBLANK(Can!H74),"",Can!H74))</f>
        <v/>
      </c>
      <c r="I267" s="137" t="str">
        <f>IF(Can!I74&gt;0,Can!I74,IF(ISBLANK(Can!I74),"",Can!I74))</f>
        <v/>
      </c>
      <c r="J267" s="137" t="str">
        <f>IF(Can!J74&gt;0,Can!J74,IF(ISBLANK(Can!J74),"",Can!J74))</f>
        <v/>
      </c>
      <c r="K267" s="137">
        <f>IF(Can!K74&gt;0,Can!K74,IF(ISBLANK(Can!K74),"",Can!K74))</f>
        <v>15102</v>
      </c>
      <c r="L267" s="139">
        <f>IF(Can!L74&gt;0,Can!L74,IF(ISBLANK(Can!L74),"",Can!L74))</f>
        <v>0.71379450083880114</v>
      </c>
      <c r="M267" s="137">
        <f>IF(Can!M74&gt;0,Can!M74,IF(ISBLANK(Can!M74),"",Can!M74))</f>
        <v>75381.465911428808</v>
      </c>
      <c r="N267" s="137">
        <f>IF(Can!N74&gt;0,Can!N74,IF(ISBLANK(Can!N74),"",Can!N74))</f>
        <v>94226.832389286021</v>
      </c>
      <c r="O267" s="137">
        <f>IF(Can!O74&gt;0,Can!O74,IF(ISBLANK(Can!O74),"",Can!O74))</f>
        <v>316602.15682800103</v>
      </c>
      <c r="P267" s="139">
        <f>IF(Can!P74&gt;0,Can!P74,IF(ISBLANK(Can!P74),"",Can!P74))</f>
        <v>0.20034102305392207</v>
      </c>
      <c r="Q267" s="139">
        <f>IF(Can!Q74&gt;0,Can!Q74,IF(ISBLANK(Can!Q74),"",Can!Q74))</f>
        <v>0.16027281844313765</v>
      </c>
      <c r="R267" s="139">
        <f>IF(Can!R74&gt;0,Can!R74,IF(ISBLANK(Can!R74),"",Can!R74))</f>
        <v>4.7700243584267159E-2</v>
      </c>
      <c r="S267" s="137" t="e">
        <f>IF(Can!S74&gt;0,Can!S74,IF(ISBLANK(Can!S74),"",Can!S74))</f>
        <v>#N/A</v>
      </c>
      <c r="T267" t="s">
        <v>122</v>
      </c>
      <c r="U267" t="s">
        <v>351</v>
      </c>
      <c r="V267" s="136">
        <f t="shared" si="19"/>
        <v>40</v>
      </c>
      <c r="W267" s="136">
        <f t="shared" si="18"/>
        <v>168</v>
      </c>
      <c r="X267" s="148">
        <f t="shared" si="18"/>
        <v>5</v>
      </c>
    </row>
    <row r="268" spans="1:24" hidden="1">
      <c r="A268">
        <f>IF(Can!A75&gt;0,Can!A75,IF(ISBLANK(Can!A75),A267,Can!A75))</f>
        <v>2026</v>
      </c>
      <c r="B268">
        <f>IF(Can!B75&gt;0,Can!B75,IF(ISBLANK(Can!B75),"",Can!B75))</f>
        <v>2</v>
      </c>
      <c r="C268" s="137">
        <f>IF(Can!C75&gt;0,Can!C75,IF(ISBLANK(Can!C75),"",Can!C75))</f>
        <v>12144</v>
      </c>
      <c r="D268" s="137" t="str">
        <f>IF(Can!D75&gt;0,Can!D75,IF(ISBLANK(Can!D75),"",Can!D75))</f>
        <v/>
      </c>
      <c r="E268" s="137" t="str">
        <f>IF(Can!E75&gt;0,Can!E75,IF(ISBLANK(Can!E75),"",Can!E75))</f>
        <v/>
      </c>
      <c r="F268" s="137" t="str">
        <f>IF(Can!F75&gt;0,Can!F75,IF(ISBLANK(Can!F75),"",Can!F75))</f>
        <v/>
      </c>
      <c r="G268" s="137" t="str">
        <f>IF(Can!G75&gt;0,Can!G75,IF(ISBLANK(Can!G75),"",Can!G75))</f>
        <v/>
      </c>
      <c r="H268" s="137" t="str">
        <f>IF(Can!H75&gt;0,Can!H75,IF(ISBLANK(Can!H75),"",Can!H75))</f>
        <v/>
      </c>
      <c r="I268" s="137" t="str">
        <f>IF(Can!I75&gt;0,Can!I75,IF(ISBLANK(Can!I75),"",Can!I75))</f>
        <v/>
      </c>
      <c r="J268" s="137" t="str">
        <f>IF(Can!J75&gt;0,Can!J75,IF(ISBLANK(Can!J75),"",Can!J75))</f>
        <v/>
      </c>
      <c r="K268" s="137">
        <f>IF(Can!K75&gt;0,Can!K75,IF(ISBLANK(Can!K75),"",Can!K75))</f>
        <v>12144</v>
      </c>
      <c r="L268" s="139">
        <f>IF(Can!L75&gt;0,Can!L75,IF(ISBLANK(Can!L75),"",Can!L75))</f>
        <v>0.71379450083880114</v>
      </c>
      <c r="M268" s="137">
        <f>IF(Can!M75&gt;0,Can!M75,IF(ISBLANK(Can!M75),"",Can!M75))</f>
        <v>75381.465911428808</v>
      </c>
      <c r="N268" s="137">
        <f>IF(Can!N75&gt;0,Can!N75,IF(ISBLANK(Can!N75),"",Can!N75))</f>
        <v>94226.832389286021</v>
      </c>
      <c r="O268" s="137">
        <f>IF(Can!O75&gt;0,Can!O75,IF(ISBLANK(Can!O75),"",Can!O75))</f>
        <v>316602.15682800103</v>
      </c>
      <c r="P268" s="139">
        <f>IF(Can!P75&gt;0,Can!P75,IF(ISBLANK(Can!P75),"",Can!P75))</f>
        <v>0.1611006081291769</v>
      </c>
      <c r="Q268" s="139">
        <f>IF(Can!Q75&gt;0,Can!Q75,IF(ISBLANK(Can!Q75),"",Can!Q75))</f>
        <v>0.12888048650334152</v>
      </c>
      <c r="R268" s="139">
        <f>IF(Can!R75&gt;0,Can!R75,IF(ISBLANK(Can!R75),"",Can!R75))</f>
        <v>3.835728764980402E-2</v>
      </c>
      <c r="S268" s="137" t="e">
        <f>IF(Can!S75&gt;0,Can!S75,IF(ISBLANK(Can!S75),"",Can!S75))</f>
        <v>#N/A</v>
      </c>
      <c r="T268" t="s">
        <v>122</v>
      </c>
      <c r="U268" t="s">
        <v>351</v>
      </c>
      <c r="V268" s="136">
        <f t="shared" si="19"/>
        <v>40</v>
      </c>
      <c r="W268" s="136">
        <f t="shared" si="18"/>
        <v>168</v>
      </c>
      <c r="X268" s="148">
        <f t="shared" si="18"/>
        <v>5</v>
      </c>
    </row>
    <row r="269" spans="1:24" hidden="1">
      <c r="A269">
        <f>IF(Can!A76&gt;0,Can!A76,IF(ISBLANK(Can!A76),A268,Can!A76))</f>
        <v>2026</v>
      </c>
      <c r="B269">
        <f>IF(Can!B76&gt;0,Can!B76,IF(ISBLANK(Can!B76),"",Can!B76))</f>
        <v>3</v>
      </c>
      <c r="C269" s="137">
        <f>IF(Can!C76&gt;0,Can!C76,IF(ISBLANK(Can!C76),"",Can!C76))</f>
        <v>6232</v>
      </c>
      <c r="D269" s="137" t="str">
        <f>IF(Can!D76&gt;0,Can!D76,IF(ISBLANK(Can!D76),"",Can!D76))</f>
        <v/>
      </c>
      <c r="E269" s="137" t="str">
        <f>IF(Can!E76&gt;0,Can!E76,IF(ISBLANK(Can!E76),"",Can!E76))</f>
        <v/>
      </c>
      <c r="F269" s="137" t="str">
        <f>IF(Can!F76&gt;0,Can!F76,IF(ISBLANK(Can!F76),"",Can!F76))</f>
        <v/>
      </c>
      <c r="G269" s="137" t="str">
        <f>IF(Can!G76&gt;0,Can!G76,IF(ISBLANK(Can!G76),"",Can!G76))</f>
        <v/>
      </c>
      <c r="H269" s="137" t="str">
        <f>IF(Can!H76&gt;0,Can!H76,IF(ISBLANK(Can!H76),"",Can!H76))</f>
        <v/>
      </c>
      <c r="I269" s="137" t="str">
        <f>IF(Can!I76&gt;0,Can!I76,IF(ISBLANK(Can!I76),"",Can!I76))</f>
        <v/>
      </c>
      <c r="J269" s="137" t="str">
        <f>IF(Can!J76&gt;0,Can!J76,IF(ISBLANK(Can!J76),"",Can!J76))</f>
        <v/>
      </c>
      <c r="K269" s="137">
        <f>IF(Can!K76&gt;0,Can!K76,IF(ISBLANK(Can!K76),"",Can!K76))</f>
        <v>6232</v>
      </c>
      <c r="L269" s="139">
        <f>IF(Can!L76&gt;0,Can!L76,IF(ISBLANK(Can!L76),"",Can!L76))</f>
        <v>0.71379450083880114</v>
      </c>
      <c r="M269" s="137">
        <f>IF(Can!M76&gt;0,Can!M76,IF(ISBLANK(Can!M76),"",Can!M76))</f>
        <v>75381.465911428808</v>
      </c>
      <c r="N269" s="137">
        <f>IF(Can!N76&gt;0,Can!N76,IF(ISBLANK(Can!N76),"",Can!N76))</f>
        <v>94226.832389286021</v>
      </c>
      <c r="O269" s="137">
        <f>IF(Can!O76&gt;0,Can!O76,IF(ISBLANK(Can!O76),"",Can!O76))</f>
        <v>316602.15682800103</v>
      </c>
      <c r="P269" s="139">
        <f>IF(Can!P76&gt;0,Can!P76,IF(ISBLANK(Can!P76),"",Can!P76))</f>
        <v>8.2672841721099344E-2</v>
      </c>
      <c r="Q269" s="139">
        <f>IF(Can!Q76&gt;0,Can!Q76,IF(ISBLANK(Can!Q76),"",Can!Q76))</f>
        <v>6.613827337687947E-2</v>
      </c>
      <c r="R269" s="139">
        <f>IF(Can!R76&gt;0,Can!R76,IF(ISBLANK(Can!R76),"",Can!R76))</f>
        <v>1.9684009933595082E-2</v>
      </c>
      <c r="S269" s="137" t="e">
        <f>IF(Can!S76&gt;0,Can!S76,IF(ISBLANK(Can!S76),"",Can!S76))</f>
        <v>#N/A</v>
      </c>
      <c r="T269" t="s">
        <v>122</v>
      </c>
      <c r="U269" t="s">
        <v>351</v>
      </c>
      <c r="V269" s="136">
        <f t="shared" si="19"/>
        <v>40</v>
      </c>
      <c r="W269" s="136">
        <f t="shared" si="18"/>
        <v>168</v>
      </c>
      <c r="X269" s="148">
        <f t="shared" si="18"/>
        <v>5</v>
      </c>
    </row>
    <row r="270" spans="1:24" hidden="1">
      <c r="A270">
        <f>IF(Can!A77&gt;0,Can!A77,IF(ISBLANK(Can!A77),A269,Can!A77))</f>
        <v>2026</v>
      </c>
      <c r="B270">
        <f>IF(Can!B77&gt;0,Can!B77,IF(ISBLANK(Can!B77),"",Can!B77))</f>
        <v>4</v>
      </c>
      <c r="C270" s="137">
        <f>IF(Can!C77&gt;0,Can!C77,IF(ISBLANK(Can!C77),"",Can!C77))</f>
        <v>7603</v>
      </c>
      <c r="D270" s="137" t="str">
        <f>IF(Can!D77&gt;0,Can!D77,IF(ISBLANK(Can!D77),"",Can!D77))</f>
        <v/>
      </c>
      <c r="E270" s="137" t="str">
        <f>IF(Can!E77&gt;0,Can!E77,IF(ISBLANK(Can!E77),"",Can!E77))</f>
        <v/>
      </c>
      <c r="F270" s="137" t="str">
        <f>IF(Can!F77&gt;0,Can!F77,IF(ISBLANK(Can!F77),"",Can!F77))</f>
        <v/>
      </c>
      <c r="G270" s="137" t="str">
        <f>IF(Can!G77&gt;0,Can!G77,IF(ISBLANK(Can!G77),"",Can!G77))</f>
        <v/>
      </c>
      <c r="H270" s="137" t="str">
        <f>IF(Can!H77&gt;0,Can!H77,IF(ISBLANK(Can!H77),"",Can!H77))</f>
        <v/>
      </c>
      <c r="I270" s="137" t="str">
        <f>IF(Can!I77&gt;0,Can!I77,IF(ISBLANK(Can!I77),"",Can!I77))</f>
        <v/>
      </c>
      <c r="J270" s="137" t="str">
        <f>IF(Can!J77&gt;0,Can!J77,IF(ISBLANK(Can!J77),"",Can!J77))</f>
        <v/>
      </c>
      <c r="K270" s="137">
        <f>IF(Can!K77&gt;0,Can!K77,IF(ISBLANK(Can!K77),"",Can!K77))</f>
        <v>7603</v>
      </c>
      <c r="L270" s="139">
        <f>IF(Can!L77&gt;0,Can!L77,IF(ISBLANK(Can!L77),"",Can!L77))</f>
        <v>0.71379450083880114</v>
      </c>
      <c r="M270" s="137">
        <f>IF(Can!M77&gt;0,Can!M77,IF(ISBLANK(Can!M77),"",Can!M77))</f>
        <v>75381.465911428808</v>
      </c>
      <c r="N270" s="137">
        <f>IF(Can!N77&gt;0,Can!N77,IF(ISBLANK(Can!N77),"",Can!N77))</f>
        <v>94226.832389286021</v>
      </c>
      <c r="O270" s="137">
        <f>IF(Can!O77&gt;0,Can!O77,IF(ISBLANK(Can!O77),"",Can!O77))</f>
        <v>316602.15682800103</v>
      </c>
      <c r="P270" s="139">
        <f>IF(Can!P77&gt;0,Can!P77,IF(ISBLANK(Can!P77),"",Can!P77))</f>
        <v>0.10086033626532707</v>
      </c>
      <c r="Q270" s="139">
        <f>IF(Can!Q77&gt;0,Can!Q77,IF(ISBLANK(Can!Q77),"",Can!Q77))</f>
        <v>8.0688269012261657E-2</v>
      </c>
      <c r="R270" s="139">
        <f>IF(Can!R77&gt;0,Can!R77,IF(ISBLANK(Can!R77),"",Can!R77))</f>
        <v>2.4014365777458826E-2</v>
      </c>
      <c r="S270" s="137" t="e">
        <f>IF(Can!S77&gt;0,Can!S77,IF(ISBLANK(Can!S77),"",Can!S77))</f>
        <v>#N/A</v>
      </c>
      <c r="T270" t="s">
        <v>122</v>
      </c>
      <c r="U270" t="s">
        <v>351</v>
      </c>
      <c r="V270" s="136">
        <f t="shared" si="19"/>
        <v>40</v>
      </c>
      <c r="W270" s="136">
        <f t="shared" si="18"/>
        <v>168</v>
      </c>
      <c r="X270" s="148">
        <f t="shared" si="18"/>
        <v>5</v>
      </c>
    </row>
    <row r="271" spans="1:24" hidden="1">
      <c r="A271">
        <f>IF(Can!A78&gt;0,Can!A78,IF(ISBLANK(Can!A78),A270,Can!A78))</f>
        <v>2026</v>
      </c>
      <c r="B271">
        <f>IF(Can!B78&gt;0,Can!B78,IF(ISBLANK(Can!B78),"",Can!B78))</f>
        <v>5</v>
      </c>
      <c r="C271" s="137">
        <f>IF(Can!C78&gt;0,Can!C78,IF(ISBLANK(Can!C78),"",Can!C78))</f>
        <v>14882.71</v>
      </c>
      <c r="D271" s="137" t="str">
        <f>IF(Can!D78&gt;0,Can!D78,IF(ISBLANK(Can!D78),"",Can!D78))</f>
        <v/>
      </c>
      <c r="E271" s="137" t="str">
        <f>IF(Can!E78&gt;0,Can!E78,IF(ISBLANK(Can!E78),"",Can!E78))</f>
        <v/>
      </c>
      <c r="F271" s="137" t="str">
        <f>IF(Can!F78&gt;0,Can!F78,IF(ISBLANK(Can!F78),"",Can!F78))</f>
        <v/>
      </c>
      <c r="G271" s="137" t="str">
        <f>IF(Can!G78&gt;0,Can!G78,IF(ISBLANK(Can!G78),"",Can!G78))</f>
        <v/>
      </c>
      <c r="H271" s="137" t="str">
        <f>IF(Can!H78&gt;0,Can!H78,IF(ISBLANK(Can!H78),"",Can!H78))</f>
        <v/>
      </c>
      <c r="I271" s="137" t="str">
        <f>IF(Can!I78&gt;0,Can!I78,IF(ISBLANK(Can!I78),"",Can!I78))</f>
        <v/>
      </c>
      <c r="J271" s="137" t="str">
        <f>IF(Can!J78&gt;0,Can!J78,IF(ISBLANK(Can!J78),"",Can!J78))</f>
        <v/>
      </c>
      <c r="K271" s="137">
        <f>IF(Can!K78&gt;0,Can!K78,IF(ISBLANK(Can!K78),"",Can!K78))</f>
        <v>14882.71</v>
      </c>
      <c r="L271" s="139">
        <f>IF(Can!L78&gt;0,Can!L78,IF(ISBLANK(Can!L78),"",Can!L78))</f>
        <v>0.71379450083880114</v>
      </c>
      <c r="M271" s="137">
        <f>IF(Can!M78&gt;0,Can!M78,IF(ISBLANK(Can!M78),"",Can!M78))</f>
        <v>75381.465911428808</v>
      </c>
      <c r="N271" s="137">
        <f>IF(Can!N78&gt;0,Can!N78,IF(ISBLANK(Can!N78),"",Can!N78))</f>
        <v>94226.832389286021</v>
      </c>
      <c r="O271" s="137">
        <f>IF(Can!O78&gt;0,Can!O78,IF(ISBLANK(Can!O78),"",Can!O78))</f>
        <v>316602.15682800103</v>
      </c>
      <c r="P271" s="139">
        <f>IF(Can!P78&gt;0,Can!P78,IF(ISBLANK(Can!P78),"",Can!P78))</f>
        <v>0.19743195253707035</v>
      </c>
      <c r="Q271" s="139">
        <f>IF(Can!Q78&gt;0,Can!Q78,IF(ISBLANK(Can!Q78),"",Can!Q78))</f>
        <v>0.15794556202965626</v>
      </c>
      <c r="R271" s="139">
        <f>IF(Can!R78&gt;0,Can!R78,IF(ISBLANK(Can!R78),"",Can!R78))</f>
        <v>4.7007607746921511E-2</v>
      </c>
      <c r="S271" s="137" t="e">
        <f>IF(Can!S78&gt;0,Can!S78,IF(ISBLANK(Can!S78),"",Can!S78))</f>
        <v>#N/A</v>
      </c>
      <c r="T271" t="s">
        <v>122</v>
      </c>
      <c r="U271" t="s">
        <v>351</v>
      </c>
      <c r="V271" s="136">
        <f t="shared" si="19"/>
        <v>40</v>
      </c>
      <c r="W271" s="136">
        <f t="shared" si="18"/>
        <v>168</v>
      </c>
      <c r="X271" s="148">
        <f t="shared" si="18"/>
        <v>5</v>
      </c>
    </row>
    <row r="272" spans="1:24" hidden="1">
      <c r="A272">
        <f>IF(Can!A79&gt;0,Can!A79,IF(ISBLANK(Can!A79),A271,Can!A79))</f>
        <v>2026</v>
      </c>
      <c r="B272">
        <f>IF(Can!B79&gt;0,Can!B79,IF(ISBLANK(Can!B79),"",Can!B79))</f>
        <v>6</v>
      </c>
      <c r="C272" s="137">
        <f>IF(Can!C79&gt;0,Can!C79,IF(ISBLANK(Can!C79),"",Can!C79))</f>
        <v>14268.699999999999</v>
      </c>
      <c r="D272" s="137" t="str">
        <f>IF(Can!D79&gt;0,Can!D79,IF(ISBLANK(Can!D79),"",Can!D79))</f>
        <v/>
      </c>
      <c r="E272" s="137" t="str">
        <f>IF(Can!E79&gt;0,Can!E79,IF(ISBLANK(Can!E79),"",Can!E79))</f>
        <v/>
      </c>
      <c r="F272" s="137" t="str">
        <f>IF(Can!F79&gt;0,Can!F79,IF(ISBLANK(Can!F79),"",Can!F79))</f>
        <v/>
      </c>
      <c r="G272" s="137" t="str">
        <f>IF(Can!G79&gt;0,Can!G79,IF(ISBLANK(Can!G79),"",Can!G79))</f>
        <v/>
      </c>
      <c r="H272" s="137" t="str">
        <f>IF(Can!H79&gt;0,Can!H79,IF(ISBLANK(Can!H79),"",Can!H79))</f>
        <v/>
      </c>
      <c r="I272" s="137" t="str">
        <f>IF(Can!I79&gt;0,Can!I79,IF(ISBLANK(Can!I79),"",Can!I79))</f>
        <v/>
      </c>
      <c r="J272" s="137" t="str">
        <f>IF(Can!J79&gt;0,Can!J79,IF(ISBLANK(Can!J79),"",Can!J79))</f>
        <v/>
      </c>
      <c r="K272" s="137">
        <f>IF(Can!K79&gt;0,Can!K79,IF(ISBLANK(Can!K79),"",Can!K79))</f>
        <v>14268.699999999999</v>
      </c>
      <c r="L272" s="139">
        <f>IF(Can!L79&gt;0,Can!L79,IF(ISBLANK(Can!L79),"",Can!L79))</f>
        <v>0.71379450083880114</v>
      </c>
      <c r="M272" s="137">
        <f>IF(Can!M79&gt;0,Can!M79,IF(ISBLANK(Can!M79),"",Can!M79))</f>
        <v>75381.465911428808</v>
      </c>
      <c r="N272" s="137">
        <f>IF(Can!N79&gt;0,Can!N79,IF(ISBLANK(Can!N79),"",Can!N79))</f>
        <v>94226.832389286021</v>
      </c>
      <c r="O272" s="137">
        <f>IF(Can!O79&gt;0,Can!O79,IF(ISBLANK(Can!O79),"",Can!O79))</f>
        <v>316602.15682800103</v>
      </c>
      <c r="P272" s="139">
        <f>IF(Can!P79&gt;0,Can!P79,IF(ISBLANK(Can!P79),"",Can!P79))</f>
        <v>0.18928658162160625</v>
      </c>
      <c r="Q272" s="139">
        <f>IF(Can!Q79&gt;0,Can!Q79,IF(ISBLANK(Can!Q79),"",Can!Q79))</f>
        <v>0.15142926529728498</v>
      </c>
      <c r="R272" s="139">
        <f>IF(Can!R79&gt;0,Can!R79,IF(ISBLANK(Can!R79),"",Can!R79))</f>
        <v>4.5068233719430056E-2</v>
      </c>
      <c r="S272" s="137" t="e">
        <f>IF(Can!S79&gt;0,Can!S79,IF(ISBLANK(Can!S79),"",Can!S79))</f>
        <v>#N/A</v>
      </c>
      <c r="T272" t="s">
        <v>122</v>
      </c>
      <c r="U272" t="s">
        <v>351</v>
      </c>
      <c r="V272" s="136">
        <f t="shared" si="19"/>
        <v>40</v>
      </c>
      <c r="W272" s="136">
        <f t="shared" si="18"/>
        <v>168</v>
      </c>
      <c r="X272" s="148">
        <f t="shared" si="18"/>
        <v>5</v>
      </c>
    </row>
    <row r="273" spans="1:24" hidden="1">
      <c r="A273">
        <f>IF(Can!A80&gt;0,Can!A80,IF(ISBLANK(Can!A80),A272,Can!A80))</f>
        <v>2026</v>
      </c>
      <c r="B273">
        <f>IF(Can!B80&gt;0,Can!B80,IF(ISBLANK(Can!B80),"",Can!B80))</f>
        <v>7</v>
      </c>
      <c r="C273" s="137">
        <f>IF(Can!C80&gt;0,Can!C80,IF(ISBLANK(Can!C80),"",Can!C80))</f>
        <v>16199</v>
      </c>
      <c r="D273" s="137" t="str">
        <f>IF(Can!D80&gt;0,Can!D80,IF(ISBLANK(Can!D80),"",Can!D80))</f>
        <v/>
      </c>
      <c r="E273" s="137" t="str">
        <f>IF(Can!E80&gt;0,Can!E80,IF(ISBLANK(Can!E80),"",Can!E80))</f>
        <v/>
      </c>
      <c r="F273" s="137" t="str">
        <f>IF(Can!F80&gt;0,Can!F80,IF(ISBLANK(Can!F80),"",Can!F80))</f>
        <v/>
      </c>
      <c r="G273" s="137" t="str">
        <f>IF(Can!G80&gt;0,Can!G80,IF(ISBLANK(Can!G80),"",Can!G80))</f>
        <v/>
      </c>
      <c r="H273" s="137" t="str">
        <f>IF(Can!H80&gt;0,Can!H80,IF(ISBLANK(Can!H80),"",Can!H80))</f>
        <v/>
      </c>
      <c r="I273" s="137" t="str">
        <f>IF(Can!I80&gt;0,Can!I80,IF(ISBLANK(Can!I80),"",Can!I80))</f>
        <v/>
      </c>
      <c r="J273" s="137" t="str">
        <f>IF(Can!J80&gt;0,Can!J80,IF(ISBLANK(Can!J80),"",Can!J80))</f>
        <v/>
      </c>
      <c r="K273" s="137">
        <f>IF(Can!K80&gt;0,Can!K80,IF(ISBLANK(Can!K80),"",Can!K80))</f>
        <v>16199</v>
      </c>
      <c r="L273" s="139">
        <f>IF(Can!L80&gt;0,Can!L80,IF(ISBLANK(Can!L80),"",Can!L80))</f>
        <v>0.71379450083880114</v>
      </c>
      <c r="M273" s="137">
        <f>IF(Can!M80&gt;0,Can!M80,IF(ISBLANK(Can!M80),"",Can!M80))</f>
        <v>75381.465911428808</v>
      </c>
      <c r="N273" s="137">
        <f>IF(Can!N80&gt;0,Can!N80,IF(ISBLANK(Can!N80),"",Can!N80))</f>
        <v>94226.832389286021</v>
      </c>
      <c r="O273" s="137">
        <f>IF(Can!O80&gt;0,Can!O80,IF(ISBLANK(Can!O80),"",Can!O80))</f>
        <v>316602.15682800103</v>
      </c>
      <c r="P273" s="139">
        <f>IF(Can!P80&gt;0,Can!P80,IF(ISBLANK(Can!P80),"",Can!P80))</f>
        <v>0.2148936718613749</v>
      </c>
      <c r="Q273" s="139">
        <f>IF(Can!Q80&gt;0,Can!Q80,IF(ISBLANK(Can!Q80),"",Can!Q80))</f>
        <v>0.17191493748909989</v>
      </c>
      <c r="R273" s="139">
        <f>IF(Can!R80&gt;0,Can!R80,IF(ISBLANK(Can!R80),"",Can!R80))</f>
        <v>5.1165159966994021E-2</v>
      </c>
      <c r="S273" s="137" t="e">
        <f>IF(Can!S80&gt;0,Can!S80,IF(ISBLANK(Can!S80),"",Can!S80))</f>
        <v>#N/A</v>
      </c>
      <c r="T273" t="s">
        <v>122</v>
      </c>
      <c r="U273" t="s">
        <v>351</v>
      </c>
      <c r="V273" s="136">
        <f t="shared" si="19"/>
        <v>40</v>
      </c>
      <c r="W273" s="136">
        <f t="shared" si="18"/>
        <v>168</v>
      </c>
      <c r="X273" s="148">
        <f t="shared" si="18"/>
        <v>5</v>
      </c>
    </row>
    <row r="274" spans="1:24" hidden="1">
      <c r="A274">
        <f>IF(Can!A81&gt;0,Can!A81,IF(ISBLANK(Can!A81),A273,Can!A81))</f>
        <v>2026</v>
      </c>
      <c r="B274">
        <f>IF(Can!B81&gt;0,Can!B81,IF(ISBLANK(Can!B81),"",Can!B81))</f>
        <v>8</v>
      </c>
      <c r="C274" s="137">
        <f>IF(Can!C81&gt;0,Can!C81,IF(ISBLANK(Can!C81),"",Can!C81))</f>
        <v>15328.91</v>
      </c>
      <c r="D274" s="137" t="str">
        <f>IF(Can!D81&gt;0,Can!D81,IF(ISBLANK(Can!D81),"",Can!D81))</f>
        <v/>
      </c>
      <c r="E274" s="137" t="str">
        <f>IF(Can!E81&gt;0,Can!E81,IF(ISBLANK(Can!E81),"",Can!E81))</f>
        <v/>
      </c>
      <c r="F274" s="137" t="str">
        <f>IF(Can!F81&gt;0,Can!F81,IF(ISBLANK(Can!F81),"",Can!F81))</f>
        <v/>
      </c>
      <c r="G274" s="137" t="str">
        <f>IF(Can!G81&gt;0,Can!G81,IF(ISBLANK(Can!G81),"",Can!G81))</f>
        <v/>
      </c>
      <c r="H274" s="137" t="str">
        <f>IF(Can!H81&gt;0,Can!H81,IF(ISBLANK(Can!H81),"",Can!H81))</f>
        <v/>
      </c>
      <c r="I274" s="137" t="str">
        <f>IF(Can!I81&gt;0,Can!I81,IF(ISBLANK(Can!I81),"",Can!I81))</f>
        <v/>
      </c>
      <c r="J274" s="137" t="str">
        <f>IF(Can!J81&gt;0,Can!J81,IF(ISBLANK(Can!J81),"",Can!J81))</f>
        <v/>
      </c>
      <c r="K274" s="137">
        <f>IF(Can!K81&gt;0,Can!K81,IF(ISBLANK(Can!K81),"",Can!K81))</f>
        <v>15328.91</v>
      </c>
      <c r="L274" s="139">
        <f>IF(Can!L81&gt;0,Can!L81,IF(ISBLANK(Can!L81),"",Can!L81))</f>
        <v>0.71379450083880114</v>
      </c>
      <c r="M274" s="137">
        <f>IF(Can!M81&gt;0,Can!M81,IF(ISBLANK(Can!M81),"",Can!M81))</f>
        <v>75381.465911428808</v>
      </c>
      <c r="N274" s="137">
        <f>IF(Can!N81&gt;0,Can!N81,IF(ISBLANK(Can!N81),"",Can!N81))</f>
        <v>94226.832389286021</v>
      </c>
      <c r="O274" s="137">
        <f>IF(Can!O81&gt;0,Can!O81,IF(ISBLANK(Can!O81),"",Can!O81))</f>
        <v>316602.15682800103</v>
      </c>
      <c r="P274" s="139">
        <f>IF(Can!P81&gt;0,Can!P81,IF(ISBLANK(Can!P81),"",Can!P81))</f>
        <v>0.20335117942666511</v>
      </c>
      <c r="Q274" s="139">
        <f>IF(Can!Q81&gt;0,Can!Q81,IF(ISBLANK(Can!Q81),"",Can!Q81))</f>
        <v>0.16268094354133208</v>
      </c>
      <c r="R274" s="139">
        <f>IF(Can!R81&gt;0,Can!R81,IF(ISBLANK(Can!R81),"",Can!R81))</f>
        <v>4.8416947482539309E-2</v>
      </c>
      <c r="S274" s="137" t="e">
        <f>IF(Can!S81&gt;0,Can!S81,IF(ISBLANK(Can!S81),"",Can!S81))</f>
        <v>#N/A</v>
      </c>
      <c r="T274" t="s">
        <v>122</v>
      </c>
      <c r="U274" t="s">
        <v>351</v>
      </c>
      <c r="V274" s="136">
        <f t="shared" si="19"/>
        <v>40</v>
      </c>
      <c r="W274" s="136">
        <f t="shared" si="18"/>
        <v>168</v>
      </c>
      <c r="X274" s="148">
        <f t="shared" si="18"/>
        <v>5</v>
      </c>
    </row>
    <row r="275" spans="1:24" hidden="1">
      <c r="A275">
        <f>IF(Can!A82&gt;0,Can!A82,IF(ISBLANK(Can!A82),A274,Can!A82))</f>
        <v>2026</v>
      </c>
      <c r="B275">
        <f>IF(Can!B82&gt;0,Can!B82,IF(ISBLANK(Can!B82),"",Can!B82))</f>
        <v>9</v>
      </c>
      <c r="C275" s="137">
        <f>IF(Can!C82&gt;0,Can!C82,IF(ISBLANK(Can!C82),"",Can!C82))</f>
        <v>18483.349999999999</v>
      </c>
      <c r="D275" s="137" t="str">
        <f>IF(Can!D82&gt;0,Can!D82,IF(ISBLANK(Can!D82),"",Can!D82))</f>
        <v/>
      </c>
      <c r="E275" s="137" t="str">
        <f>IF(Can!E82&gt;0,Can!E82,IF(ISBLANK(Can!E82),"",Can!E82))</f>
        <v/>
      </c>
      <c r="F275" s="137" t="str">
        <f>IF(Can!F82&gt;0,Can!F82,IF(ISBLANK(Can!F82),"",Can!F82))</f>
        <v/>
      </c>
      <c r="G275" s="137" t="str">
        <f>IF(Can!G82&gt;0,Can!G82,IF(ISBLANK(Can!G82),"",Can!G82))</f>
        <v/>
      </c>
      <c r="H275" s="137" t="str">
        <f>IF(Can!H82&gt;0,Can!H82,IF(ISBLANK(Can!H82),"",Can!H82))</f>
        <v/>
      </c>
      <c r="I275" s="137" t="str">
        <f>IF(Can!I82&gt;0,Can!I82,IF(ISBLANK(Can!I82),"",Can!I82))</f>
        <v/>
      </c>
      <c r="J275" s="137" t="str">
        <f>IF(Can!J82&gt;0,Can!J82,IF(ISBLANK(Can!J82),"",Can!J82))</f>
        <v/>
      </c>
      <c r="K275" s="137">
        <f>IF(Can!K82&gt;0,Can!K82,IF(ISBLANK(Can!K82),"",Can!K82))</f>
        <v>18483.349999999999</v>
      </c>
      <c r="L275" s="139">
        <f>IF(Can!L82&gt;0,Can!L82,IF(ISBLANK(Can!L82),"",Can!L82))</f>
        <v>0.71379450083880114</v>
      </c>
      <c r="M275" s="137">
        <f>IF(Can!M82&gt;0,Can!M82,IF(ISBLANK(Can!M82),"",Can!M82))</f>
        <v>75381.465911428808</v>
      </c>
      <c r="N275" s="137">
        <f>IF(Can!N82&gt;0,Can!N82,IF(ISBLANK(Can!N82),"",Can!N82))</f>
        <v>94226.832389286021</v>
      </c>
      <c r="O275" s="137">
        <f>IF(Can!O82&gt;0,Can!O82,IF(ISBLANK(Can!O82),"",Can!O82))</f>
        <v>316602.15682800103</v>
      </c>
      <c r="P275" s="139">
        <f>IF(Can!P82&gt;0,Can!P82,IF(ISBLANK(Can!P82),"",Can!P82))</f>
        <v>0.24519753995919152</v>
      </c>
      <c r="Q275" s="139">
        <f>IF(Can!Q82&gt;0,Can!Q82,IF(ISBLANK(Can!Q82),"",Can!Q82))</f>
        <v>0.19615803196735318</v>
      </c>
      <c r="R275" s="139">
        <f>IF(Can!R82&gt;0,Can!R82,IF(ISBLANK(Can!R82),"",Can!R82))</f>
        <v>5.8380366656950358E-2</v>
      </c>
      <c r="S275" s="137" t="e">
        <f>IF(Can!S82&gt;0,Can!S82,IF(ISBLANK(Can!S82),"",Can!S82))</f>
        <v>#N/A</v>
      </c>
      <c r="T275" t="s">
        <v>122</v>
      </c>
      <c r="U275" t="s">
        <v>351</v>
      </c>
      <c r="V275" s="136">
        <f t="shared" si="19"/>
        <v>40</v>
      </c>
      <c r="W275" s="136">
        <f t="shared" si="18"/>
        <v>168</v>
      </c>
      <c r="X275" s="148">
        <f t="shared" si="18"/>
        <v>5</v>
      </c>
    </row>
    <row r="276" spans="1:24" hidden="1">
      <c r="A276">
        <f>IF(Can!A83&gt;0,Can!A83,IF(ISBLANK(Can!A83),A275,Can!A83))</f>
        <v>2026</v>
      </c>
      <c r="B276">
        <f>IF(Can!B83&gt;0,Can!B83,IF(ISBLANK(Can!B83),"",Can!B83))</f>
        <v>10</v>
      </c>
      <c r="C276" s="137">
        <f>IF(Can!C83&gt;0,Can!C83,IF(ISBLANK(Can!C83),"",Can!C83))</f>
        <v>26922.35</v>
      </c>
      <c r="D276" s="137" t="str">
        <f>IF(Can!D83&gt;0,Can!D83,IF(ISBLANK(Can!D83),"",Can!D83))</f>
        <v/>
      </c>
      <c r="E276" s="137" t="str">
        <f>IF(Can!E83&gt;0,Can!E83,IF(ISBLANK(Can!E83),"",Can!E83))</f>
        <v/>
      </c>
      <c r="F276" s="137" t="str">
        <f>IF(Can!F83&gt;0,Can!F83,IF(ISBLANK(Can!F83),"",Can!F83))</f>
        <v/>
      </c>
      <c r="G276" s="137" t="str">
        <f>IF(Can!G83&gt;0,Can!G83,IF(ISBLANK(Can!G83),"",Can!G83))</f>
        <v/>
      </c>
      <c r="H276" s="137" t="str">
        <f>IF(Can!H83&gt;0,Can!H83,IF(ISBLANK(Can!H83),"",Can!H83))</f>
        <v/>
      </c>
      <c r="I276" s="137" t="str">
        <f>IF(Can!I83&gt;0,Can!I83,IF(ISBLANK(Can!I83),"",Can!I83))</f>
        <v/>
      </c>
      <c r="J276" s="137" t="str">
        <f>IF(Can!J83&gt;0,Can!J83,IF(ISBLANK(Can!J83),"",Can!J83))</f>
        <v/>
      </c>
      <c r="K276" s="137">
        <f>IF(Can!K83&gt;0,Can!K83,IF(ISBLANK(Can!K83),"",Can!K83))</f>
        <v>26922.35</v>
      </c>
      <c r="L276" s="139">
        <f>IF(Can!L83&gt;0,Can!L83,IF(ISBLANK(Can!L83),"",Can!L83))</f>
        <v>0.71379450083880114</v>
      </c>
      <c r="M276" s="137">
        <f>IF(Can!M83&gt;0,Can!M83,IF(ISBLANK(Can!M83),"",Can!M83))</f>
        <v>75381.465911428808</v>
      </c>
      <c r="N276" s="137">
        <f>IF(Can!N83&gt;0,Can!N83,IF(ISBLANK(Can!N83),"",Can!N83))</f>
        <v>94226.832389286021</v>
      </c>
      <c r="O276" s="137">
        <f>IF(Can!O83&gt;0,Can!O83,IF(ISBLANK(Can!O83),"",Can!O83))</f>
        <v>316602.15682800103</v>
      </c>
      <c r="P276" s="139">
        <f>IF(Can!P83&gt;0,Can!P83,IF(ISBLANK(Can!P83),"",Can!P83))</f>
        <v>0.35714813547978802</v>
      </c>
      <c r="Q276" s="139">
        <f>IF(Can!Q83&gt;0,Can!Q83,IF(ISBLANK(Can!Q83),"",Can!Q83))</f>
        <v>0.28571850838383039</v>
      </c>
      <c r="R276" s="139">
        <f>IF(Can!R83&gt;0,Can!R83,IF(ISBLANK(Can!R83),"",Can!R83))</f>
        <v>8.503527035233048E-2</v>
      </c>
      <c r="S276" s="137" t="e">
        <f>IF(Can!S83&gt;0,Can!S83,IF(ISBLANK(Can!S83),"",Can!S83))</f>
        <v>#N/A</v>
      </c>
      <c r="T276" t="s">
        <v>122</v>
      </c>
      <c r="U276" t="s">
        <v>351</v>
      </c>
      <c r="V276" s="136">
        <f t="shared" si="19"/>
        <v>40</v>
      </c>
      <c r="W276" s="136">
        <f t="shared" si="18"/>
        <v>168</v>
      </c>
      <c r="X276" s="148">
        <f t="shared" si="18"/>
        <v>5</v>
      </c>
    </row>
    <row r="277" spans="1:24" hidden="1">
      <c r="A277">
        <f>IF(Can!A84&gt;0,Can!A84,IF(ISBLANK(Can!A84),A276,Can!A84))</f>
        <v>2026</v>
      </c>
      <c r="B277">
        <f>IF(Can!B84&gt;0,Can!B84,IF(ISBLANK(Can!B84),"",Can!B84))</f>
        <v>11</v>
      </c>
      <c r="C277" s="137">
        <f>IF(Can!C84&gt;0,Can!C84,IF(ISBLANK(Can!C84),"",Can!C84))</f>
        <v>14744.97</v>
      </c>
      <c r="D277" s="137" t="str">
        <f>IF(Can!D84&gt;0,Can!D84,IF(ISBLANK(Can!D84),"",Can!D84))</f>
        <v/>
      </c>
      <c r="E277" s="137" t="str">
        <f>IF(Can!E84&gt;0,Can!E84,IF(ISBLANK(Can!E84),"",Can!E84))</f>
        <v/>
      </c>
      <c r="F277" s="137" t="str">
        <f>IF(Can!F84&gt;0,Can!F84,IF(ISBLANK(Can!F84),"",Can!F84))</f>
        <v/>
      </c>
      <c r="G277" s="137" t="str">
        <f>IF(Can!G84&gt;0,Can!G84,IF(ISBLANK(Can!G84),"",Can!G84))</f>
        <v/>
      </c>
      <c r="H277" s="137" t="str">
        <f>IF(Can!H84&gt;0,Can!H84,IF(ISBLANK(Can!H84),"",Can!H84))</f>
        <v/>
      </c>
      <c r="I277" s="137" t="str">
        <f>IF(Can!I84&gt;0,Can!I84,IF(ISBLANK(Can!I84),"",Can!I84))</f>
        <v/>
      </c>
      <c r="J277" s="137" t="str">
        <f>IF(Can!J84&gt;0,Can!J84,IF(ISBLANK(Can!J84),"",Can!J84))</f>
        <v/>
      </c>
      <c r="K277" s="137">
        <f>IF(Can!K84&gt;0,Can!K84,IF(ISBLANK(Can!K84),"",Can!K84))</f>
        <v>14744.97</v>
      </c>
      <c r="L277" s="139">
        <f>IF(Can!L84&gt;0,Can!L84,IF(ISBLANK(Can!L84),"",Can!L84))</f>
        <v>0.71379450083880114</v>
      </c>
      <c r="M277" s="137">
        <f>IF(Can!M84&gt;0,Can!M84,IF(ISBLANK(Can!M84),"",Can!M84))</f>
        <v>75381.465911428808</v>
      </c>
      <c r="N277" s="137">
        <f>IF(Can!N84&gt;0,Can!N84,IF(ISBLANK(Can!N84),"",Can!N84))</f>
        <v>94226.832389286021</v>
      </c>
      <c r="O277" s="137">
        <f>IF(Can!O84&gt;0,Can!O84,IF(ISBLANK(Can!O84),"",Can!O84))</f>
        <v>316602.15682800103</v>
      </c>
      <c r="P277" s="139">
        <f>IF(Can!P84&gt;0,Can!P84,IF(ISBLANK(Can!P84),"",Can!P84))</f>
        <v>0.19560471293202153</v>
      </c>
      <c r="Q277" s="139">
        <f>IF(Can!Q84&gt;0,Can!Q84,IF(ISBLANK(Can!Q84),"",Can!Q84))</f>
        <v>0.15648377034561722</v>
      </c>
      <c r="R277" s="139">
        <f>IF(Can!R84&gt;0,Can!R84,IF(ISBLANK(Can!R84),"",Can!R84))</f>
        <v>4.657255069810036E-2</v>
      </c>
      <c r="S277" s="137" t="e">
        <f>IF(Can!S84&gt;0,Can!S84,IF(ISBLANK(Can!S84),"",Can!S84))</f>
        <v>#N/A</v>
      </c>
      <c r="T277" t="s">
        <v>122</v>
      </c>
      <c r="U277" t="s">
        <v>351</v>
      </c>
      <c r="V277" s="136">
        <f t="shared" si="19"/>
        <v>40</v>
      </c>
      <c r="W277" s="136">
        <f t="shared" si="18"/>
        <v>168</v>
      </c>
      <c r="X277" s="148">
        <f t="shared" si="18"/>
        <v>5</v>
      </c>
    </row>
    <row r="278" spans="1:24" hidden="1">
      <c r="A278">
        <f>IF(Can!A85&gt;0,Can!A85,IF(ISBLANK(Can!A85),A277,Can!A85))</f>
        <v>2026</v>
      </c>
      <c r="B278">
        <f>IF(Can!B85&gt;0,Can!B85,IF(ISBLANK(Can!B85),"",Can!B85))</f>
        <v>12</v>
      </c>
      <c r="C278" s="137">
        <f>IF(Can!C85&gt;0,Can!C85,IF(ISBLANK(Can!C85),"",Can!C85))</f>
        <v>16150.5</v>
      </c>
      <c r="D278" s="137" t="str">
        <f>IF(Can!D85&gt;0,Can!D85,IF(ISBLANK(Can!D85),"",Can!D85))</f>
        <v/>
      </c>
      <c r="E278" s="137" t="str">
        <f>IF(Can!E85&gt;0,Can!E85,IF(ISBLANK(Can!E85),"",Can!E85))</f>
        <v/>
      </c>
      <c r="F278" s="137" t="str">
        <f>IF(Can!F85&gt;0,Can!F85,IF(ISBLANK(Can!F85),"",Can!F85))</f>
        <v/>
      </c>
      <c r="G278" s="137" t="str">
        <f>IF(Can!G85&gt;0,Can!G85,IF(ISBLANK(Can!G85),"",Can!G85))</f>
        <v/>
      </c>
      <c r="H278" s="137" t="str">
        <f>IF(Can!H85&gt;0,Can!H85,IF(ISBLANK(Can!H85),"",Can!H85))</f>
        <v/>
      </c>
      <c r="I278" s="137" t="str">
        <f>IF(Can!I85&gt;0,Can!I85,IF(ISBLANK(Can!I85),"",Can!I85))</f>
        <v/>
      </c>
      <c r="J278" s="137" t="str">
        <f>IF(Can!J85&gt;0,Can!J85,IF(ISBLANK(Can!J85),"",Can!J85))</f>
        <v/>
      </c>
      <c r="K278" s="137">
        <f>IF(Can!K85&gt;0,Can!K85,IF(ISBLANK(Can!K85),"",Can!K85))</f>
        <v>16150.5</v>
      </c>
      <c r="L278" s="139">
        <f>IF(Can!L85&gt;0,Can!L85,IF(ISBLANK(Can!L85),"",Can!L85))</f>
        <v>0.71379450083880114</v>
      </c>
      <c r="M278" s="137">
        <f>IF(Can!M85&gt;0,Can!M85,IF(ISBLANK(Can!M85),"",Can!M85))</f>
        <v>75381.465911428808</v>
      </c>
      <c r="N278" s="137">
        <f>IF(Can!N85&gt;0,Can!N85,IF(ISBLANK(Can!N85),"",Can!N85))</f>
        <v>94226.832389286021</v>
      </c>
      <c r="O278" s="137">
        <f>IF(Can!O85&gt;0,Can!O85,IF(ISBLANK(Can!O85),"",Can!O85))</f>
        <v>316602.15682800103</v>
      </c>
      <c r="P278" s="139">
        <f>IF(Can!P85&gt;0,Can!P85,IF(ISBLANK(Can!P85),"",Can!P85))</f>
        <v>0.21425027763424503</v>
      </c>
      <c r="Q278" s="139">
        <f>IF(Can!Q85&gt;0,Can!Q85,IF(ISBLANK(Can!Q85),"",Can!Q85))</f>
        <v>0.171400222107396</v>
      </c>
      <c r="R278" s="139">
        <f>IF(Can!R85&gt;0,Can!R85,IF(ISBLANK(Can!R85),"",Can!R85))</f>
        <v>5.1011970865296428E-2</v>
      </c>
      <c r="S278" s="137" t="e">
        <f>IF(Can!S85&gt;0,Can!S85,IF(ISBLANK(Can!S85),"",Can!S85))</f>
        <v>#N/A</v>
      </c>
      <c r="T278" t="s">
        <v>122</v>
      </c>
      <c r="U278" t="s">
        <v>351</v>
      </c>
      <c r="V278" s="136">
        <f t="shared" si="19"/>
        <v>40</v>
      </c>
      <c r="W278" s="136">
        <f t="shared" si="18"/>
        <v>168</v>
      </c>
      <c r="X278" s="148">
        <f t="shared" si="18"/>
        <v>5</v>
      </c>
    </row>
    <row r="279" spans="1:24" hidden="1">
      <c r="A279">
        <f>IF(Can!A86&gt;0,Can!A86,IF(ISBLANK(Can!A86),A278,Can!A86))</f>
        <v>2026</v>
      </c>
      <c r="B279">
        <f>IF(Can!B86&gt;0,Can!B86,IF(ISBLANK(Can!B86),"",Can!B86))</f>
        <v>13</v>
      </c>
      <c r="C279" s="137">
        <f>IF(Can!C86&gt;0,Can!C86,IF(ISBLANK(Can!C86),"",Can!C86))</f>
        <v>16124.31</v>
      </c>
      <c r="D279" s="137" t="str">
        <f>IF(Can!D86&gt;0,Can!D86,IF(ISBLANK(Can!D86),"",Can!D86))</f>
        <v/>
      </c>
      <c r="E279" s="137" t="str">
        <f>IF(Can!E86&gt;0,Can!E86,IF(ISBLANK(Can!E86),"",Can!E86))</f>
        <v/>
      </c>
      <c r="F279" s="137" t="str">
        <f>IF(Can!F86&gt;0,Can!F86,IF(ISBLANK(Can!F86),"",Can!F86))</f>
        <v/>
      </c>
      <c r="G279" s="137" t="str">
        <f>IF(Can!G86&gt;0,Can!G86,IF(ISBLANK(Can!G86),"",Can!G86))</f>
        <v/>
      </c>
      <c r="H279" s="137" t="str">
        <f>IF(Can!H86&gt;0,Can!H86,IF(ISBLANK(Can!H86),"",Can!H86))</f>
        <v/>
      </c>
      <c r="I279" s="137" t="str">
        <f>IF(Can!I86&gt;0,Can!I86,IF(ISBLANK(Can!I86),"",Can!I86))</f>
        <v/>
      </c>
      <c r="J279" s="137" t="str">
        <f>IF(Can!J86&gt;0,Can!J86,IF(ISBLANK(Can!J86),"",Can!J86))</f>
        <v/>
      </c>
      <c r="K279" s="137">
        <f>IF(Can!K86&gt;0,Can!K86,IF(ISBLANK(Can!K86),"",Can!K86))</f>
        <v>16124.31</v>
      </c>
      <c r="L279" s="139">
        <f>IF(Can!L86&gt;0,Can!L86,IF(ISBLANK(Can!L86),"",Can!L86))</f>
        <v>0.71379450083880114</v>
      </c>
      <c r="M279" s="137">
        <f>IF(Can!M86&gt;0,Can!M86,IF(ISBLANK(Can!M86),"",Can!M86))</f>
        <v>75381.465911428808</v>
      </c>
      <c r="N279" s="137">
        <f>IF(Can!N86&gt;0,Can!N86,IF(ISBLANK(Can!N86),"",Can!N86))</f>
        <v>94226.832389286021</v>
      </c>
      <c r="O279" s="137">
        <f>IF(Can!O86&gt;0,Can!O86,IF(ISBLANK(Can!O86),"",Can!O86))</f>
        <v>316602.15682800103</v>
      </c>
      <c r="P279" s="139">
        <f>IF(Can!P86&gt;0,Can!P86,IF(ISBLANK(Can!P86),"",Can!P86))</f>
        <v>0.21390284475159491</v>
      </c>
      <c r="Q279" s="139">
        <f>IF(Can!Q86&gt;0,Can!Q86,IF(ISBLANK(Can!Q86),"",Can!Q86))</f>
        <v>0.1711222758012759</v>
      </c>
      <c r="R279" s="139">
        <f>IF(Can!R86&gt;0,Can!R86,IF(ISBLANK(Can!R86),"",Can!R86))</f>
        <v>5.0929248750379734E-2</v>
      </c>
      <c r="S279" s="137" t="e">
        <f>IF(Can!S86&gt;0,Can!S86,IF(ISBLANK(Can!S86),"",Can!S86))</f>
        <v>#N/A</v>
      </c>
      <c r="T279" t="s">
        <v>122</v>
      </c>
      <c r="U279" t="s">
        <v>351</v>
      </c>
      <c r="V279" s="136">
        <f t="shared" si="19"/>
        <v>40</v>
      </c>
      <c r="W279" s="136">
        <f t="shared" si="18"/>
        <v>168</v>
      </c>
      <c r="X279" s="148">
        <f t="shared" si="18"/>
        <v>5</v>
      </c>
    </row>
    <row r="280" spans="1:24" hidden="1">
      <c r="A280">
        <f>IF(Can!A87&gt;0,Can!A87,IF(ISBLANK(Can!A87),A279,Can!A87))</f>
        <v>2027</v>
      </c>
      <c r="B280">
        <f>IF(Can!B87&gt;0,Can!B87,IF(ISBLANK(Can!B87),"",Can!B87))</f>
        <v>1</v>
      </c>
      <c r="C280" s="137">
        <f>IF(Can!C87&gt;0,Can!C87,IF(ISBLANK(Can!C87),"",Can!C87))</f>
        <v>14346.9</v>
      </c>
      <c r="D280" s="137" t="str">
        <f>IF(Can!D87&gt;0,Can!D87,IF(ISBLANK(Can!D87),"",Can!D87))</f>
        <v/>
      </c>
      <c r="E280" s="137" t="str">
        <f>IF(Can!E87&gt;0,Can!E87,IF(ISBLANK(Can!E87),"",Can!E87))</f>
        <v/>
      </c>
      <c r="F280" s="137" t="str">
        <f>IF(Can!F87&gt;0,Can!F87,IF(ISBLANK(Can!F87),"",Can!F87))</f>
        <v/>
      </c>
      <c r="G280" s="137" t="str">
        <f>IF(Can!G87&gt;0,Can!G87,IF(ISBLANK(Can!G87),"",Can!G87))</f>
        <v/>
      </c>
      <c r="H280" s="137" t="str">
        <f>IF(Can!H87&gt;0,Can!H87,IF(ISBLANK(Can!H87),"",Can!H87))</f>
        <v/>
      </c>
      <c r="I280" s="137" t="str">
        <f>IF(Can!I87&gt;0,Can!I87,IF(ISBLANK(Can!I87),"",Can!I87))</f>
        <v/>
      </c>
      <c r="J280" s="137" t="str">
        <f>IF(Can!J87&gt;0,Can!J87,IF(ISBLANK(Can!J87),"",Can!J87))</f>
        <v/>
      </c>
      <c r="K280" s="137">
        <f>IF(Can!K87&gt;0,Can!K87,IF(ISBLANK(Can!K87),"",Can!K87))</f>
        <v>14346.9</v>
      </c>
      <c r="L280" s="139">
        <f>IF(Can!L87&gt;0,Can!L87,IF(ISBLANK(Can!L87),"",Can!L87))</f>
        <v>0.71379450083880114</v>
      </c>
      <c r="M280" s="137">
        <f>IF(Can!M87&gt;0,Can!M87,IF(ISBLANK(Can!M87),"",Can!M87))</f>
        <v>75381.465911428808</v>
      </c>
      <c r="N280" s="137">
        <f>IF(Can!N87&gt;0,Can!N87,IF(ISBLANK(Can!N87),"",Can!N87))</f>
        <v>94226.832389286021</v>
      </c>
      <c r="O280" s="137">
        <f>IF(Can!O87&gt;0,Can!O87,IF(ISBLANK(Can!O87),"",Can!O87))</f>
        <v>316602.15682800103</v>
      </c>
      <c r="P280" s="139">
        <f>IF(Can!P87&gt;0,Can!P87,IF(ISBLANK(Can!P87),"",Can!P87))</f>
        <v>0.19032397190122596</v>
      </c>
      <c r="Q280" s="139">
        <f>IF(Can!Q87&gt;0,Can!Q87,IF(ISBLANK(Can!Q87),"",Can!Q87))</f>
        <v>0.15225917752098075</v>
      </c>
      <c r="R280" s="139">
        <f>IF(Can!R87&gt;0,Can!R87,IF(ISBLANK(Can!R87),"",Can!R87))</f>
        <v>4.53152314050538E-2</v>
      </c>
      <c r="S280" s="137" t="e">
        <f>IF(Can!S87&gt;0,Can!S87,IF(ISBLANK(Can!S87),"",Can!S87))</f>
        <v>#N/A</v>
      </c>
      <c r="T280" t="s">
        <v>122</v>
      </c>
      <c r="U280" t="s">
        <v>351</v>
      </c>
      <c r="V280" s="136">
        <f t="shared" si="19"/>
        <v>40</v>
      </c>
      <c r="W280" s="136">
        <f t="shared" si="18"/>
        <v>168</v>
      </c>
      <c r="X280" s="148">
        <f t="shared" ref="X280" si="20">X279</f>
        <v>5</v>
      </c>
    </row>
    <row r="281" spans="1:24" hidden="1">
      <c r="A281">
        <f>IF(Bakery!A48&gt;0,Bakery!A48,IF(ISBLANK(Bakery!A48),"",Bakery!A48))</f>
        <v>2024</v>
      </c>
      <c r="B281">
        <f>IF(Bakery!B48&gt;0,Bakery!B48,IF(ISBLANK(Bakery!B48),"",Bakery!B48))</f>
        <v>1</v>
      </c>
      <c r="C281" s="137">
        <f>IF(Bakery!C48&gt;0,Bakery!C48,IF(ISBLANK(Bakery!C48),"",Bakery!C48))</f>
        <v>7268</v>
      </c>
      <c r="D281" s="137">
        <f>IF(Bakery!D48&gt;0,Bakery!D48,IF(ISBLANK(Bakery!D48),"",Bakery!D48))</f>
        <v>2100</v>
      </c>
      <c r="E281" s="137">
        <f>IF(Bakery!E48&gt;0,Bakery!E48,IF(ISBLANK(Bakery!E48),"",Bakery!E48))</f>
        <v>12716</v>
      </c>
      <c r="F281" s="137">
        <f>IF(Bakery!F48&gt;0,Bakery!F48,IF(ISBLANK(Bakery!F48),"",Bakery!F48))</f>
        <v>4193</v>
      </c>
      <c r="G281" s="137">
        <f>IF(Bakery!G48&gt;0,Bakery!G48,IF(ISBLANK(Bakery!G48),"",Bakery!G48))</f>
        <v>7259</v>
      </c>
      <c r="H281" s="137">
        <f>IF(Bakery!H48&gt;0,Bakery!H48,IF(ISBLANK(Bakery!H48),"",Bakery!H48))</f>
        <v>7794</v>
      </c>
      <c r="I281" s="137" t="str">
        <f>IF(Bakery!I48&gt;0,Bakery!I48,IF(ISBLANK(Bakery!I48),"",Bakery!I48))</f>
        <v/>
      </c>
      <c r="J281" s="137">
        <f>IF(Bakery!J48&gt;0,Bakery!J48,IF(ISBLANK(Bakery!J48),"",Bakery!J48))</f>
        <v>7259</v>
      </c>
      <c r="K281" s="137">
        <f>IF(Bakery!K48&gt;0,Bakery!K48,IF(ISBLANK(Bakery!K48),"",Bakery!K48))</f>
        <v>7259</v>
      </c>
      <c r="L281" s="139">
        <f>IF(Bakery!L48&gt;0,Bakery!L48,IF(ISBLANK(Bakery!L48),"",Bakery!L48))</f>
        <v>0.74044989300640984</v>
      </c>
      <c r="M281" s="137">
        <f>IF(Bakery!M48&gt;0,Bakery!M48,IF(ISBLANK(Bakery!M48),"",Bakery!M48))</f>
        <v>10366.4877013522</v>
      </c>
      <c r="N281" s="137">
        <f>IF(Bakery!N48&gt;0,Bakery!N48,IF(ISBLANK(Bakery!N48),"",Bakery!N48))</f>
        <v>12958.109626690251</v>
      </c>
      <c r="O281" s="137">
        <f>IF(Bakery!O48&gt;0,Bakery!O48,IF(ISBLANK(Bakery!O48),"",Bakery!O48))</f>
        <v>43539.24834567924</v>
      </c>
      <c r="P281" s="139">
        <f>IF(Bakery!P48&gt;0,Bakery!P48,IF(ISBLANK(Bakery!P48),"",Bakery!P48))</f>
        <v>0.70023716895483701</v>
      </c>
      <c r="Q281" s="139">
        <f>IF(Bakery!Q48&gt;0,Bakery!Q48,IF(ISBLANK(Bakery!Q48),"",Bakery!Q48))</f>
        <v>0.5601897351638695</v>
      </c>
      <c r="R281" s="139">
        <f>IF(Bakery!R48&gt;0,Bakery!R48,IF(ISBLANK(Bakery!R48),"",Bakery!R48))</f>
        <v>0.16672313546543738</v>
      </c>
      <c r="S281" s="137">
        <f>IF(Bakery!S48&gt;0,Bakery!S48,IF(ISBLANK(Bakery!S48),"",Bakery!S48))</f>
        <v>48.988442487616958</v>
      </c>
      <c r="T281" t="s">
        <v>124</v>
      </c>
      <c r="U281" t="s">
        <v>351</v>
      </c>
      <c r="V281" s="136">
        <f>Bakery!$M$42</f>
        <v>40</v>
      </c>
      <c r="W281" s="136">
        <f>Bakery!$U$42</f>
        <v>168</v>
      </c>
      <c r="X281">
        <f>SUM(COUNTIF(Bakery!$L$35:$L$41,"&gt;0"))</f>
        <v>4</v>
      </c>
    </row>
    <row r="282" spans="1:24" hidden="1">
      <c r="A282">
        <f>IF(Bakery!A49&gt;0,Bakery!A49,IF(ISBLANK(Bakery!A49),A281,Bakery!A49))</f>
        <v>2024</v>
      </c>
      <c r="B282">
        <f>IF(Bakery!B49&gt;0,Bakery!B49,IF(ISBLANK(Bakery!B49),"",Bakery!B49))</f>
        <v>2</v>
      </c>
      <c r="C282" s="137">
        <f>IF(Bakery!C49&gt;0,Bakery!C49,IF(ISBLANK(Bakery!C49),"",Bakery!C49))</f>
        <v>7260</v>
      </c>
      <c r="D282" s="137">
        <f>IF(Bakery!D49&gt;0,Bakery!D49,IF(ISBLANK(Bakery!D49),"",Bakery!D49))</f>
        <v>9480</v>
      </c>
      <c r="E282" s="137">
        <f>IF(Bakery!E49&gt;0,Bakery!E49,IF(ISBLANK(Bakery!E49),"",Bakery!E49))</f>
        <v>7794</v>
      </c>
      <c r="F282" s="137">
        <f>IF(Bakery!F49&gt;0,Bakery!F49,IF(ISBLANK(Bakery!F49),"",Bakery!F49))</f>
        <v>9620</v>
      </c>
      <c r="G282" s="137">
        <f>IF(Bakery!G49&gt;0,Bakery!G49,IF(ISBLANK(Bakery!G49),"",Bakery!G49))</f>
        <v>4204</v>
      </c>
      <c r="H282" s="137">
        <f>IF(Bakery!H49&gt;0,Bakery!H49,IF(ISBLANK(Bakery!H49),"",Bakery!H49))</f>
        <v>5454</v>
      </c>
      <c r="I282" s="137" t="str">
        <f>IF(Bakery!I49&gt;0,Bakery!I49,IF(ISBLANK(Bakery!I49),"",Bakery!I49))</f>
        <v/>
      </c>
      <c r="J282" s="137">
        <f>IF(Bakery!J49&gt;0,Bakery!J49,IF(ISBLANK(Bakery!J49),"",Bakery!J49))</f>
        <v>4204</v>
      </c>
      <c r="K282" s="137">
        <f>IF(Bakery!K49&gt;0,Bakery!K49,IF(ISBLANK(Bakery!K49),"",Bakery!K49))</f>
        <v>4204</v>
      </c>
      <c r="L282" s="139">
        <f>IF(Bakery!L49&gt;0,Bakery!L49,IF(ISBLANK(Bakery!L49),"",Bakery!L49))</f>
        <v>0.74044989300640984</v>
      </c>
      <c r="M282" s="137">
        <f>IF(Bakery!M49&gt;0,Bakery!M49,IF(ISBLANK(Bakery!M49),"",Bakery!M49))</f>
        <v>10366.4877013522</v>
      </c>
      <c r="N282" s="137">
        <f>IF(Bakery!N49&gt;0,Bakery!N49,IF(ISBLANK(Bakery!N49),"",Bakery!N49))</f>
        <v>12958.109626690251</v>
      </c>
      <c r="O282" s="137">
        <f>IF(Bakery!O49&gt;0,Bakery!O49,IF(ISBLANK(Bakery!O49),"",Bakery!O49))</f>
        <v>43539.24834567924</v>
      </c>
      <c r="P282" s="139">
        <f>IF(Bakery!P49&gt;0,Bakery!P49,IF(ISBLANK(Bakery!P49),"",Bakery!P49))</f>
        <v>0.40553754763550554</v>
      </c>
      <c r="Q282" s="139">
        <f>IF(Bakery!Q49&gt;0,Bakery!Q49,IF(ISBLANK(Bakery!Q49),"",Bakery!Q49))</f>
        <v>0.32443003810840437</v>
      </c>
      <c r="R282" s="139">
        <f>IF(Bakery!R49&gt;0,Bakery!R49,IF(ISBLANK(Bakery!R49),"",Bakery!R49))</f>
        <v>9.6556558960834649E-2</v>
      </c>
      <c r="S282" s="137">
        <f>IF(Bakery!S49&gt;0,Bakery!S49,IF(ISBLANK(Bakery!S49),"",Bakery!S49))</f>
        <v>30.059504132231407</v>
      </c>
      <c r="T282" t="s">
        <v>124</v>
      </c>
      <c r="U282" t="s">
        <v>351</v>
      </c>
      <c r="V282" s="136">
        <f>V281</f>
        <v>40</v>
      </c>
      <c r="W282" s="136">
        <f>W281</f>
        <v>168</v>
      </c>
      <c r="X282" s="148">
        <f t="shared" ref="W282:X320" si="21">X281</f>
        <v>4</v>
      </c>
    </row>
    <row r="283" spans="1:24" hidden="1">
      <c r="A283">
        <f>IF(Bakery!A50&gt;0,Bakery!A50,IF(ISBLANK(Bakery!A50),A282,Bakery!A50))</f>
        <v>2024</v>
      </c>
      <c r="B283">
        <f>IF(Bakery!B50&gt;0,Bakery!B50,IF(ISBLANK(Bakery!B50),"",Bakery!B50))</f>
        <v>3</v>
      </c>
      <c r="C283" s="137">
        <f>IF(Bakery!C50&gt;0,Bakery!C50,IF(ISBLANK(Bakery!C50),"",Bakery!C50))</f>
        <v>7804</v>
      </c>
      <c r="D283" s="137">
        <f>IF(Bakery!D50&gt;0,Bakery!D50,IF(ISBLANK(Bakery!D50),"",Bakery!D50))</f>
        <v>8560</v>
      </c>
      <c r="E283" s="137">
        <f>IF(Bakery!E50&gt;0,Bakery!E50,IF(ISBLANK(Bakery!E50),"",Bakery!E50))</f>
        <v>5454</v>
      </c>
      <c r="F283" s="137">
        <f>IF(Bakery!F50&gt;0,Bakery!F50,IF(ISBLANK(Bakery!F50),"",Bakery!F50))</f>
        <v>6390</v>
      </c>
      <c r="G283" s="137">
        <f>IF(Bakery!G50&gt;0,Bakery!G50,IF(ISBLANK(Bakery!G50),"",Bakery!G50))</f>
        <v>7084</v>
      </c>
      <c r="H283" s="137">
        <f>IF(Bakery!H50&gt;0,Bakery!H50,IF(ISBLANK(Bakery!H50),"",Bakery!H50))</f>
        <v>4721</v>
      </c>
      <c r="I283" s="137" t="str">
        <f>IF(Bakery!I50&gt;0,Bakery!I50,IF(ISBLANK(Bakery!I50),"",Bakery!I50))</f>
        <v/>
      </c>
      <c r="J283" s="137">
        <f>IF(Bakery!J50&gt;0,Bakery!J50,IF(ISBLANK(Bakery!J50),"",Bakery!J50))</f>
        <v>7084</v>
      </c>
      <c r="K283" s="137">
        <f>IF(Bakery!K50&gt;0,Bakery!K50,IF(ISBLANK(Bakery!K50),"",Bakery!K50))</f>
        <v>7084</v>
      </c>
      <c r="L283" s="139">
        <f>IF(Bakery!L50&gt;0,Bakery!L50,IF(ISBLANK(Bakery!L50),"",Bakery!L50))</f>
        <v>0.74044989300640984</v>
      </c>
      <c r="M283" s="137">
        <f>IF(Bakery!M50&gt;0,Bakery!M50,IF(ISBLANK(Bakery!M50),"",Bakery!M50))</f>
        <v>10366.4877013522</v>
      </c>
      <c r="N283" s="137">
        <f>IF(Bakery!N50&gt;0,Bakery!N50,IF(ISBLANK(Bakery!N50),"",Bakery!N50))</f>
        <v>12958.109626690251</v>
      </c>
      <c r="O283" s="137">
        <f>IF(Bakery!O50&gt;0,Bakery!O50,IF(ISBLANK(Bakery!O50),"",Bakery!O50))</f>
        <v>43539.24834567924</v>
      </c>
      <c r="P283" s="139">
        <f>IF(Bakery!P50&gt;0,Bakery!P50,IF(ISBLANK(Bakery!P50),"",Bakery!P50))</f>
        <v>0.68335584858466247</v>
      </c>
      <c r="Q283" s="139">
        <f>IF(Bakery!Q50&gt;0,Bakery!Q50,IF(ISBLANK(Bakery!Q50),"",Bakery!Q50))</f>
        <v>0.54668467886772998</v>
      </c>
      <c r="R283" s="139">
        <f>IF(Bakery!R50&gt;0,Bakery!R50,IF(ISBLANK(Bakery!R50),"",Bakery!R50))</f>
        <v>0.1627037734725387</v>
      </c>
      <c r="S283" s="137">
        <f>IF(Bakery!S50&gt;0,Bakery!S50,IF(ISBLANK(Bakery!S50),"",Bakery!S50))</f>
        <v>19.568426447975398</v>
      </c>
      <c r="T283" t="s">
        <v>124</v>
      </c>
      <c r="U283" t="s">
        <v>351</v>
      </c>
      <c r="V283" s="136">
        <f t="shared" ref="V283:V320" si="22">V282</f>
        <v>40</v>
      </c>
      <c r="W283" s="136">
        <f t="shared" si="21"/>
        <v>168</v>
      </c>
      <c r="X283" s="148">
        <f t="shared" si="21"/>
        <v>4</v>
      </c>
    </row>
    <row r="284" spans="1:24" hidden="1">
      <c r="A284">
        <f>IF(Bakery!A51&gt;0,Bakery!A51,IF(ISBLANK(Bakery!A51),A283,Bakery!A51))</f>
        <v>2024</v>
      </c>
      <c r="B284">
        <f>IF(Bakery!B51&gt;0,Bakery!B51,IF(ISBLANK(Bakery!B51),"",Bakery!B51))</f>
        <v>4</v>
      </c>
      <c r="C284" s="137">
        <f>IF(Bakery!C51&gt;0,Bakery!C51,IF(ISBLANK(Bakery!C51),"",Bakery!C51))</f>
        <v>7991</v>
      </c>
      <c r="D284" s="137">
        <f>IF(Bakery!D51&gt;0,Bakery!D51,IF(ISBLANK(Bakery!D51),"",Bakery!D51))</f>
        <v>7600</v>
      </c>
      <c r="E284" s="137">
        <f>IF(Bakery!E51&gt;0,Bakery!E51,IF(ISBLANK(Bakery!E51),"",Bakery!E51))</f>
        <v>4721</v>
      </c>
      <c r="F284" s="137">
        <f>IF(Bakery!F51&gt;0,Bakery!F51,IF(ISBLANK(Bakery!F51),"",Bakery!F51))</f>
        <v>8284</v>
      </c>
      <c r="G284" s="137">
        <f>IF(Bakery!G51&gt;0,Bakery!G51,IF(ISBLANK(Bakery!G51),"",Bakery!G51))</f>
        <v>8195</v>
      </c>
      <c r="H284" s="137">
        <f>IF(Bakery!H51&gt;0,Bakery!H51,IF(ISBLANK(Bakery!H51),"",Bakery!H51))</f>
        <v>6083</v>
      </c>
      <c r="I284" s="137" t="str">
        <f>IF(Bakery!I51&gt;0,Bakery!I51,IF(ISBLANK(Bakery!I51),"",Bakery!I51))</f>
        <v/>
      </c>
      <c r="J284" s="137">
        <f>IF(Bakery!J51&gt;0,Bakery!J51,IF(ISBLANK(Bakery!J51),"",Bakery!J51))</f>
        <v>8195</v>
      </c>
      <c r="K284" s="137">
        <f>IF(Bakery!K51&gt;0,Bakery!K51,IF(ISBLANK(Bakery!K51),"",Bakery!K51))</f>
        <v>8195</v>
      </c>
      <c r="L284" s="139">
        <f>IF(Bakery!L51&gt;0,Bakery!L51,IF(ISBLANK(Bakery!L51),"",Bakery!L51))</f>
        <v>0.74044989300640984</v>
      </c>
      <c r="M284" s="137">
        <f>IF(Bakery!M51&gt;0,Bakery!M51,IF(ISBLANK(Bakery!M51),"",Bakery!M51))</f>
        <v>10366.4877013522</v>
      </c>
      <c r="N284" s="137">
        <f>IF(Bakery!N51&gt;0,Bakery!N51,IF(ISBLANK(Bakery!N51),"",Bakery!N51))</f>
        <v>12958.109626690251</v>
      </c>
      <c r="O284" s="137">
        <f>IF(Bakery!O51&gt;0,Bakery!O51,IF(ISBLANK(Bakery!O51),"",Bakery!O51))</f>
        <v>43539.24834567924</v>
      </c>
      <c r="P284" s="139">
        <f>IF(Bakery!P51&gt;0,Bakery!P51,IF(ISBLANK(Bakery!P51),"",Bakery!P51))</f>
        <v>0.79052811676331303</v>
      </c>
      <c r="Q284" s="139">
        <f>IF(Bakery!Q51&gt;0,Bakery!Q51,IF(ISBLANK(Bakery!Q51),"",Bakery!Q51))</f>
        <v>0.63242249341065027</v>
      </c>
      <c r="R284" s="139">
        <f>IF(Bakery!R51&gt;0,Bakery!R51,IF(ISBLANK(Bakery!R51),"",Bakery!R51))</f>
        <v>0.18822098018174119</v>
      </c>
      <c r="S284" s="137">
        <f>IF(Bakery!S51&gt;0,Bakery!S51,IF(ISBLANK(Bakery!S51),"",Bakery!S51))</f>
        <v>16.542109873607806</v>
      </c>
      <c r="T284" t="s">
        <v>124</v>
      </c>
      <c r="U284" t="s">
        <v>351</v>
      </c>
      <c r="V284" s="136">
        <f t="shared" si="22"/>
        <v>40</v>
      </c>
      <c r="W284" s="136">
        <f t="shared" si="21"/>
        <v>168</v>
      </c>
      <c r="X284" s="148">
        <f t="shared" si="21"/>
        <v>4</v>
      </c>
    </row>
    <row r="285" spans="1:24" hidden="1">
      <c r="A285">
        <f>IF(Bakery!A52&gt;0,Bakery!A52,IF(ISBLANK(Bakery!A52),A284,Bakery!A52))</f>
        <v>2024</v>
      </c>
      <c r="B285">
        <f>IF(Bakery!B52&gt;0,Bakery!B52,IF(ISBLANK(Bakery!B52),"",Bakery!B52))</f>
        <v>5</v>
      </c>
      <c r="C285" s="137">
        <f>IF(Bakery!C52&gt;0,Bakery!C52,IF(ISBLANK(Bakery!C52),"",Bakery!C52))</f>
        <v>7550</v>
      </c>
      <c r="D285" s="137">
        <f>IF(Bakery!D52&gt;0,Bakery!D52,IF(ISBLANK(Bakery!D52),"",Bakery!D52))</f>
        <v>6690</v>
      </c>
      <c r="E285" s="137">
        <f>IF(Bakery!E52&gt;0,Bakery!E52,IF(ISBLANK(Bakery!E52),"",Bakery!E52))</f>
        <v>6083</v>
      </c>
      <c r="F285" s="137">
        <f>IF(Bakery!F52&gt;0,Bakery!F52,IF(ISBLANK(Bakery!F52),"",Bakery!F52))</f>
        <v>9013</v>
      </c>
      <c r="G285" s="137">
        <f>IF(Bakery!G52&gt;0,Bakery!G52,IF(ISBLANK(Bakery!G52),"",Bakery!G52))</f>
        <v>9494</v>
      </c>
      <c r="H285" s="137">
        <f>IF(Bakery!H52&gt;0,Bakery!H52,IF(ISBLANK(Bakery!H52),"",Bakery!H52))</f>
        <v>5773</v>
      </c>
      <c r="I285" s="137" t="str">
        <f>IF(Bakery!I52&gt;0,Bakery!I52,IF(ISBLANK(Bakery!I52),"",Bakery!I52))</f>
        <v/>
      </c>
      <c r="J285" s="137">
        <f>IF(Bakery!J52&gt;0,Bakery!J52,IF(ISBLANK(Bakery!J52),"",Bakery!J52))</f>
        <v>0</v>
      </c>
      <c r="K285" s="137">
        <f>IF(Bakery!K52&gt;0,Bakery!K52,IF(ISBLANK(Bakery!K52),"",Bakery!K52))</f>
        <v>9494</v>
      </c>
      <c r="L285" s="139">
        <f>IF(Bakery!L52&gt;0,Bakery!L52,IF(ISBLANK(Bakery!L52),"",Bakery!L52))</f>
        <v>0.74044989300640984</v>
      </c>
      <c r="M285" s="137">
        <f>IF(Bakery!M52&gt;0,Bakery!M52,IF(ISBLANK(Bakery!M52),"",Bakery!M52))</f>
        <v>10366.4877013522</v>
      </c>
      <c r="N285" s="137">
        <f>IF(Bakery!N52&gt;0,Bakery!N52,IF(ISBLANK(Bakery!N52),"",Bakery!N52))</f>
        <v>12958.109626690251</v>
      </c>
      <c r="O285" s="137">
        <f>IF(Bakery!O52&gt;0,Bakery!O52,IF(ISBLANK(Bakery!O52),"",Bakery!O52))</f>
        <v>43539.24834567924</v>
      </c>
      <c r="P285" s="139">
        <f>IF(Bakery!P52&gt;0,Bakery!P52,IF(ISBLANK(Bakery!P52),"",Bakery!P52))</f>
        <v>0.91583574625392228</v>
      </c>
      <c r="Q285" s="139">
        <f>IF(Bakery!Q52&gt;0,Bakery!Q52,IF(ISBLANK(Bakery!Q52),"",Bakery!Q52))</f>
        <v>0.7326685970031378</v>
      </c>
      <c r="R285" s="139">
        <f>IF(Bakery!R52&gt;0,Bakery!R52,IF(ISBLANK(Bakery!R52),"",Bakery!R52))</f>
        <v>0.21805613006045771</v>
      </c>
      <c r="S285" s="137">
        <f>IF(Bakery!S52&gt;0,Bakery!S52,IF(ISBLANK(Bakery!S52),"",Bakery!S52))</f>
        <v>22.559470198675495</v>
      </c>
      <c r="T285" t="s">
        <v>124</v>
      </c>
      <c r="U285" t="s">
        <v>351</v>
      </c>
      <c r="V285" s="136">
        <f t="shared" si="22"/>
        <v>40</v>
      </c>
      <c r="W285" s="136">
        <f t="shared" si="21"/>
        <v>168</v>
      </c>
      <c r="X285" s="148">
        <f t="shared" si="21"/>
        <v>4</v>
      </c>
    </row>
    <row r="286" spans="1:24" hidden="1">
      <c r="A286">
        <f>IF(Bakery!A53&gt;0,Bakery!A53,IF(ISBLANK(Bakery!A53),A285,Bakery!A53))</f>
        <v>2024</v>
      </c>
      <c r="B286">
        <f>IF(Bakery!B53&gt;0,Bakery!B53,IF(ISBLANK(Bakery!B53),"",Bakery!B53))</f>
        <v>6</v>
      </c>
      <c r="C286" s="137">
        <f>IF(Bakery!C53&gt;0,Bakery!C53,IF(ISBLANK(Bakery!C53),"",Bakery!C53))</f>
        <v>8833</v>
      </c>
      <c r="D286" s="137">
        <f>IF(Bakery!D53&gt;0,Bakery!D53,IF(ISBLANK(Bakery!D53),"",Bakery!D53))</f>
        <v>6510</v>
      </c>
      <c r="E286" s="137">
        <f>IF(Bakery!E53&gt;0,Bakery!E53,IF(ISBLANK(Bakery!E53),"",Bakery!E53))</f>
        <v>5773</v>
      </c>
      <c r="F286" s="137">
        <f>IF(Bakery!F53&gt;0,Bakery!F53,IF(ISBLANK(Bakery!F53),"",Bakery!F53))</f>
        <v>22143</v>
      </c>
      <c r="G286" s="137">
        <f>IF(Bakery!G53&gt;0,Bakery!G53,IF(ISBLANK(Bakery!G53),"",Bakery!G53))</f>
        <v>8044</v>
      </c>
      <c r="H286" s="137">
        <f>IF(Bakery!H53&gt;0,Bakery!H53,IF(ISBLANK(Bakery!H53),"",Bakery!H53))</f>
        <v>6313</v>
      </c>
      <c r="I286" s="137" t="str">
        <f>IF(Bakery!I53&gt;0,Bakery!I53,IF(ISBLANK(Bakery!I53),"",Bakery!I53))</f>
        <v/>
      </c>
      <c r="J286" s="137">
        <f>IF(Bakery!J53&gt;0,Bakery!J53,IF(ISBLANK(Bakery!J53),"",Bakery!J53))</f>
        <v>0</v>
      </c>
      <c r="K286" s="137">
        <f>IF(Bakery!K53&gt;0,Bakery!K53,IF(ISBLANK(Bakery!K53),"",Bakery!K53))</f>
        <v>8044</v>
      </c>
      <c r="L286" s="139">
        <f>IF(Bakery!L53&gt;0,Bakery!L53,IF(ISBLANK(Bakery!L53),"",Bakery!L53))</f>
        <v>0.74044989300640984</v>
      </c>
      <c r="M286" s="137">
        <f>IF(Bakery!M53&gt;0,Bakery!M53,IF(ISBLANK(Bakery!M53),"",Bakery!M53))</f>
        <v>10366.4877013522</v>
      </c>
      <c r="N286" s="137">
        <f>IF(Bakery!N53&gt;0,Bakery!N53,IF(ISBLANK(Bakery!N53),"",Bakery!N53))</f>
        <v>12958.109626690251</v>
      </c>
      <c r="O286" s="137">
        <f>IF(Bakery!O53&gt;0,Bakery!O53,IF(ISBLANK(Bakery!O53),"",Bakery!O53))</f>
        <v>43539.24834567924</v>
      </c>
      <c r="P286" s="139">
        <f>IF(Bakery!P53&gt;0,Bakery!P53,IF(ISBLANK(Bakery!P53),"",Bakery!P53))</f>
        <v>0.77596194890104819</v>
      </c>
      <c r="Q286" s="139">
        <f>IF(Bakery!Q53&gt;0,Bakery!Q53,IF(ISBLANK(Bakery!Q53),"",Bakery!Q53))</f>
        <v>0.62076955912083842</v>
      </c>
      <c r="R286" s="139">
        <f>IF(Bakery!R53&gt;0,Bakery!R53,IF(ISBLANK(Bakery!R53),"",Bakery!R53))</f>
        <v>0.18475284497644004</v>
      </c>
      <c r="S286" s="137">
        <f>IF(Bakery!S53&gt;0,Bakery!S53,IF(ISBLANK(Bakery!S53),"",Bakery!S53))</f>
        <v>18.30001132118193</v>
      </c>
      <c r="T286" t="s">
        <v>124</v>
      </c>
      <c r="U286" t="s">
        <v>351</v>
      </c>
      <c r="V286" s="136">
        <f t="shared" si="22"/>
        <v>40</v>
      </c>
      <c r="W286" s="136">
        <f t="shared" si="21"/>
        <v>168</v>
      </c>
      <c r="X286" s="148">
        <f t="shared" si="21"/>
        <v>4</v>
      </c>
    </row>
    <row r="287" spans="1:24" hidden="1">
      <c r="A287">
        <f>IF(Bakery!A54&gt;0,Bakery!A54,IF(ISBLANK(Bakery!A54),A286,Bakery!A54))</f>
        <v>2024</v>
      </c>
      <c r="B287">
        <f>IF(Bakery!B54&gt;0,Bakery!B54,IF(ISBLANK(Bakery!B54),"",Bakery!B54))</f>
        <v>7</v>
      </c>
      <c r="C287" s="137">
        <f>IF(Bakery!C54&gt;0,Bakery!C54,IF(ISBLANK(Bakery!C54),"",Bakery!C54))</f>
        <v>8253</v>
      </c>
      <c r="D287" s="137">
        <f>IF(Bakery!D54&gt;0,Bakery!D54,IF(ISBLANK(Bakery!D54),"",Bakery!D54))</f>
        <v>8000</v>
      </c>
      <c r="E287" s="137">
        <f>IF(Bakery!E54&gt;0,Bakery!E54,IF(ISBLANK(Bakery!E54),"",Bakery!E54))</f>
        <v>6313</v>
      </c>
      <c r="F287" s="137">
        <f>IF(Bakery!F54&gt;0,Bakery!F54,IF(ISBLANK(Bakery!F54),"",Bakery!F54))</f>
        <v>8665</v>
      </c>
      <c r="G287" s="137">
        <f>IF(Bakery!G54&gt;0,Bakery!G54,IF(ISBLANK(Bakery!G54),"",Bakery!G54))</f>
        <v>7253</v>
      </c>
      <c r="H287" s="137">
        <f>IF(Bakery!H54&gt;0,Bakery!H54,IF(ISBLANK(Bakery!H54),"",Bakery!H54))</f>
        <v>7715</v>
      </c>
      <c r="I287" s="137" t="str">
        <f>IF(Bakery!I54&gt;0,Bakery!I54,IF(ISBLANK(Bakery!I54),"",Bakery!I54))</f>
        <v/>
      </c>
      <c r="J287" s="137">
        <f>IF(Bakery!J54&gt;0,Bakery!J54,IF(ISBLANK(Bakery!J54),"",Bakery!J54))</f>
        <v>0</v>
      </c>
      <c r="K287" s="137">
        <f>IF(Bakery!K54&gt;0,Bakery!K54,IF(ISBLANK(Bakery!K54),"",Bakery!K54))</f>
        <v>7253</v>
      </c>
      <c r="L287" s="139">
        <f>IF(Bakery!L54&gt;0,Bakery!L54,IF(ISBLANK(Bakery!L54),"",Bakery!L54))</f>
        <v>0.74044989300640984</v>
      </c>
      <c r="M287" s="137">
        <f>IF(Bakery!M54&gt;0,Bakery!M54,IF(ISBLANK(Bakery!M54),"",Bakery!M54))</f>
        <v>10366.4877013522</v>
      </c>
      <c r="N287" s="137">
        <f>IF(Bakery!N54&gt;0,Bakery!N54,IF(ISBLANK(Bakery!N54),"",Bakery!N54))</f>
        <v>12958.109626690251</v>
      </c>
      <c r="O287" s="137">
        <f>IF(Bakery!O54&gt;0,Bakery!O54,IF(ISBLANK(Bakery!O54),"",Bakery!O54))</f>
        <v>43539.24834567924</v>
      </c>
      <c r="P287" s="139">
        <f>IF(Bakery!P54&gt;0,Bakery!P54,IF(ISBLANK(Bakery!P54),"",Bakery!P54))</f>
        <v>0.69965838082785958</v>
      </c>
      <c r="Q287" s="139">
        <f>IF(Bakery!Q54&gt;0,Bakery!Q54,IF(ISBLANK(Bakery!Q54),"",Bakery!Q54))</f>
        <v>0.55972670466228758</v>
      </c>
      <c r="R287" s="139">
        <f>IF(Bakery!R54&gt;0,Bakery!R54,IF(ISBLANK(Bakery!R54),"",Bakery!R54))</f>
        <v>0.16658532876853799</v>
      </c>
      <c r="S287" s="137">
        <f>IF(Bakery!S54&gt;0,Bakery!S54,IF(ISBLANK(Bakery!S54),"",Bakery!S54))</f>
        <v>21.418150975402884</v>
      </c>
      <c r="T287" t="s">
        <v>124</v>
      </c>
      <c r="U287" t="s">
        <v>351</v>
      </c>
      <c r="V287" s="136">
        <f t="shared" si="22"/>
        <v>40</v>
      </c>
      <c r="W287" s="136">
        <f t="shared" si="21"/>
        <v>168</v>
      </c>
      <c r="X287" s="148">
        <f t="shared" si="21"/>
        <v>4</v>
      </c>
    </row>
    <row r="288" spans="1:24">
      <c r="A288">
        <f>IF(Bakery!A55&gt;0,Bakery!A55,IF(ISBLANK(Bakery!A55),A287,Bakery!A55))</f>
        <v>2024</v>
      </c>
      <c r="B288">
        <f>IF(Bakery!B55&gt;0,Bakery!B55,IF(ISBLANK(Bakery!B55),"",Bakery!B55))</f>
        <v>8</v>
      </c>
      <c r="C288" s="137">
        <f>IF(Bakery!C55&gt;0,Bakery!C55,IF(ISBLANK(Bakery!C55),"",Bakery!C55))</f>
        <v>2398</v>
      </c>
      <c r="D288" s="137">
        <f>IF(Bakery!D55&gt;0,Bakery!D55,IF(ISBLANK(Bakery!D55),"",Bakery!D55))</f>
        <v>2654</v>
      </c>
      <c r="E288" s="137">
        <f>IF(Bakery!E55&gt;0,Bakery!E55,IF(ISBLANK(Bakery!E55),"",Bakery!E55))</f>
        <v>7715</v>
      </c>
      <c r="F288" s="137">
        <f>IF(Bakery!F55&gt;0,Bakery!F55,IF(ISBLANK(Bakery!F55),"",Bakery!F55))</f>
        <v>5785</v>
      </c>
      <c r="G288" s="137">
        <f>IF(Bakery!G55&gt;0,Bakery!G55,IF(ISBLANK(Bakery!G55),"",Bakery!G55))</f>
        <v>3541</v>
      </c>
      <c r="H288" s="137">
        <f>IF(Bakery!H55&gt;0,Bakery!H55,IF(ISBLANK(Bakery!H55),"",Bakery!H55))</f>
        <v>7342</v>
      </c>
      <c r="I288" s="137" t="str">
        <f>IF(Bakery!I55&gt;0,Bakery!I55,IF(ISBLANK(Bakery!I55),"",Bakery!I55))</f>
        <v/>
      </c>
      <c r="J288" s="137">
        <f>IF(Bakery!J55&gt;0,Bakery!J55,IF(ISBLANK(Bakery!J55),"",Bakery!J55))</f>
        <v>0</v>
      </c>
      <c r="K288" s="137">
        <f>IF(Bakery!K55&gt;0,Bakery!K55,IF(ISBLANK(Bakery!K55),"",Bakery!K55))</f>
        <v>3541</v>
      </c>
      <c r="L288" s="139">
        <f>IF(Bakery!L55&gt;0,Bakery!L55,IF(ISBLANK(Bakery!L55),"",Bakery!L55))</f>
        <v>0.74044989300640984</v>
      </c>
      <c r="M288" s="137">
        <f>IF(Bakery!M55&gt;0,Bakery!M55,IF(ISBLANK(Bakery!M55),"",Bakery!M55))</f>
        <v>10366.4877013522</v>
      </c>
      <c r="N288" s="137">
        <f>IF(Bakery!N55&gt;0,Bakery!N55,IF(ISBLANK(Bakery!N55),"",Bakery!N55))</f>
        <v>12958.109626690251</v>
      </c>
      <c r="O288" s="137">
        <f>IF(Bakery!O55&gt;0,Bakery!O55,IF(ISBLANK(Bakery!O55),"",Bakery!O55))</f>
        <v>43539.24834567924</v>
      </c>
      <c r="P288" s="139">
        <f>IF(Bakery!P55&gt;0,Bakery!P55,IF(ISBLANK(Bakery!P55),"",Bakery!P55))</f>
        <v>0.3415814596045017</v>
      </c>
      <c r="Q288" s="139">
        <f>IF(Bakery!Q55&gt;0,Bakery!Q55,IF(ISBLANK(Bakery!Q55),"",Bakery!Q55))</f>
        <v>0.27326516768360132</v>
      </c>
      <c r="R288" s="139">
        <f>IF(Bakery!R55&gt;0,Bakery!R55,IF(ISBLANK(Bakery!R55),"",Bakery!R55))</f>
        <v>8.1328918953452775E-2</v>
      </c>
      <c r="S288" s="137">
        <f>IF(Bakery!S55&gt;0,Bakery!S55,IF(ISBLANK(Bakery!S55),"",Bakery!S55))</f>
        <v>90.083402835696418</v>
      </c>
      <c r="T288" t="s">
        <v>124</v>
      </c>
      <c r="U288" t="s">
        <v>351</v>
      </c>
      <c r="V288" s="136">
        <f t="shared" si="22"/>
        <v>40</v>
      </c>
      <c r="W288" s="136">
        <f t="shared" si="21"/>
        <v>168</v>
      </c>
      <c r="X288" s="148">
        <f t="shared" si="21"/>
        <v>4</v>
      </c>
    </row>
    <row r="289" spans="1:24">
      <c r="A289">
        <f>IF(Bakery!A56&gt;0,Bakery!A56,IF(ISBLANK(Bakery!A56),A288,Bakery!A56))</f>
        <v>2024</v>
      </c>
      <c r="B289">
        <f>IF(Bakery!B56&gt;0,Bakery!B56,IF(ISBLANK(Bakery!B56),"",Bakery!B56))</f>
        <v>9</v>
      </c>
      <c r="C289" s="137">
        <f>IF(Bakery!C56&gt;0,Bakery!C56,IF(ISBLANK(Bakery!C56),"",Bakery!C56))</f>
        <v>7000</v>
      </c>
      <c r="D289" s="137">
        <f>IF(Bakery!D56&gt;0,Bakery!D56,IF(ISBLANK(Bakery!D56),"",Bakery!D56))</f>
        <v>7000</v>
      </c>
      <c r="E289" s="137">
        <f>IF(Bakery!E56&gt;0,Bakery!E56,IF(ISBLANK(Bakery!E56),"",Bakery!E56))</f>
        <v>7342</v>
      </c>
      <c r="F289" s="137">
        <f>IF(Bakery!F56&gt;0,Bakery!F56,IF(ISBLANK(Bakery!F56),"",Bakery!F56))</f>
        <v>2785</v>
      </c>
      <c r="G289" s="137">
        <f>IF(Bakery!G56&gt;0,Bakery!G56,IF(ISBLANK(Bakery!G56),"",Bakery!G56))</f>
        <v>1008</v>
      </c>
      <c r="H289" s="137">
        <f>IF(Bakery!H56&gt;0,Bakery!H56,IF(ISBLANK(Bakery!H56),"",Bakery!H56))</f>
        <v>6110</v>
      </c>
      <c r="I289" s="137" t="str">
        <f>IF(Bakery!I56&gt;0,Bakery!I56,IF(ISBLANK(Bakery!I56),"",Bakery!I56))</f>
        <v/>
      </c>
      <c r="J289" s="137">
        <f>IF(Bakery!J56&gt;0,Bakery!J56,IF(ISBLANK(Bakery!J56),"",Bakery!J56))</f>
        <v>0</v>
      </c>
      <c r="K289" s="137">
        <f>IF(Bakery!K56&gt;0,Bakery!K56,IF(ISBLANK(Bakery!K56),"",Bakery!K56))</f>
        <v>1008</v>
      </c>
      <c r="L289" s="139">
        <f>IF(Bakery!L56&gt;0,Bakery!L56,IF(ISBLANK(Bakery!L56),"",Bakery!L56))</f>
        <v>0.74044989300640984</v>
      </c>
      <c r="M289" s="137">
        <f>IF(Bakery!M56&gt;0,Bakery!M56,IF(ISBLANK(Bakery!M56),"",Bakery!M56))</f>
        <v>10366.4877013522</v>
      </c>
      <c r="N289" s="137">
        <f>IF(Bakery!N56&gt;0,Bakery!N56,IF(ISBLANK(Bakery!N56),"",Bakery!N56))</f>
        <v>12958.109626690251</v>
      </c>
      <c r="O289" s="137">
        <f>IF(Bakery!O56&gt;0,Bakery!O56,IF(ISBLANK(Bakery!O56),"",Bakery!O56))</f>
        <v>43539.24834567924</v>
      </c>
      <c r="P289" s="139">
        <f>IF(Bakery!P56&gt;0,Bakery!P56,IF(ISBLANK(Bakery!P56),"",Bakery!P56))</f>
        <v>9.7236405332204942E-2</v>
      </c>
      <c r="Q289" s="139">
        <f>IF(Bakery!Q56&gt;0,Bakery!Q56,IF(ISBLANK(Bakery!Q56),"",Bakery!Q56))</f>
        <v>7.778912426576394E-2</v>
      </c>
      <c r="R289" s="139">
        <f>IF(Bakery!R56&gt;0,Bakery!R56,IF(ISBLANK(Bakery!R56),"",Bakery!R56))</f>
        <v>2.3151525079096416E-2</v>
      </c>
      <c r="S289" s="137">
        <f>IF(Bakery!S56&gt;0,Bakery!S56,IF(ISBLANK(Bakery!S56),"",Bakery!S56))</f>
        <v>29.367999999999999</v>
      </c>
      <c r="T289" t="s">
        <v>124</v>
      </c>
      <c r="U289" t="s">
        <v>351</v>
      </c>
      <c r="V289" s="136">
        <f t="shared" si="22"/>
        <v>40</v>
      </c>
      <c r="W289" s="136">
        <f t="shared" si="21"/>
        <v>168</v>
      </c>
      <c r="X289" s="148">
        <f t="shared" si="21"/>
        <v>4</v>
      </c>
    </row>
    <row r="290" spans="1:24">
      <c r="A290">
        <f>IF(Bakery!A57&gt;0,Bakery!A57,IF(ISBLANK(Bakery!A57),A289,Bakery!A57))</f>
        <v>2024</v>
      </c>
      <c r="B290">
        <f>IF(Bakery!B57&gt;0,Bakery!B57,IF(ISBLANK(Bakery!B57),"",Bakery!B57))</f>
        <v>10</v>
      </c>
      <c r="C290" s="137">
        <f>IF(Bakery!C57&gt;0,Bakery!C57,IF(ISBLANK(Bakery!C57),"",Bakery!C57))</f>
        <v>5383</v>
      </c>
      <c r="D290" s="137">
        <f>IF(Bakery!D57&gt;0,Bakery!D57,IF(ISBLANK(Bakery!D57),"",Bakery!D57))</f>
        <v>5383</v>
      </c>
      <c r="E290" s="137">
        <f>IF(Bakery!E57&gt;0,Bakery!E57,IF(ISBLANK(Bakery!E57),"",Bakery!E57))</f>
        <v>6110</v>
      </c>
      <c r="F290" s="137">
        <f>IF(Bakery!F57&gt;0,Bakery!F57,IF(ISBLANK(Bakery!F57),"",Bakery!F57))</f>
        <v>2292</v>
      </c>
      <c r="G290" s="137">
        <f>IF(Bakery!G57&gt;0,Bakery!G57,IF(ISBLANK(Bakery!G57),"",Bakery!G57))</f>
        <v>452</v>
      </c>
      <c r="H290" s="137">
        <f>IF(Bakery!H57&gt;0,Bakery!H57,IF(ISBLANK(Bakery!H57),"",Bakery!H57))</f>
        <v>2879</v>
      </c>
      <c r="I290" s="137" t="str">
        <f>IF(Bakery!I57&gt;0,Bakery!I57,IF(ISBLANK(Bakery!I57),"",Bakery!I57))</f>
        <v/>
      </c>
      <c r="J290" s="137">
        <f>IF(Bakery!J57&gt;0,Bakery!J57,IF(ISBLANK(Bakery!J57),"",Bakery!J57))</f>
        <v>0</v>
      </c>
      <c r="K290" s="137">
        <f>IF(Bakery!K57&gt;0,Bakery!K57,IF(ISBLANK(Bakery!K57),"",Bakery!K57))</f>
        <v>452</v>
      </c>
      <c r="L290" s="139">
        <f>IF(Bakery!L57&gt;0,Bakery!L57,IF(ISBLANK(Bakery!L57),"",Bakery!L57))</f>
        <v>0.74044989300640984</v>
      </c>
      <c r="M290" s="137">
        <f>IF(Bakery!M57&gt;0,Bakery!M57,IF(ISBLANK(Bakery!M57),"",Bakery!M57))</f>
        <v>10366.4877013522</v>
      </c>
      <c r="N290" s="137">
        <f>IF(Bakery!N57&gt;0,Bakery!N57,IF(ISBLANK(Bakery!N57),"",Bakery!N57))</f>
        <v>12958.109626690251</v>
      </c>
      <c r="O290" s="137">
        <f>IF(Bakery!O57&gt;0,Bakery!O57,IF(ISBLANK(Bakery!O57),"",Bakery!O57))</f>
        <v>43539.24834567924</v>
      </c>
      <c r="P290" s="139">
        <f>IF(Bakery!P57&gt;0,Bakery!P57,IF(ISBLANK(Bakery!P57),"",Bakery!P57))</f>
        <v>4.3602038898964912E-2</v>
      </c>
      <c r="Q290" s="139">
        <f>IF(Bakery!Q57&gt;0,Bakery!Q57,IF(ISBLANK(Bakery!Q57),"",Bakery!Q57))</f>
        <v>3.4881631119171926E-2</v>
      </c>
      <c r="R290" s="139">
        <f>IF(Bakery!R57&gt;0,Bakery!R57,IF(ISBLANK(Bakery!R57),"",Bakery!R57))</f>
        <v>1.0381437833086885E-2</v>
      </c>
      <c r="S290" s="137">
        <f>IF(Bakery!S57&gt;0,Bakery!S57,IF(ISBLANK(Bakery!S57),"",Bakery!S57))</f>
        <v>31.781534460338101</v>
      </c>
      <c r="T290" t="s">
        <v>124</v>
      </c>
      <c r="U290" t="s">
        <v>351</v>
      </c>
      <c r="V290" s="136">
        <f t="shared" si="22"/>
        <v>40</v>
      </c>
      <c r="W290" s="136">
        <f t="shared" si="21"/>
        <v>168</v>
      </c>
      <c r="X290" s="148">
        <f t="shared" si="21"/>
        <v>4</v>
      </c>
    </row>
    <row r="291" spans="1:24" hidden="1">
      <c r="A291">
        <f>IF(Bakery!A58&gt;0,Bakery!A58,IF(ISBLANK(Bakery!A58),A290,Bakery!A58))</f>
        <v>2024</v>
      </c>
      <c r="B291">
        <f>IF(Bakery!B58&gt;0,Bakery!B58,IF(ISBLANK(Bakery!B58),"",Bakery!B58))</f>
        <v>11</v>
      </c>
      <c r="C291" s="137">
        <f>IF(Bakery!C58&gt;0,Bakery!C58,IF(ISBLANK(Bakery!C58),"",Bakery!C58))</f>
        <v>4563</v>
      </c>
      <c r="D291" s="137">
        <f>IF(Bakery!D58&gt;0,Bakery!D58,IF(ISBLANK(Bakery!D58),"",Bakery!D58))</f>
        <v>5000</v>
      </c>
      <c r="E291" s="137">
        <f>IF(Bakery!E58&gt;0,Bakery!E58,IF(ISBLANK(Bakery!E58),"",Bakery!E58))</f>
        <v>2879</v>
      </c>
      <c r="F291" s="137">
        <f>IF(Bakery!F58&gt;0,Bakery!F58,IF(ISBLANK(Bakery!F58),"",Bakery!F58))</f>
        <v>887</v>
      </c>
      <c r="G291" s="137">
        <f>IF(Bakery!G58&gt;0,Bakery!G58,IF(ISBLANK(Bakery!G58),"",Bakery!G58))</f>
        <v>7999</v>
      </c>
      <c r="H291" s="137">
        <f>IF(Bakery!H58&gt;0,Bakery!H58,IF(ISBLANK(Bakery!H58),"",Bakery!H58))</f>
        <v>2879</v>
      </c>
      <c r="I291" s="137" t="str">
        <f>IF(Bakery!I58&gt;0,Bakery!I58,IF(ISBLANK(Bakery!I58),"",Bakery!I58))</f>
        <v/>
      </c>
      <c r="J291" s="137">
        <f>IF(Bakery!J58&gt;0,Bakery!J58,IF(ISBLANK(Bakery!J58),"",Bakery!J58))</f>
        <v>0</v>
      </c>
      <c r="K291" s="137">
        <f>IF(Bakery!K58&gt;0,Bakery!K58,IF(ISBLANK(Bakery!K58),"",Bakery!K58))</f>
        <v>7999</v>
      </c>
      <c r="L291" s="139">
        <f>IF(Bakery!L58&gt;0,Bakery!L58,IF(ISBLANK(Bakery!L58),"",Bakery!L58))</f>
        <v>0.74044989300640984</v>
      </c>
      <c r="M291" s="137">
        <f>IF(Bakery!M58&gt;0,Bakery!M58,IF(ISBLANK(Bakery!M58),"",Bakery!M58))</f>
        <v>10366.4877013522</v>
      </c>
      <c r="N291" s="137">
        <f>IF(Bakery!N58&gt;0,Bakery!N58,IF(ISBLANK(Bakery!N58),"",Bakery!N58))</f>
        <v>12958.109626690251</v>
      </c>
      <c r="O291" s="137">
        <f>IF(Bakery!O58&gt;0,Bakery!O58,IF(ISBLANK(Bakery!O58),"",Bakery!O58))</f>
        <v>43539.24834567924</v>
      </c>
      <c r="P291" s="139">
        <f>IF(Bakery!P58&gt;0,Bakery!P58,IF(ISBLANK(Bakery!P58),"",Bakery!P58))</f>
        <v>0.77162103794871761</v>
      </c>
      <c r="Q291" s="139">
        <f>IF(Bakery!Q58&gt;0,Bakery!Q58,IF(ISBLANK(Bakery!Q58),"",Bakery!Q58))</f>
        <v>0.61729683035897398</v>
      </c>
      <c r="R291" s="139">
        <f>IF(Bakery!R58&gt;0,Bakery!R58,IF(ISBLANK(Bakery!R58),"",Bakery!R58))</f>
        <v>0.18371929474969467</v>
      </c>
      <c r="S291" s="137">
        <f>IF(Bakery!S58&gt;0,Bakery!S58,IF(ISBLANK(Bakery!S58),"",Bakery!S58))</f>
        <v>17.666447512601358</v>
      </c>
      <c r="T291" t="s">
        <v>124</v>
      </c>
      <c r="U291" t="s">
        <v>351</v>
      </c>
      <c r="V291" s="136">
        <f t="shared" si="22"/>
        <v>40</v>
      </c>
      <c r="W291" s="136">
        <f t="shared" si="21"/>
        <v>168</v>
      </c>
      <c r="X291" s="148">
        <f t="shared" si="21"/>
        <v>4</v>
      </c>
    </row>
    <row r="292" spans="1:24" hidden="1">
      <c r="A292">
        <f>IF(Bakery!A59&gt;0,Bakery!A59,IF(ISBLANK(Bakery!A59),A291,Bakery!A59))</f>
        <v>2024</v>
      </c>
      <c r="B292">
        <f>IF(Bakery!B59&gt;0,Bakery!B59,IF(ISBLANK(Bakery!B59),"",Bakery!B59))</f>
        <v>12</v>
      </c>
      <c r="C292" s="137">
        <f>IF(Bakery!C59&gt;0,Bakery!C59,IF(ISBLANK(Bakery!C59),"",Bakery!C59))</f>
        <v>20231</v>
      </c>
      <c r="D292" s="137">
        <f>IF(Bakery!D59&gt;0,Bakery!D59,IF(ISBLANK(Bakery!D59),"",Bakery!D59))</f>
        <v>1479</v>
      </c>
      <c r="E292" s="137">
        <f>IF(Bakery!E59&gt;0,Bakery!E59,IF(ISBLANK(Bakery!E59),"",Bakery!E59))</f>
        <v>2879</v>
      </c>
      <c r="F292" s="137">
        <f>IF(Bakery!F59&gt;0,Bakery!F59,IF(ISBLANK(Bakery!F59),"",Bakery!F59))</f>
        <v>638</v>
      </c>
      <c r="G292" s="137">
        <f>IF(Bakery!G59&gt;0,Bakery!G59,IF(ISBLANK(Bakery!G59),"",Bakery!G59))</f>
        <v>2321</v>
      </c>
      <c r="H292" s="137">
        <f>IF(Bakery!H59&gt;0,Bakery!H59,IF(ISBLANK(Bakery!H59),"",Bakery!H59))</f>
        <v>2879</v>
      </c>
      <c r="I292" s="137" t="str">
        <f>IF(Bakery!I59&gt;0,Bakery!I59,IF(ISBLANK(Bakery!I59),"",Bakery!I59))</f>
        <v/>
      </c>
      <c r="J292" s="137">
        <f>IF(Bakery!J59&gt;0,Bakery!J59,IF(ISBLANK(Bakery!J59),"",Bakery!J59))</f>
        <v>0</v>
      </c>
      <c r="K292" s="137">
        <f>IF(Bakery!K59&gt;0,Bakery!K59,IF(ISBLANK(Bakery!K59),"",Bakery!K59))</f>
        <v>2321</v>
      </c>
      <c r="L292" s="139">
        <f>IF(Bakery!L59&gt;0,Bakery!L59,IF(ISBLANK(Bakery!L59),"",Bakery!L59))</f>
        <v>0.74044989300640984</v>
      </c>
      <c r="M292" s="137">
        <f>IF(Bakery!M59&gt;0,Bakery!M59,IF(ISBLANK(Bakery!M59),"",Bakery!M59))</f>
        <v>10366.4877013522</v>
      </c>
      <c r="N292" s="137">
        <f>IF(Bakery!N59&gt;0,Bakery!N59,IF(ISBLANK(Bakery!N59),"",Bakery!N59))</f>
        <v>12958.109626690251</v>
      </c>
      <c r="O292" s="137">
        <f>IF(Bakery!O59&gt;0,Bakery!O59,IF(ISBLANK(Bakery!O59),"",Bakery!O59))</f>
        <v>43539.24834567924</v>
      </c>
      <c r="P292" s="139">
        <f>IF(Bakery!P59&gt;0,Bakery!P59,IF(ISBLANK(Bakery!P59),"",Bakery!P59))</f>
        <v>0.22389454045242824</v>
      </c>
      <c r="Q292" s="139">
        <f>IF(Bakery!Q59&gt;0,Bakery!Q59,IF(ISBLANK(Bakery!Q59),"",Bakery!Q59))</f>
        <v>0.17911563236194258</v>
      </c>
      <c r="R292" s="139">
        <f>IF(Bakery!R59&gt;0,Bakery!R59,IF(ISBLANK(Bakery!R59),"",Bakery!R59))</f>
        <v>5.3308223917244817E-2</v>
      </c>
      <c r="S292" s="137">
        <f>IF(Bakery!S59&gt;0,Bakery!S59,IF(ISBLANK(Bakery!S59),"",Bakery!S59))</f>
        <v>3.9845781226830108</v>
      </c>
      <c r="T292" t="s">
        <v>124</v>
      </c>
      <c r="U292" t="s">
        <v>351</v>
      </c>
      <c r="V292" s="136">
        <f t="shared" si="22"/>
        <v>40</v>
      </c>
      <c r="W292" s="136">
        <f t="shared" si="21"/>
        <v>168</v>
      </c>
      <c r="X292" s="148">
        <f t="shared" si="21"/>
        <v>4</v>
      </c>
    </row>
    <row r="293" spans="1:24" hidden="1">
      <c r="A293">
        <f>IF(Bakery!A60&gt;0,Bakery!A60,IF(ISBLANK(Bakery!A60),A292,Bakery!A60))</f>
        <v>2024</v>
      </c>
      <c r="B293">
        <f>IF(Bakery!B60&gt;0,Bakery!B60,IF(ISBLANK(Bakery!B60),"",Bakery!B60))</f>
        <v>13</v>
      </c>
      <c r="C293" s="137">
        <f>IF(Bakery!C60&gt;0,Bakery!C60,IF(ISBLANK(Bakery!C60),"",Bakery!C60))</f>
        <v>2910</v>
      </c>
      <c r="D293" s="137">
        <f>IF(Bakery!D60&gt;0,Bakery!D60,IF(ISBLANK(Bakery!D60),"",Bakery!D60))</f>
        <v>2103</v>
      </c>
      <c r="E293" s="137">
        <f>IF(Bakery!E60&gt;0,Bakery!E60,IF(ISBLANK(Bakery!E60),"",Bakery!E60))</f>
        <v>2879</v>
      </c>
      <c r="F293" s="137">
        <f>IF(Bakery!F60&gt;0,Bakery!F60,IF(ISBLANK(Bakery!F60),"",Bakery!F60))</f>
        <v>1849</v>
      </c>
      <c r="G293" s="137">
        <f>IF(Bakery!G60&gt;0,Bakery!G60,IF(ISBLANK(Bakery!G60),"",Bakery!G60))</f>
        <v>192</v>
      </c>
      <c r="H293" s="137">
        <f>IF(Bakery!H60&gt;0,Bakery!H60,IF(ISBLANK(Bakery!H60),"",Bakery!H60))</f>
        <v>2879</v>
      </c>
      <c r="I293" s="137" t="str">
        <f>IF(Bakery!I60&gt;0,Bakery!I60,IF(ISBLANK(Bakery!I60),"",Bakery!I60))</f>
        <v/>
      </c>
      <c r="J293" s="137">
        <f>IF(Bakery!J60&gt;0,Bakery!J60,IF(ISBLANK(Bakery!J60),"",Bakery!J60))</f>
        <v>0</v>
      </c>
      <c r="K293" s="137">
        <f>IF(Bakery!K60&gt;0,Bakery!K60,IF(ISBLANK(Bakery!K60),"",Bakery!K60))</f>
        <v>192</v>
      </c>
      <c r="L293" s="139">
        <f>IF(Bakery!L60&gt;0,Bakery!L60,IF(ISBLANK(Bakery!L60),"",Bakery!L60))</f>
        <v>0.74044989300640984</v>
      </c>
      <c r="M293" s="137">
        <f>IF(Bakery!M60&gt;0,Bakery!M60,IF(ISBLANK(Bakery!M60),"",Bakery!M60))</f>
        <v>10366.4877013522</v>
      </c>
      <c r="N293" s="137">
        <f>IF(Bakery!N60&gt;0,Bakery!N60,IF(ISBLANK(Bakery!N60),"",Bakery!N60))</f>
        <v>12958.109626690251</v>
      </c>
      <c r="O293" s="137">
        <f>IF(Bakery!O60&gt;0,Bakery!O60,IF(ISBLANK(Bakery!O60),"",Bakery!O60))</f>
        <v>43539.24834567924</v>
      </c>
      <c r="P293" s="139">
        <f>IF(Bakery!P60&gt;0,Bakery!P60,IF(ISBLANK(Bakery!P60),"",Bakery!P60))</f>
        <v>1.8521220063277131E-2</v>
      </c>
      <c r="Q293" s="139">
        <f>IF(Bakery!Q60&gt;0,Bakery!Q60,IF(ISBLANK(Bakery!Q60),"",Bakery!Q60))</f>
        <v>1.4816976050621704E-2</v>
      </c>
      <c r="R293" s="139">
        <f>IF(Bakery!R60&gt;0,Bakery!R60,IF(ISBLANK(Bakery!R60),"",Bakery!R60))</f>
        <v>4.4098143007802694E-3</v>
      </c>
      <c r="S293" s="137">
        <f>IF(Bakery!S60&gt;0,Bakery!S60,IF(ISBLANK(Bakery!S60),"",Bakery!S60))</f>
        <v>34.627147766323027</v>
      </c>
      <c r="T293" t="s">
        <v>124</v>
      </c>
      <c r="U293" t="s">
        <v>351</v>
      </c>
      <c r="V293" s="136">
        <f t="shared" si="22"/>
        <v>40</v>
      </c>
      <c r="W293" s="136">
        <f t="shared" si="21"/>
        <v>168</v>
      </c>
      <c r="X293" s="148">
        <f t="shared" si="21"/>
        <v>4</v>
      </c>
    </row>
    <row r="294" spans="1:24" hidden="1">
      <c r="A294">
        <f>IF(Bakery!A61&gt;0,Bakery!A61,IF(ISBLANK(Bakery!A61),A293,Bakery!A61))</f>
        <v>2025</v>
      </c>
      <c r="B294">
        <f>IF(Bakery!B61&gt;0,Bakery!B61,IF(ISBLANK(Bakery!B61),"",Bakery!B61))</f>
        <v>1</v>
      </c>
      <c r="C294" s="137">
        <f>IF(Bakery!C61&gt;0,Bakery!C61,IF(ISBLANK(Bakery!C61),"",Bakery!C61))</f>
        <v>3206</v>
      </c>
      <c r="D294" s="137">
        <f>IF(Bakery!D61&gt;0,Bakery!D61,IF(ISBLANK(Bakery!D61),"",Bakery!D61))</f>
        <v>2018</v>
      </c>
      <c r="E294" s="137">
        <f>IF(Bakery!E61&gt;0,Bakery!E61,IF(ISBLANK(Bakery!E61),"",Bakery!E61))</f>
        <v>2879</v>
      </c>
      <c r="F294" s="137">
        <f>IF(Bakery!F61&gt;0,Bakery!F61,IF(ISBLANK(Bakery!F61),"",Bakery!F61))</f>
        <v>2764</v>
      </c>
      <c r="G294" s="137">
        <f>IF(Bakery!G61&gt;0,Bakery!G61,IF(ISBLANK(Bakery!G61),"",Bakery!G61))</f>
        <v>4031</v>
      </c>
      <c r="H294" s="137">
        <f>IF(Bakery!H61&gt;0,Bakery!H61,IF(ISBLANK(Bakery!H61),"",Bakery!H61))</f>
        <v>2879</v>
      </c>
      <c r="I294" s="137" t="str">
        <f>IF(Bakery!I61&gt;0,Bakery!I61,IF(ISBLANK(Bakery!I61),"",Bakery!I61))</f>
        <v/>
      </c>
      <c r="J294" s="137">
        <f>IF(Bakery!J61&gt;0,Bakery!J61,IF(ISBLANK(Bakery!J61),"",Bakery!J61))</f>
        <v>4031</v>
      </c>
      <c r="K294" s="137">
        <f>IF(Bakery!K61&gt;0,Bakery!K61,IF(ISBLANK(Bakery!K61),"",Bakery!K61))</f>
        <v>4031</v>
      </c>
      <c r="L294" s="139">
        <f>IF(Bakery!L61&gt;0,Bakery!L61,IF(ISBLANK(Bakery!L61),"",Bakery!L61))</f>
        <v>1.0170545978919165</v>
      </c>
      <c r="M294" s="137">
        <f>IF(Bakery!M61&gt;0,Bakery!M61,IF(ISBLANK(Bakery!M61),"",Bakery!M61))</f>
        <v>14239.024247598871</v>
      </c>
      <c r="N294" s="137">
        <f>IF(Bakery!N61&gt;0,Bakery!N61,IF(ISBLANK(Bakery!N61),"",Bakery!N61))</f>
        <v>17798.780309498587</v>
      </c>
      <c r="O294" s="137">
        <f>IF(Bakery!O61&gt;0,Bakery!O61,IF(ISBLANK(Bakery!O61),"",Bakery!O61))</f>
        <v>59803.901839915256</v>
      </c>
      <c r="P294" s="139">
        <f>IF(Bakery!P61&gt;0,Bakery!P61,IF(ISBLANK(Bakery!P61),"",Bakery!P61))</f>
        <v>0.2830952409312561</v>
      </c>
      <c r="Q294" s="139">
        <f>IF(Bakery!Q61&gt;0,Bakery!Q61,IF(ISBLANK(Bakery!Q61),"",Bakery!Q61))</f>
        <v>0.22647619274500491</v>
      </c>
      <c r="R294" s="139">
        <f>IF(Bakery!R61&gt;0,Bakery!R61,IF(ISBLANK(Bakery!R61),"",Bakery!R61))</f>
        <v>6.7403628793156214E-2</v>
      </c>
      <c r="S294" s="137">
        <f>IF(Bakery!S61&gt;0,Bakery!S61,IF(ISBLANK(Bakery!S61),"",Bakery!S61))</f>
        <v>25.144104803493448</v>
      </c>
      <c r="T294" t="s">
        <v>124</v>
      </c>
      <c r="U294" t="s">
        <v>351</v>
      </c>
      <c r="V294" s="136">
        <f t="shared" si="22"/>
        <v>40</v>
      </c>
      <c r="W294" s="136">
        <f t="shared" si="21"/>
        <v>168</v>
      </c>
      <c r="X294" s="148">
        <f t="shared" si="21"/>
        <v>4</v>
      </c>
    </row>
    <row r="295" spans="1:24" hidden="1">
      <c r="A295">
        <f>IF(Bakery!A62&gt;0,Bakery!A62,IF(ISBLANK(Bakery!A62),A294,Bakery!A62))</f>
        <v>2025</v>
      </c>
      <c r="B295">
        <f>IF(Bakery!B62&gt;0,Bakery!B62,IF(ISBLANK(Bakery!B62),"",Bakery!B62))</f>
        <v>2</v>
      </c>
      <c r="C295" s="137">
        <f>IF(Bakery!C62&gt;0,Bakery!C62,IF(ISBLANK(Bakery!C62),"",Bakery!C62))</f>
        <v>3789</v>
      </c>
      <c r="D295" s="137">
        <f>IF(Bakery!D62&gt;0,Bakery!D62,IF(ISBLANK(Bakery!D62),"",Bakery!D62))</f>
        <v>2790</v>
      </c>
      <c r="E295" s="137">
        <f>IF(Bakery!E62&gt;0,Bakery!E62,IF(ISBLANK(Bakery!E62),"",Bakery!E62))</f>
        <v>2879</v>
      </c>
      <c r="F295" s="137">
        <f>IF(Bakery!F62&gt;0,Bakery!F62,IF(ISBLANK(Bakery!F62),"",Bakery!F62))</f>
        <v>5975</v>
      </c>
      <c r="G295" s="137">
        <f>IF(Bakery!G62&gt;0,Bakery!G62,IF(ISBLANK(Bakery!G62),"",Bakery!G62))</f>
        <v>3289</v>
      </c>
      <c r="H295" s="137">
        <f>IF(Bakery!H62&gt;0,Bakery!H62,IF(ISBLANK(Bakery!H62),"",Bakery!H62))</f>
        <v>2879</v>
      </c>
      <c r="I295" s="137" t="str">
        <f>IF(Bakery!I62&gt;0,Bakery!I62,IF(ISBLANK(Bakery!I62),"",Bakery!I62))</f>
        <v/>
      </c>
      <c r="J295" s="137">
        <f>IF(Bakery!J62&gt;0,Bakery!J62,IF(ISBLANK(Bakery!J62),"",Bakery!J62))</f>
        <v>3289</v>
      </c>
      <c r="K295" s="137">
        <f>IF(Bakery!K62&gt;0,Bakery!K62,IF(ISBLANK(Bakery!K62),"",Bakery!K62))</f>
        <v>3289</v>
      </c>
      <c r="L295" s="139">
        <f>IF(Bakery!L62&gt;0,Bakery!L62,IF(ISBLANK(Bakery!L62),"",Bakery!L62))</f>
        <v>1.0170545978919165</v>
      </c>
      <c r="M295" s="137">
        <f>IF(Bakery!M62&gt;0,Bakery!M62,IF(ISBLANK(Bakery!M62),"",Bakery!M62))</f>
        <v>14239.024247598871</v>
      </c>
      <c r="N295" s="137">
        <f>IF(Bakery!N62&gt;0,Bakery!N62,IF(ISBLANK(Bakery!N62),"",Bakery!N62))</f>
        <v>17798.780309498587</v>
      </c>
      <c r="O295" s="137">
        <f>IF(Bakery!O62&gt;0,Bakery!O62,IF(ISBLANK(Bakery!O62),"",Bakery!O62))</f>
        <v>59803.901839915256</v>
      </c>
      <c r="P295" s="139">
        <f>IF(Bakery!P62&gt;0,Bakery!P62,IF(ISBLANK(Bakery!P62),"",Bakery!P62))</f>
        <v>0.23098492865862102</v>
      </c>
      <c r="Q295" s="139">
        <f>IF(Bakery!Q62&gt;0,Bakery!Q62,IF(ISBLANK(Bakery!Q62),"",Bakery!Q62))</f>
        <v>0.18478794292689685</v>
      </c>
      <c r="R295" s="139">
        <f>IF(Bakery!R62&gt;0,Bakery!R62,IF(ISBLANK(Bakery!R62),"",Bakery!R62))</f>
        <v>5.4996411585385957E-2</v>
      </c>
      <c r="S295" s="137">
        <f>IF(Bakery!S62&gt;0,Bakery!S62,IF(ISBLANK(Bakery!S62),"",Bakery!S62))</f>
        <v>21.275270519926099</v>
      </c>
      <c r="T295" t="s">
        <v>124</v>
      </c>
      <c r="U295" t="s">
        <v>351</v>
      </c>
      <c r="V295" s="136">
        <f t="shared" si="22"/>
        <v>40</v>
      </c>
      <c r="W295" s="136">
        <f t="shared" si="21"/>
        <v>168</v>
      </c>
      <c r="X295" s="148">
        <f t="shared" si="21"/>
        <v>4</v>
      </c>
    </row>
    <row r="296" spans="1:24" hidden="1">
      <c r="A296">
        <f>IF(Bakery!A63&gt;0,Bakery!A63,IF(ISBLANK(Bakery!A63),A295,Bakery!A63))</f>
        <v>2025</v>
      </c>
      <c r="B296">
        <f>IF(Bakery!B63&gt;0,Bakery!B63,IF(ISBLANK(Bakery!B63),"",Bakery!B63))</f>
        <v>3</v>
      </c>
      <c r="C296" s="137">
        <f>IF(Bakery!C63&gt;0,Bakery!C63,IF(ISBLANK(Bakery!C63),"",Bakery!C63))</f>
        <v>2660</v>
      </c>
      <c r="D296" s="137">
        <f>IF(Bakery!D63&gt;0,Bakery!D63,IF(ISBLANK(Bakery!D63),"",Bakery!D63))</f>
        <v>11307</v>
      </c>
      <c r="E296" s="137">
        <f>IF(Bakery!E63&gt;0,Bakery!E63,IF(ISBLANK(Bakery!E63),"",Bakery!E63))</f>
        <v>2879</v>
      </c>
      <c r="F296" s="137">
        <f>IF(Bakery!F63&gt;0,Bakery!F63,IF(ISBLANK(Bakery!F63),"",Bakery!F63))</f>
        <v>9520</v>
      </c>
      <c r="G296" s="137">
        <f>IF(Bakery!G63&gt;0,Bakery!G63,IF(ISBLANK(Bakery!G63),"",Bakery!G63))</f>
        <v>8389</v>
      </c>
      <c r="H296" s="137">
        <f>IF(Bakery!H63&gt;0,Bakery!H63,IF(ISBLANK(Bakery!H63),"",Bakery!H63))</f>
        <v>2879</v>
      </c>
      <c r="I296" s="137" t="str">
        <f>IF(Bakery!I63&gt;0,Bakery!I63,IF(ISBLANK(Bakery!I63),"",Bakery!I63))</f>
        <v/>
      </c>
      <c r="J296" s="137">
        <f>IF(Bakery!J63&gt;0,Bakery!J63,IF(ISBLANK(Bakery!J63),"",Bakery!J63))</f>
        <v>8389</v>
      </c>
      <c r="K296" s="137">
        <f>IF(Bakery!K63&gt;0,Bakery!K63,IF(ISBLANK(Bakery!K63),"",Bakery!K63))</f>
        <v>8389</v>
      </c>
      <c r="L296" s="139">
        <f>IF(Bakery!L63&gt;0,Bakery!L63,IF(ISBLANK(Bakery!L63),"",Bakery!L63))</f>
        <v>1.0170545978919165</v>
      </c>
      <c r="M296" s="137">
        <f>IF(Bakery!M63&gt;0,Bakery!M63,IF(ISBLANK(Bakery!M63),"",Bakery!M63))</f>
        <v>14239.024247598871</v>
      </c>
      <c r="N296" s="137">
        <f>IF(Bakery!N63&gt;0,Bakery!N63,IF(ISBLANK(Bakery!N63),"",Bakery!N63))</f>
        <v>17798.780309498587</v>
      </c>
      <c r="O296" s="137">
        <f>IF(Bakery!O63&gt;0,Bakery!O63,IF(ISBLANK(Bakery!O63),"",Bakery!O63))</f>
        <v>59803.901839915256</v>
      </c>
      <c r="P296" s="139">
        <f>IF(Bakery!P63&gt;0,Bakery!P63,IF(ISBLANK(Bakery!P63),"",Bakery!P63))</f>
        <v>0.58915553861878134</v>
      </c>
      <c r="Q296" s="139">
        <f>IF(Bakery!Q63&gt;0,Bakery!Q63,IF(ISBLANK(Bakery!Q63),"",Bakery!Q63))</f>
        <v>0.47132443089502513</v>
      </c>
      <c r="R296" s="139">
        <f>IF(Bakery!R63&gt;0,Bakery!R63,IF(ISBLANK(Bakery!R63),"",Bakery!R63))</f>
        <v>0.14027512824256699</v>
      </c>
      <c r="S296" s="137">
        <f>IF(Bakery!S63&gt;0,Bakery!S63,IF(ISBLANK(Bakery!S63),"",Bakery!S63))</f>
        <v>30.305263157894736</v>
      </c>
      <c r="T296" t="s">
        <v>124</v>
      </c>
      <c r="U296" t="s">
        <v>351</v>
      </c>
      <c r="V296" s="136">
        <f t="shared" si="22"/>
        <v>40</v>
      </c>
      <c r="W296" s="136">
        <f t="shared" si="21"/>
        <v>168</v>
      </c>
      <c r="X296" s="148">
        <f t="shared" si="21"/>
        <v>4</v>
      </c>
    </row>
    <row r="297" spans="1:24" hidden="1">
      <c r="A297">
        <f>IF(Bakery!A64&gt;0,Bakery!A64,IF(ISBLANK(Bakery!A64),A296,Bakery!A64))</f>
        <v>2025</v>
      </c>
      <c r="B297">
        <f>IF(Bakery!B64&gt;0,Bakery!B64,IF(ISBLANK(Bakery!B64),"",Bakery!B64))</f>
        <v>4</v>
      </c>
      <c r="C297" s="137">
        <f>IF(Bakery!C64&gt;0,Bakery!C64,IF(ISBLANK(Bakery!C64),"",Bakery!C64))</f>
        <v>4251</v>
      </c>
      <c r="D297" s="137">
        <f>IF(Bakery!D64&gt;0,Bakery!D64,IF(ISBLANK(Bakery!D64),"",Bakery!D64))</f>
        <v>4000</v>
      </c>
      <c r="E297" s="137">
        <f>IF(Bakery!E64&gt;0,Bakery!E64,IF(ISBLANK(Bakery!E64),"",Bakery!E64))</f>
        <v>2879</v>
      </c>
      <c r="F297" s="137">
        <f>IF(Bakery!F64&gt;0,Bakery!F64,IF(ISBLANK(Bakery!F64),"",Bakery!F64))</f>
        <v>10589</v>
      </c>
      <c r="G297" s="137">
        <f>IF(Bakery!G64&gt;0,Bakery!G64,IF(ISBLANK(Bakery!G64),"",Bakery!G64))</f>
        <v>10809</v>
      </c>
      <c r="H297" s="137">
        <f>IF(Bakery!H64&gt;0,Bakery!H64,IF(ISBLANK(Bakery!H64),"",Bakery!H64))</f>
        <v>2659</v>
      </c>
      <c r="I297" s="137" t="str">
        <f>IF(Bakery!I64&gt;0,Bakery!I64,IF(ISBLANK(Bakery!I64),"",Bakery!I64))</f>
        <v/>
      </c>
      <c r="J297" s="137">
        <f>IF(Bakery!J64&gt;0,Bakery!J64,IF(ISBLANK(Bakery!J64),"",Bakery!J64))</f>
        <v>10809</v>
      </c>
      <c r="K297" s="137">
        <f>IF(Bakery!K64&gt;0,Bakery!K64,IF(ISBLANK(Bakery!K64),"",Bakery!K64))</f>
        <v>10809</v>
      </c>
      <c r="L297" s="139">
        <f>IF(Bakery!L64&gt;0,Bakery!L64,IF(ISBLANK(Bakery!L64),"",Bakery!L64))</f>
        <v>1.0170545978919165</v>
      </c>
      <c r="M297" s="137">
        <f>IF(Bakery!M64&gt;0,Bakery!M64,IF(ISBLANK(Bakery!M64),"",Bakery!M64))</f>
        <v>14239.024247598871</v>
      </c>
      <c r="N297" s="137">
        <f>IF(Bakery!N64&gt;0,Bakery!N64,IF(ISBLANK(Bakery!N64),"",Bakery!N64))</f>
        <v>17798.780309498587</v>
      </c>
      <c r="O297" s="137">
        <f>IF(Bakery!O64&gt;0,Bakery!O64,IF(ISBLANK(Bakery!O64),"",Bakery!O64))</f>
        <v>59803.901839915256</v>
      </c>
      <c r="P297" s="139">
        <f>IF(Bakery!P64&gt;0,Bakery!P64,IF(ISBLANK(Bakery!P64),"",Bakery!P64))</f>
        <v>0.75911100452144564</v>
      </c>
      <c r="Q297" s="139">
        <f>IF(Bakery!Q64&gt;0,Bakery!Q64,IF(ISBLANK(Bakery!Q64),"",Bakery!Q64))</f>
        <v>0.60728880361715654</v>
      </c>
      <c r="R297" s="139">
        <f>IF(Bakery!R64&gt;0,Bakery!R64,IF(ISBLANK(Bakery!R64),"",Bakery!R64))</f>
        <v>0.18074071536224895</v>
      </c>
      <c r="S297" s="137">
        <f>IF(Bakery!S64&gt;0,Bakery!S64,IF(ISBLANK(Bakery!S64),"",Bakery!S64))</f>
        <v>18.963067513526227</v>
      </c>
      <c r="T297" t="s">
        <v>124</v>
      </c>
      <c r="U297" t="s">
        <v>351</v>
      </c>
      <c r="V297" s="136">
        <f t="shared" si="22"/>
        <v>40</v>
      </c>
      <c r="W297" s="136">
        <f t="shared" si="21"/>
        <v>168</v>
      </c>
      <c r="X297" s="148">
        <f t="shared" si="21"/>
        <v>4</v>
      </c>
    </row>
    <row r="298" spans="1:24" hidden="1">
      <c r="A298">
        <f>IF(Bakery!A65&gt;0,Bakery!A65,IF(ISBLANK(Bakery!A65),A297,Bakery!A65))</f>
        <v>2025</v>
      </c>
      <c r="B298">
        <f>IF(Bakery!B65&gt;0,Bakery!B65,IF(ISBLANK(Bakery!B65),"",Bakery!B65))</f>
        <v>5</v>
      </c>
      <c r="C298" s="137">
        <f>IF(Bakery!C65&gt;0,Bakery!C65,IF(ISBLANK(Bakery!C65),"",Bakery!C65))</f>
        <v>10076</v>
      </c>
      <c r="D298" s="137">
        <f>IF(Bakery!D65&gt;0,Bakery!D65,IF(ISBLANK(Bakery!D65),"",Bakery!D65))</f>
        <v>10100</v>
      </c>
      <c r="E298" s="137">
        <f>IF(Bakery!E65&gt;0,Bakery!E65,IF(ISBLANK(Bakery!E65),"",Bakery!E65))</f>
        <v>2659</v>
      </c>
      <c r="F298" s="137" t="str">
        <f>IF(Bakery!F65&gt;0,Bakery!F65,IF(ISBLANK(Bakery!F65),"",Bakery!F65))</f>
        <v/>
      </c>
      <c r="G298" s="137" t="str">
        <f>IF(Bakery!G65&gt;0,Bakery!G65,IF(ISBLANK(Bakery!G65),"",Bakery!G65))</f>
        <v/>
      </c>
      <c r="H298" s="137">
        <f>IF(Bakery!H65&gt;0,Bakery!H65,IF(ISBLANK(Bakery!H65),"",Bakery!H65))</f>
        <v>2683</v>
      </c>
      <c r="I298" s="137" t="str">
        <f>IF(Bakery!I65&gt;0,Bakery!I65,IF(ISBLANK(Bakery!I65),"",Bakery!I65))</f>
        <v/>
      </c>
      <c r="J298" s="137">
        <f>IF(Bakery!J65&gt;0,Bakery!J65,IF(ISBLANK(Bakery!J65),"",Bakery!J65))</f>
        <v>0</v>
      </c>
      <c r="K298" s="137">
        <f>IF(Bakery!K65&gt;0,Bakery!K65,IF(ISBLANK(Bakery!K65),"",Bakery!K65))</f>
        <v>10076</v>
      </c>
      <c r="L298" s="139">
        <f>IF(Bakery!L65&gt;0,Bakery!L65,IF(ISBLANK(Bakery!L65),"",Bakery!L65))</f>
        <v>1.0170545978919165</v>
      </c>
      <c r="M298" s="137">
        <f>IF(Bakery!M65&gt;0,Bakery!M65,IF(ISBLANK(Bakery!M65),"",Bakery!M65))</f>
        <v>14239.024247598871</v>
      </c>
      <c r="N298" s="137">
        <f>IF(Bakery!N65&gt;0,Bakery!N65,IF(ISBLANK(Bakery!N65),"",Bakery!N65))</f>
        <v>17798.780309498587</v>
      </c>
      <c r="O298" s="137">
        <f>IF(Bakery!O65&gt;0,Bakery!O65,IF(ISBLANK(Bakery!O65),"",Bakery!O65))</f>
        <v>59803.901839915256</v>
      </c>
      <c r="P298" s="139">
        <f>IF(Bakery!P65&gt;0,Bakery!P65,IF(ISBLANK(Bakery!P65),"",Bakery!P65))</f>
        <v>0.70763275803109316</v>
      </c>
      <c r="Q298" s="139">
        <f>IF(Bakery!Q65&gt;0,Bakery!Q65,IF(ISBLANK(Bakery!Q65),"",Bakery!Q65))</f>
        <v>0.56610620642487464</v>
      </c>
      <c r="R298" s="139">
        <f>IF(Bakery!R65&gt;0,Bakery!R65,IF(ISBLANK(Bakery!R65),"",Bakery!R65))</f>
        <v>0.16848399000740313</v>
      </c>
      <c r="S298" s="137">
        <f>IF(Bakery!S65&gt;0,Bakery!S65,IF(ISBLANK(Bakery!S65),"",Bakery!S65))</f>
        <v>7.3890432711393412</v>
      </c>
      <c r="T298" t="s">
        <v>124</v>
      </c>
      <c r="U298" t="s">
        <v>351</v>
      </c>
      <c r="V298" s="136">
        <f t="shared" si="22"/>
        <v>40</v>
      </c>
      <c r="W298" s="136">
        <f t="shared" si="21"/>
        <v>168</v>
      </c>
      <c r="X298" s="148">
        <f t="shared" si="21"/>
        <v>4</v>
      </c>
    </row>
    <row r="299" spans="1:24" hidden="1">
      <c r="A299">
        <f>IF(Bakery!A66&gt;0,Bakery!A66,IF(ISBLANK(Bakery!A66),A298,Bakery!A66))</f>
        <v>2025</v>
      </c>
      <c r="B299">
        <f>IF(Bakery!B66&gt;0,Bakery!B66,IF(ISBLANK(Bakery!B66),"",Bakery!B66))</f>
        <v>6</v>
      </c>
      <c r="C299" s="137">
        <f>IF(Bakery!C66&gt;0,Bakery!C66,IF(ISBLANK(Bakery!C66),"",Bakery!C66))</f>
        <v>5887</v>
      </c>
      <c r="D299" s="137">
        <f>IF(Bakery!D66&gt;0,Bakery!D66,IF(ISBLANK(Bakery!D66),"",Bakery!D66))</f>
        <v>6000</v>
      </c>
      <c r="E299" s="137">
        <f>IF(Bakery!E66&gt;0,Bakery!E66,IF(ISBLANK(Bakery!E66),"",Bakery!E66))</f>
        <v>2683</v>
      </c>
      <c r="F299" s="137" t="str">
        <f>IF(Bakery!F66&gt;0,Bakery!F66,IF(ISBLANK(Bakery!F66),"",Bakery!F66))</f>
        <v/>
      </c>
      <c r="G299" s="137" t="str">
        <f>IF(Bakery!G66&gt;0,Bakery!G66,IF(ISBLANK(Bakery!G66),"",Bakery!G66))</f>
        <v/>
      </c>
      <c r="H299" s="137">
        <f>IF(Bakery!H66&gt;0,Bakery!H66,IF(ISBLANK(Bakery!H66),"",Bakery!H66))</f>
        <v>2796</v>
      </c>
      <c r="I299" s="137" t="str">
        <f>IF(Bakery!I66&gt;0,Bakery!I66,IF(ISBLANK(Bakery!I66),"",Bakery!I66))</f>
        <v/>
      </c>
      <c r="J299" s="137">
        <f>IF(Bakery!J66&gt;0,Bakery!J66,IF(ISBLANK(Bakery!J66),"",Bakery!J66))</f>
        <v>0</v>
      </c>
      <c r="K299" s="137">
        <f>IF(Bakery!K66&gt;0,Bakery!K66,IF(ISBLANK(Bakery!K66),"",Bakery!K66))</f>
        <v>5887</v>
      </c>
      <c r="L299" s="139">
        <f>IF(Bakery!L66&gt;0,Bakery!L66,IF(ISBLANK(Bakery!L66),"",Bakery!L66))</f>
        <v>1.0170545978919165</v>
      </c>
      <c r="M299" s="137">
        <f>IF(Bakery!M66&gt;0,Bakery!M66,IF(ISBLANK(Bakery!M66),"",Bakery!M66))</f>
        <v>14239.024247598871</v>
      </c>
      <c r="N299" s="137">
        <f>IF(Bakery!N66&gt;0,Bakery!N66,IF(ISBLANK(Bakery!N66),"",Bakery!N66))</f>
        <v>17798.780309498587</v>
      </c>
      <c r="O299" s="137">
        <f>IF(Bakery!O66&gt;0,Bakery!O66,IF(ISBLANK(Bakery!O66),"",Bakery!O66))</f>
        <v>59803.901839915256</v>
      </c>
      <c r="P299" s="139">
        <f>IF(Bakery!P66&gt;0,Bakery!P66,IF(ISBLANK(Bakery!P66),"",Bakery!P66))</f>
        <v>0.41344125114420854</v>
      </c>
      <c r="Q299" s="139">
        <f>IF(Bakery!Q66&gt;0,Bakery!Q66,IF(ISBLANK(Bakery!Q66),"",Bakery!Q66))</f>
        <v>0.33075300091536686</v>
      </c>
      <c r="R299" s="139">
        <f>IF(Bakery!R66&gt;0,Bakery!R66,IF(ISBLANK(Bakery!R66),"",Bakery!R66))</f>
        <v>9.8438393129573462E-2</v>
      </c>
      <c r="S299" s="137">
        <f>IF(Bakery!S66&gt;0,Bakery!S66,IF(ISBLANK(Bakery!S66),"",Bakery!S66))</f>
        <v>12.760998810939357</v>
      </c>
      <c r="T299" t="s">
        <v>124</v>
      </c>
      <c r="U299" t="s">
        <v>351</v>
      </c>
      <c r="V299" s="136">
        <f t="shared" si="22"/>
        <v>40</v>
      </c>
      <c r="W299" s="136">
        <f t="shared" si="21"/>
        <v>168</v>
      </c>
      <c r="X299" s="148">
        <f t="shared" si="21"/>
        <v>4</v>
      </c>
    </row>
    <row r="300" spans="1:24" hidden="1">
      <c r="A300">
        <f>IF(Bakery!A67&gt;0,Bakery!A67,IF(ISBLANK(Bakery!A67),A299,Bakery!A67))</f>
        <v>2025</v>
      </c>
      <c r="B300">
        <f>IF(Bakery!B67&gt;0,Bakery!B67,IF(ISBLANK(Bakery!B67),"",Bakery!B67))</f>
        <v>7</v>
      </c>
      <c r="C300" s="137">
        <f>IF(Bakery!C67&gt;0,Bakery!C67,IF(ISBLANK(Bakery!C67),"",Bakery!C67))</f>
        <v>4900</v>
      </c>
      <c r="D300" s="137">
        <f>IF(Bakery!D67&gt;0,Bakery!D67,IF(ISBLANK(Bakery!D67),"",Bakery!D67))</f>
        <v>5000</v>
      </c>
      <c r="E300" s="137">
        <f>IF(Bakery!E67&gt;0,Bakery!E67,IF(ISBLANK(Bakery!E67),"",Bakery!E67))</f>
        <v>2796</v>
      </c>
      <c r="F300" s="137" t="str">
        <f>IF(Bakery!F67&gt;0,Bakery!F67,IF(ISBLANK(Bakery!F67),"",Bakery!F67))</f>
        <v/>
      </c>
      <c r="G300" s="137" t="str">
        <f>IF(Bakery!G67&gt;0,Bakery!G67,IF(ISBLANK(Bakery!G67),"",Bakery!G67))</f>
        <v/>
      </c>
      <c r="H300" s="137">
        <f>IF(Bakery!H67&gt;0,Bakery!H67,IF(ISBLANK(Bakery!H67),"",Bakery!H67))</f>
        <v>2896</v>
      </c>
      <c r="I300" s="137" t="str">
        <f>IF(Bakery!I67&gt;0,Bakery!I67,IF(ISBLANK(Bakery!I67),"",Bakery!I67))</f>
        <v/>
      </c>
      <c r="J300" s="137">
        <f>IF(Bakery!J67&gt;0,Bakery!J67,IF(ISBLANK(Bakery!J67),"",Bakery!J67))</f>
        <v>0</v>
      </c>
      <c r="K300" s="137">
        <f>IF(Bakery!K67&gt;0,Bakery!K67,IF(ISBLANK(Bakery!K67),"",Bakery!K67))</f>
        <v>4900</v>
      </c>
      <c r="L300" s="139">
        <f>IF(Bakery!L67&gt;0,Bakery!L67,IF(ISBLANK(Bakery!L67),"",Bakery!L67))</f>
        <v>1.0170545978919165</v>
      </c>
      <c r="M300" s="137">
        <f>IF(Bakery!M67&gt;0,Bakery!M67,IF(ISBLANK(Bakery!M67),"",Bakery!M67))</f>
        <v>14239.024247598871</v>
      </c>
      <c r="N300" s="137">
        <f>IF(Bakery!N67&gt;0,Bakery!N67,IF(ISBLANK(Bakery!N67),"",Bakery!N67))</f>
        <v>17798.780309498587</v>
      </c>
      <c r="O300" s="137">
        <f>IF(Bakery!O67&gt;0,Bakery!O67,IF(ISBLANK(Bakery!O67),"",Bakery!O67))</f>
        <v>59803.901839915256</v>
      </c>
      <c r="P300" s="139">
        <f>IF(Bakery!P67&gt;0,Bakery!P67,IF(ISBLANK(Bakery!P67),"",Bakery!P67))</f>
        <v>0.34412470368721282</v>
      </c>
      <c r="Q300" s="139">
        <f>IF(Bakery!Q67&gt;0,Bakery!Q67,IF(ISBLANK(Bakery!Q67),"",Bakery!Q67))</f>
        <v>0.27529976294977027</v>
      </c>
      <c r="R300" s="139">
        <f>IF(Bakery!R67&gt;0,Bakery!R67,IF(ISBLANK(Bakery!R67),"",Bakery!R67))</f>
        <v>8.1934453258860201E-2</v>
      </c>
      <c r="S300" s="137">
        <f>IF(Bakery!S67&gt;0,Bakery!S67,IF(ISBLANK(Bakery!S67),"",Bakery!S67))</f>
        <v>15.977142857142857</v>
      </c>
      <c r="T300" t="s">
        <v>124</v>
      </c>
      <c r="U300" t="s">
        <v>351</v>
      </c>
      <c r="V300" s="136">
        <f t="shared" si="22"/>
        <v>40</v>
      </c>
      <c r="W300" s="136">
        <f t="shared" si="21"/>
        <v>168</v>
      </c>
      <c r="X300" s="148">
        <f t="shared" si="21"/>
        <v>4</v>
      </c>
    </row>
    <row r="301" spans="1:24" hidden="1">
      <c r="A301">
        <f>IF(Bakery!A68&gt;0,Bakery!A68,IF(ISBLANK(Bakery!A68),A300,Bakery!A68))</f>
        <v>2025</v>
      </c>
      <c r="B301">
        <f>IF(Bakery!B68&gt;0,Bakery!B68,IF(ISBLANK(Bakery!B68),"",Bakery!B68))</f>
        <v>8</v>
      </c>
      <c r="C301" s="137">
        <f>IF(Bakery!C68&gt;0,Bakery!C68,IF(ISBLANK(Bakery!C68),"",Bakery!C68))</f>
        <v>2361</v>
      </c>
      <c r="D301" s="137">
        <f>IF(Bakery!D68&gt;0,Bakery!D68,IF(ISBLANK(Bakery!D68),"",Bakery!D68))</f>
        <v>2500</v>
      </c>
      <c r="E301" s="137">
        <f>IF(Bakery!E68&gt;0,Bakery!E68,IF(ISBLANK(Bakery!E68),"",Bakery!E68))</f>
        <v>2896</v>
      </c>
      <c r="F301" s="137" t="str">
        <f>IF(Bakery!F68&gt;0,Bakery!F68,IF(ISBLANK(Bakery!F68),"",Bakery!F68))</f>
        <v/>
      </c>
      <c r="G301" s="137" t="str">
        <f>IF(Bakery!G68&gt;0,Bakery!G68,IF(ISBLANK(Bakery!G68),"",Bakery!G68))</f>
        <v/>
      </c>
      <c r="H301" s="137">
        <f>IF(Bakery!H68&gt;0,Bakery!H68,IF(ISBLANK(Bakery!H68),"",Bakery!H68))</f>
        <v>3035</v>
      </c>
      <c r="I301" s="137" t="str">
        <f>IF(Bakery!I68&gt;0,Bakery!I68,IF(ISBLANK(Bakery!I68),"",Bakery!I68))</f>
        <v/>
      </c>
      <c r="J301" s="137">
        <f>IF(Bakery!J68&gt;0,Bakery!J68,IF(ISBLANK(Bakery!J68),"",Bakery!J68))</f>
        <v>0</v>
      </c>
      <c r="K301" s="137">
        <f>IF(Bakery!K68&gt;0,Bakery!K68,IF(ISBLANK(Bakery!K68),"",Bakery!K68))</f>
        <v>2361</v>
      </c>
      <c r="L301" s="139">
        <f>IF(Bakery!L68&gt;0,Bakery!L68,IF(ISBLANK(Bakery!L68),"",Bakery!L68))</f>
        <v>1.0170545978919165</v>
      </c>
      <c r="M301" s="137">
        <f>IF(Bakery!M68&gt;0,Bakery!M68,IF(ISBLANK(Bakery!M68),"",Bakery!M68))</f>
        <v>14239.024247598871</v>
      </c>
      <c r="N301" s="137">
        <f>IF(Bakery!N68&gt;0,Bakery!N68,IF(ISBLANK(Bakery!N68),"",Bakery!N68))</f>
        <v>17798.780309498587</v>
      </c>
      <c r="O301" s="137">
        <f>IF(Bakery!O68&gt;0,Bakery!O68,IF(ISBLANK(Bakery!O68),"",Bakery!O68))</f>
        <v>59803.901839915256</v>
      </c>
      <c r="P301" s="139">
        <f>IF(Bakery!P68&gt;0,Bakery!P68,IF(ISBLANK(Bakery!P68),"",Bakery!P68))</f>
        <v>0.1658119235521448</v>
      </c>
      <c r="Q301" s="139">
        <f>IF(Bakery!Q68&gt;0,Bakery!Q68,IF(ISBLANK(Bakery!Q68),"",Bakery!Q68))</f>
        <v>0.13264953884171585</v>
      </c>
      <c r="R301" s="139">
        <f>IF(Bakery!R68&gt;0,Bakery!R68,IF(ISBLANK(Bakery!R68),"",Bakery!R68))</f>
        <v>3.9479029417177333E-2</v>
      </c>
      <c r="S301" s="137">
        <f>IF(Bakery!S68&gt;0,Bakery!S68,IF(ISBLANK(Bakery!S68),"",Bakery!S68))</f>
        <v>34.344769165607794</v>
      </c>
      <c r="T301" t="s">
        <v>124</v>
      </c>
      <c r="U301" t="s">
        <v>351</v>
      </c>
      <c r="V301" s="136">
        <f t="shared" si="22"/>
        <v>40</v>
      </c>
      <c r="W301" s="136">
        <f t="shared" si="21"/>
        <v>168</v>
      </c>
      <c r="X301" s="148">
        <f t="shared" si="21"/>
        <v>4</v>
      </c>
    </row>
    <row r="302" spans="1:24" hidden="1">
      <c r="A302">
        <f>IF(Bakery!A69&gt;0,Bakery!A69,IF(ISBLANK(Bakery!A69),A301,Bakery!A69))</f>
        <v>2025</v>
      </c>
      <c r="B302">
        <f>IF(Bakery!B69&gt;0,Bakery!B69,IF(ISBLANK(Bakery!B69),"",Bakery!B69))</f>
        <v>9</v>
      </c>
      <c r="C302" s="137">
        <f>IF(Bakery!C69&gt;0,Bakery!C69,IF(ISBLANK(Bakery!C69),"",Bakery!C69))</f>
        <v>1879</v>
      </c>
      <c r="D302" s="137">
        <f>IF(Bakery!D69&gt;0,Bakery!D69,IF(ISBLANK(Bakery!D69),"",Bakery!D69))</f>
        <v>1900</v>
      </c>
      <c r="E302" s="137">
        <f>IF(Bakery!E69&gt;0,Bakery!E69,IF(ISBLANK(Bakery!E69),"",Bakery!E69))</f>
        <v>3035</v>
      </c>
      <c r="F302" s="137" t="str">
        <f>IF(Bakery!F69&gt;0,Bakery!F69,IF(ISBLANK(Bakery!F69),"",Bakery!F69))</f>
        <v/>
      </c>
      <c r="G302" s="137" t="str">
        <f>IF(Bakery!G69&gt;0,Bakery!G69,IF(ISBLANK(Bakery!G69),"",Bakery!G69))</f>
        <v/>
      </c>
      <c r="H302" s="137">
        <f>IF(Bakery!H69&gt;0,Bakery!H69,IF(ISBLANK(Bakery!H69),"",Bakery!H69))</f>
        <v>3056</v>
      </c>
      <c r="I302" s="137" t="str">
        <f>IF(Bakery!I69&gt;0,Bakery!I69,IF(ISBLANK(Bakery!I69),"",Bakery!I69))</f>
        <v/>
      </c>
      <c r="J302" s="137">
        <f>IF(Bakery!J69&gt;0,Bakery!J69,IF(ISBLANK(Bakery!J69),"",Bakery!J69))</f>
        <v>0</v>
      </c>
      <c r="K302" s="137">
        <f>IF(Bakery!K69&gt;0,Bakery!K69,IF(ISBLANK(Bakery!K69),"",Bakery!K69))</f>
        <v>1879</v>
      </c>
      <c r="L302" s="139">
        <f>IF(Bakery!L69&gt;0,Bakery!L69,IF(ISBLANK(Bakery!L69),"",Bakery!L69))</f>
        <v>1.0170545978919165</v>
      </c>
      <c r="M302" s="137">
        <f>IF(Bakery!M69&gt;0,Bakery!M69,IF(ISBLANK(Bakery!M69),"",Bakery!M69))</f>
        <v>14239.024247598871</v>
      </c>
      <c r="N302" s="137">
        <f>IF(Bakery!N69&gt;0,Bakery!N69,IF(ISBLANK(Bakery!N69),"",Bakery!N69))</f>
        <v>17798.780309498587</v>
      </c>
      <c r="O302" s="137">
        <f>IF(Bakery!O69&gt;0,Bakery!O69,IF(ISBLANK(Bakery!O69),"",Bakery!O69))</f>
        <v>59803.901839915256</v>
      </c>
      <c r="P302" s="139">
        <f>IF(Bakery!P69&gt;0,Bakery!P69,IF(ISBLANK(Bakery!P69),"",Bakery!P69))</f>
        <v>0.13196128943434141</v>
      </c>
      <c r="Q302" s="139">
        <f>IF(Bakery!Q69&gt;0,Bakery!Q69,IF(ISBLANK(Bakery!Q69),"",Bakery!Q69))</f>
        <v>0.10556903154747314</v>
      </c>
      <c r="R302" s="139">
        <f>IF(Bakery!R69&gt;0,Bakery!R69,IF(ISBLANK(Bakery!R69),"",Bakery!R69))</f>
        <v>3.1419354627224144E-2</v>
      </c>
      <c r="S302" s="137">
        <f>IF(Bakery!S69&gt;0,Bakery!S69,IF(ISBLANK(Bakery!S69),"",Bakery!S69))</f>
        <v>45.226184140500266</v>
      </c>
      <c r="T302" t="s">
        <v>124</v>
      </c>
      <c r="U302" t="s">
        <v>351</v>
      </c>
      <c r="V302" s="136">
        <f t="shared" si="22"/>
        <v>40</v>
      </c>
      <c r="W302" s="136">
        <f t="shared" si="21"/>
        <v>168</v>
      </c>
      <c r="X302" s="148">
        <f t="shared" si="21"/>
        <v>4</v>
      </c>
    </row>
    <row r="303" spans="1:24" hidden="1">
      <c r="A303">
        <f>IF(Bakery!A70&gt;0,Bakery!A70,IF(ISBLANK(Bakery!A70),A302,Bakery!A70))</f>
        <v>2025</v>
      </c>
      <c r="B303">
        <f>IF(Bakery!B70&gt;0,Bakery!B70,IF(ISBLANK(Bakery!B70),"",Bakery!B70))</f>
        <v>10</v>
      </c>
      <c r="C303" s="137">
        <f>IF(Bakery!C70&gt;0,Bakery!C70,IF(ISBLANK(Bakery!C70),"",Bakery!C70))</f>
        <v>1821</v>
      </c>
      <c r="D303" s="137">
        <f>IF(Bakery!D70&gt;0,Bakery!D70,IF(ISBLANK(Bakery!D70),"",Bakery!D70))</f>
        <v>2000</v>
      </c>
      <c r="E303" s="137">
        <f>IF(Bakery!E70&gt;0,Bakery!E70,IF(ISBLANK(Bakery!E70),"",Bakery!E70))</f>
        <v>3056</v>
      </c>
      <c r="F303" s="137" t="str">
        <f>IF(Bakery!F70&gt;0,Bakery!F70,IF(ISBLANK(Bakery!F70),"",Bakery!F70))</f>
        <v/>
      </c>
      <c r="G303" s="137" t="str">
        <f>IF(Bakery!G70&gt;0,Bakery!G70,IF(ISBLANK(Bakery!G70),"",Bakery!G70))</f>
        <v/>
      </c>
      <c r="H303" s="137">
        <f>IF(Bakery!H70&gt;0,Bakery!H70,IF(ISBLANK(Bakery!H70),"",Bakery!H70))</f>
        <v>3235</v>
      </c>
      <c r="I303" s="137" t="str">
        <f>IF(Bakery!I70&gt;0,Bakery!I70,IF(ISBLANK(Bakery!I70),"",Bakery!I70))</f>
        <v/>
      </c>
      <c r="J303" s="137">
        <f>IF(Bakery!J70&gt;0,Bakery!J70,IF(ISBLANK(Bakery!J70),"",Bakery!J70))</f>
        <v>0</v>
      </c>
      <c r="K303" s="137">
        <f>IF(Bakery!K70&gt;0,Bakery!K70,IF(ISBLANK(Bakery!K70),"",Bakery!K70))</f>
        <v>1821</v>
      </c>
      <c r="L303" s="139">
        <f>IF(Bakery!L70&gt;0,Bakery!L70,IF(ISBLANK(Bakery!L70),"",Bakery!L70))</f>
        <v>1.0170545978919165</v>
      </c>
      <c r="M303" s="137">
        <f>IF(Bakery!M70&gt;0,Bakery!M70,IF(ISBLANK(Bakery!M70),"",Bakery!M70))</f>
        <v>14239.024247598871</v>
      </c>
      <c r="N303" s="137">
        <f>IF(Bakery!N70&gt;0,Bakery!N70,IF(ISBLANK(Bakery!N70),"",Bakery!N70))</f>
        <v>17798.780309498587</v>
      </c>
      <c r="O303" s="137">
        <f>IF(Bakery!O70&gt;0,Bakery!O70,IF(ISBLANK(Bakery!O70),"",Bakery!O70))</f>
        <v>59803.901839915256</v>
      </c>
      <c r="P303" s="139">
        <f>IF(Bakery!P70&gt;0,Bakery!P70,IF(ISBLANK(Bakery!P70),"",Bakery!P70))</f>
        <v>0.12788797661518664</v>
      </c>
      <c r="Q303" s="139">
        <f>IF(Bakery!Q70&gt;0,Bakery!Q70,IF(ISBLANK(Bakery!Q70),"",Bakery!Q70))</f>
        <v>0.10231038129214932</v>
      </c>
      <c r="R303" s="139">
        <f>IF(Bakery!R70&gt;0,Bakery!R70,IF(ISBLANK(Bakery!R70),"",Bakery!R70))</f>
        <v>3.0449518241711108E-2</v>
      </c>
      <c r="S303" s="137">
        <f>IF(Bakery!S70&gt;0,Bakery!S70,IF(ISBLANK(Bakery!S70),"",Bakery!S70))</f>
        <v>46.989566172432724</v>
      </c>
      <c r="T303" t="s">
        <v>124</v>
      </c>
      <c r="U303" t="s">
        <v>351</v>
      </c>
      <c r="V303" s="136">
        <f t="shared" si="22"/>
        <v>40</v>
      </c>
      <c r="W303" s="136">
        <f t="shared" si="21"/>
        <v>168</v>
      </c>
      <c r="X303" s="148">
        <f t="shared" si="21"/>
        <v>4</v>
      </c>
    </row>
    <row r="304" spans="1:24" hidden="1">
      <c r="A304">
        <f>IF(Bakery!A71&gt;0,Bakery!A71,IF(ISBLANK(Bakery!A71),A303,Bakery!A71))</f>
        <v>2025</v>
      </c>
      <c r="B304">
        <f>IF(Bakery!B71&gt;0,Bakery!B71,IF(ISBLANK(Bakery!B71),"",Bakery!B71))</f>
        <v>11</v>
      </c>
      <c r="C304" s="137">
        <f>IF(Bakery!C71&gt;0,Bakery!C71,IF(ISBLANK(Bakery!C71),"",Bakery!C71))</f>
        <v>4588</v>
      </c>
      <c r="D304" s="137">
        <f>IF(Bakery!D71&gt;0,Bakery!D71,IF(ISBLANK(Bakery!D71),"",Bakery!D71))</f>
        <v>5000</v>
      </c>
      <c r="E304" s="137">
        <f>IF(Bakery!E71&gt;0,Bakery!E71,IF(ISBLANK(Bakery!E71),"",Bakery!E71))</f>
        <v>3235</v>
      </c>
      <c r="F304" s="137" t="str">
        <f>IF(Bakery!F71&gt;0,Bakery!F71,IF(ISBLANK(Bakery!F71),"",Bakery!F71))</f>
        <v/>
      </c>
      <c r="G304" s="137" t="str">
        <f>IF(Bakery!G71&gt;0,Bakery!G71,IF(ISBLANK(Bakery!G71),"",Bakery!G71))</f>
        <v/>
      </c>
      <c r="H304" s="137">
        <f>IF(Bakery!H71&gt;0,Bakery!H71,IF(ISBLANK(Bakery!H71),"",Bakery!H71))</f>
        <v>3647</v>
      </c>
      <c r="I304" s="137" t="str">
        <f>IF(Bakery!I71&gt;0,Bakery!I71,IF(ISBLANK(Bakery!I71),"",Bakery!I71))</f>
        <v/>
      </c>
      <c r="J304" s="137">
        <f>IF(Bakery!J71&gt;0,Bakery!J71,IF(ISBLANK(Bakery!J71),"",Bakery!J71))</f>
        <v>0</v>
      </c>
      <c r="K304" s="137">
        <f>IF(Bakery!K71&gt;0,Bakery!K71,IF(ISBLANK(Bakery!K71),"",Bakery!K71))</f>
        <v>4588</v>
      </c>
      <c r="L304" s="139">
        <f>IF(Bakery!L71&gt;0,Bakery!L71,IF(ISBLANK(Bakery!L71),"",Bakery!L71))</f>
        <v>1.0170545978919165</v>
      </c>
      <c r="M304" s="137">
        <f>IF(Bakery!M71&gt;0,Bakery!M71,IF(ISBLANK(Bakery!M71),"",Bakery!M71))</f>
        <v>14239.024247598871</v>
      </c>
      <c r="N304" s="137">
        <f>IF(Bakery!N71&gt;0,Bakery!N71,IF(ISBLANK(Bakery!N71),"",Bakery!N71))</f>
        <v>17798.780309498587</v>
      </c>
      <c r="O304" s="137">
        <f>IF(Bakery!O71&gt;0,Bakery!O71,IF(ISBLANK(Bakery!O71),"",Bakery!O71))</f>
        <v>59803.901839915256</v>
      </c>
      <c r="P304" s="139">
        <f>IF(Bakery!P71&gt;0,Bakery!P71,IF(ISBLANK(Bakery!P71),"",Bakery!P71))</f>
        <v>0.32221308990141478</v>
      </c>
      <c r="Q304" s="139">
        <f>IF(Bakery!Q71&gt;0,Bakery!Q71,IF(ISBLANK(Bakery!Q71),"",Bakery!Q71))</f>
        <v>0.25777047192113184</v>
      </c>
      <c r="R304" s="139">
        <f>IF(Bakery!R71&gt;0,Bakery!R71,IF(ISBLANK(Bakery!R71),"",Bakery!R71))</f>
        <v>7.6717402357479716E-2</v>
      </c>
      <c r="S304" s="137">
        <f>IF(Bakery!S71&gt;0,Bakery!S71,IF(ISBLANK(Bakery!S71),"",Bakery!S71))</f>
        <v>19.742807323452485</v>
      </c>
      <c r="T304" t="s">
        <v>124</v>
      </c>
      <c r="U304" t="s">
        <v>351</v>
      </c>
      <c r="V304" s="136">
        <f t="shared" si="22"/>
        <v>40</v>
      </c>
      <c r="W304" s="136">
        <f t="shared" si="21"/>
        <v>168</v>
      </c>
      <c r="X304" s="148">
        <f t="shared" si="21"/>
        <v>4</v>
      </c>
    </row>
    <row r="305" spans="1:24" hidden="1">
      <c r="A305">
        <f>IF(Bakery!A72&gt;0,Bakery!A72,IF(ISBLANK(Bakery!A72),A304,Bakery!A72))</f>
        <v>2025</v>
      </c>
      <c r="B305">
        <f>IF(Bakery!B72&gt;0,Bakery!B72,IF(ISBLANK(Bakery!B72),"",Bakery!B72))</f>
        <v>12</v>
      </c>
      <c r="C305" s="137">
        <f>IF(Bakery!C72&gt;0,Bakery!C72,IF(ISBLANK(Bakery!C72),"",Bakery!C72))</f>
        <v>2095</v>
      </c>
      <c r="D305" s="137">
        <f>IF(Bakery!D72&gt;0,Bakery!D72,IF(ISBLANK(Bakery!D72),"",Bakery!D72))</f>
        <v>2321</v>
      </c>
      <c r="E305" s="137">
        <f>IF(Bakery!E72&gt;0,Bakery!E72,IF(ISBLANK(Bakery!E72),"",Bakery!E72))</f>
        <v>3647</v>
      </c>
      <c r="F305" s="137" t="str">
        <f>IF(Bakery!F72&gt;0,Bakery!F72,IF(ISBLANK(Bakery!F72),"",Bakery!F72))</f>
        <v/>
      </c>
      <c r="G305" s="137" t="str">
        <f>IF(Bakery!G72&gt;0,Bakery!G72,IF(ISBLANK(Bakery!G72),"",Bakery!G72))</f>
        <v/>
      </c>
      <c r="H305" s="137">
        <f>IF(Bakery!H72&gt;0,Bakery!H72,IF(ISBLANK(Bakery!H72),"",Bakery!H72))</f>
        <v>3873</v>
      </c>
      <c r="I305" s="137" t="str">
        <f>IF(Bakery!I72&gt;0,Bakery!I72,IF(ISBLANK(Bakery!I72),"",Bakery!I72))</f>
        <v/>
      </c>
      <c r="J305" s="137">
        <f>IF(Bakery!J72&gt;0,Bakery!J72,IF(ISBLANK(Bakery!J72),"",Bakery!J72))</f>
        <v>0</v>
      </c>
      <c r="K305" s="137">
        <f>IF(Bakery!K72&gt;0,Bakery!K72,IF(ISBLANK(Bakery!K72),"",Bakery!K72))</f>
        <v>2095</v>
      </c>
      <c r="L305" s="139">
        <f>IF(Bakery!L72&gt;0,Bakery!L72,IF(ISBLANK(Bakery!L72),"",Bakery!L72))</f>
        <v>1.0170545978919165</v>
      </c>
      <c r="M305" s="137">
        <f>IF(Bakery!M72&gt;0,Bakery!M72,IF(ISBLANK(Bakery!M72),"",Bakery!M72))</f>
        <v>14239.024247598871</v>
      </c>
      <c r="N305" s="137">
        <f>IF(Bakery!N72&gt;0,Bakery!N72,IF(ISBLANK(Bakery!N72),"",Bakery!N72))</f>
        <v>17798.780309498587</v>
      </c>
      <c r="O305" s="137">
        <f>IF(Bakery!O72&gt;0,Bakery!O72,IF(ISBLANK(Bakery!O72),"",Bakery!O72))</f>
        <v>59803.901839915256</v>
      </c>
      <c r="P305" s="139">
        <f>IF(Bakery!P72&gt;0,Bakery!P72,IF(ISBLANK(Bakery!P72),"",Bakery!P72))</f>
        <v>0.14713086820912466</v>
      </c>
      <c r="Q305" s="139">
        <f>IF(Bakery!Q72&gt;0,Bakery!Q72,IF(ISBLANK(Bakery!Q72),"",Bakery!Q72))</f>
        <v>0.11770469456729975</v>
      </c>
      <c r="R305" s="139">
        <f>IF(Bakery!R72&gt;0,Bakery!R72,IF(ISBLANK(Bakery!R72),"",Bakery!R72))</f>
        <v>3.5031159097410634E-2</v>
      </c>
      <c r="S305" s="137">
        <f>IF(Bakery!S72&gt;0,Bakery!S72,IF(ISBLANK(Bakery!S72),"",Bakery!S72))</f>
        <v>48.742720763723149</v>
      </c>
      <c r="T305" t="s">
        <v>124</v>
      </c>
      <c r="U305" t="s">
        <v>351</v>
      </c>
      <c r="V305" s="136">
        <f t="shared" si="22"/>
        <v>40</v>
      </c>
      <c r="W305" s="136">
        <f t="shared" si="21"/>
        <v>168</v>
      </c>
      <c r="X305" s="148">
        <f t="shared" si="21"/>
        <v>4</v>
      </c>
    </row>
    <row r="306" spans="1:24" hidden="1">
      <c r="A306">
        <f>IF(Bakery!A73&gt;0,Bakery!A73,IF(ISBLANK(Bakery!A73),A305,Bakery!A73))</f>
        <v>2025</v>
      </c>
      <c r="B306">
        <f>IF(Bakery!B73&gt;0,Bakery!B73,IF(ISBLANK(Bakery!B73),"",Bakery!B73))</f>
        <v>13</v>
      </c>
      <c r="C306" s="137">
        <f>IF(Bakery!C73&gt;0,Bakery!C73,IF(ISBLANK(Bakery!C73),"",Bakery!C73))</f>
        <v>1658</v>
      </c>
      <c r="D306" s="137" t="str">
        <f>IF(Bakery!D73&gt;0,Bakery!D73,IF(ISBLANK(Bakery!D73),"",Bakery!D73))</f>
        <v/>
      </c>
      <c r="E306" s="137" t="str">
        <f>IF(Bakery!E73&gt;0,Bakery!E73,IF(ISBLANK(Bakery!E73),"",Bakery!E73))</f>
        <v/>
      </c>
      <c r="F306" s="137" t="str">
        <f>IF(Bakery!F73&gt;0,Bakery!F73,IF(ISBLANK(Bakery!F73),"",Bakery!F73))</f>
        <v/>
      </c>
      <c r="G306" s="137" t="str">
        <f>IF(Bakery!G73&gt;0,Bakery!G73,IF(ISBLANK(Bakery!G73),"",Bakery!G73))</f>
        <v/>
      </c>
      <c r="H306" s="137" t="str">
        <f>IF(Bakery!H73&gt;0,Bakery!H73,IF(ISBLANK(Bakery!H73),"",Bakery!H73))</f>
        <v/>
      </c>
      <c r="I306" s="137" t="str">
        <f>IF(Bakery!I73&gt;0,Bakery!I73,IF(ISBLANK(Bakery!I73),"",Bakery!I73))</f>
        <v/>
      </c>
      <c r="J306" s="137">
        <f>IF(Bakery!J73&gt;0,Bakery!J73,IF(ISBLANK(Bakery!J73),"",Bakery!J73))</f>
        <v>0</v>
      </c>
      <c r="K306" s="137">
        <f>IF(Bakery!K73&gt;0,Bakery!K73,IF(ISBLANK(Bakery!K73),"",Bakery!K73))</f>
        <v>1658</v>
      </c>
      <c r="L306" s="139">
        <f>IF(Bakery!L73&gt;0,Bakery!L73,IF(ISBLANK(Bakery!L73),"",Bakery!L73))</f>
        <v>1.0170545978919165</v>
      </c>
      <c r="M306" s="137">
        <f>IF(Bakery!M73&gt;0,Bakery!M73,IF(ISBLANK(Bakery!M73),"",Bakery!M73))</f>
        <v>14239.024247598871</v>
      </c>
      <c r="N306" s="137">
        <f>IF(Bakery!N73&gt;0,Bakery!N73,IF(ISBLANK(Bakery!N73),"",Bakery!N73))</f>
        <v>17798.780309498587</v>
      </c>
      <c r="O306" s="137">
        <f>IF(Bakery!O73&gt;0,Bakery!O73,IF(ISBLANK(Bakery!O73),"",Bakery!O73))</f>
        <v>59803.901839915256</v>
      </c>
      <c r="P306" s="139">
        <f>IF(Bakery!P73&gt;0,Bakery!P73,IF(ISBLANK(Bakery!P73),"",Bakery!P73))</f>
        <v>0.11644056300273446</v>
      </c>
      <c r="Q306" s="139">
        <f>IF(Bakery!Q73&gt;0,Bakery!Q73,IF(ISBLANK(Bakery!Q73),"",Bakery!Q73))</f>
        <v>9.3152450402187587E-2</v>
      </c>
      <c r="R306" s="139">
        <f>IF(Bakery!R73&gt;0,Bakery!R73,IF(ISBLANK(Bakery!R73),"",Bakery!R73))</f>
        <v>2.7723943572079635E-2</v>
      </c>
      <c r="S306" s="137" t="e">
        <f>IF(Bakery!S73&gt;0,Bakery!S73,IF(ISBLANK(Bakery!S73),"",Bakery!S73))</f>
        <v>#N/A</v>
      </c>
      <c r="T306" t="s">
        <v>124</v>
      </c>
      <c r="U306" t="s">
        <v>351</v>
      </c>
      <c r="V306" s="136">
        <f t="shared" si="22"/>
        <v>40</v>
      </c>
      <c r="W306" s="136">
        <f t="shared" si="21"/>
        <v>168</v>
      </c>
      <c r="X306" s="148">
        <f t="shared" si="21"/>
        <v>4</v>
      </c>
    </row>
    <row r="307" spans="1:24" hidden="1">
      <c r="A307">
        <f>IF(Bakery!A74&gt;0,Bakery!A74,IF(ISBLANK(Bakery!A74),A306,Bakery!A74))</f>
        <v>2026</v>
      </c>
      <c r="B307">
        <f>IF(Bakery!B74&gt;0,Bakery!B74,IF(ISBLANK(Bakery!B74),"",Bakery!B74))</f>
        <v>1</v>
      </c>
      <c r="C307" s="137">
        <f>IF(Bakery!C74&gt;0,Bakery!C74,IF(ISBLANK(Bakery!C74),"",Bakery!C74))</f>
        <v>2790</v>
      </c>
      <c r="D307" s="137" t="str">
        <f>IF(Bakery!D74&gt;0,Bakery!D74,IF(ISBLANK(Bakery!D74),"",Bakery!D74))</f>
        <v/>
      </c>
      <c r="E307" s="137" t="str">
        <f>IF(Bakery!E74&gt;0,Bakery!E74,IF(ISBLANK(Bakery!E74),"",Bakery!E74))</f>
        <v/>
      </c>
      <c r="F307" s="137" t="str">
        <f>IF(Bakery!F74&gt;0,Bakery!F74,IF(ISBLANK(Bakery!F74),"",Bakery!F74))</f>
        <v/>
      </c>
      <c r="G307" s="137" t="str">
        <f>IF(Bakery!G74&gt;0,Bakery!G74,IF(ISBLANK(Bakery!G74),"",Bakery!G74))</f>
        <v/>
      </c>
      <c r="H307" s="137" t="str">
        <f>IF(Bakery!H74&gt;0,Bakery!H74,IF(ISBLANK(Bakery!H74),"",Bakery!H74))</f>
        <v/>
      </c>
      <c r="I307" s="137" t="str">
        <f>IF(Bakery!I74&gt;0,Bakery!I74,IF(ISBLANK(Bakery!I74),"",Bakery!I74))</f>
        <v/>
      </c>
      <c r="J307" s="137" t="str">
        <f>IF(Bakery!J74&gt;0,Bakery!J74,IF(ISBLANK(Bakery!J74),"",Bakery!J74))</f>
        <v/>
      </c>
      <c r="K307" s="137">
        <f>IF(Bakery!K74&gt;0,Bakery!K74,IF(ISBLANK(Bakery!K74),"",Bakery!K74))</f>
        <v>2790</v>
      </c>
      <c r="L307" s="139">
        <f>IF(Bakery!L74&gt;0,Bakery!L74,IF(ISBLANK(Bakery!L74),"",Bakery!L74))</f>
        <v>1.0170545978919165</v>
      </c>
      <c r="M307" s="137">
        <f>IF(Bakery!M74&gt;0,Bakery!M74,IF(ISBLANK(Bakery!M74),"",Bakery!M74))</f>
        <v>14239.024247598871</v>
      </c>
      <c r="N307" s="137">
        <f>IF(Bakery!N74&gt;0,Bakery!N74,IF(ISBLANK(Bakery!N74),"",Bakery!N74))</f>
        <v>17798.780309498587</v>
      </c>
      <c r="O307" s="137">
        <f>IF(Bakery!O74&gt;0,Bakery!O74,IF(ISBLANK(Bakery!O74),"",Bakery!O74))</f>
        <v>59803.901839915256</v>
      </c>
      <c r="P307" s="139">
        <f>IF(Bakery!P74&gt;0,Bakery!P74,IF(ISBLANK(Bakery!P74),"",Bakery!P74))</f>
        <v>0.19594039250761711</v>
      </c>
      <c r="Q307" s="139">
        <f>IF(Bakery!Q74&gt;0,Bakery!Q74,IF(ISBLANK(Bakery!Q74),"",Bakery!Q74))</f>
        <v>0.15675231400609368</v>
      </c>
      <c r="R307" s="139">
        <f>IF(Bakery!R74&gt;0,Bakery!R74,IF(ISBLANK(Bakery!R74),"",Bakery!R74))</f>
        <v>4.6652474406575502E-2</v>
      </c>
      <c r="S307" s="137" t="e">
        <f>IF(Bakery!S74&gt;0,Bakery!S74,IF(ISBLANK(Bakery!S74),"",Bakery!S74))</f>
        <v>#N/A</v>
      </c>
      <c r="T307" t="s">
        <v>124</v>
      </c>
      <c r="U307" t="s">
        <v>351</v>
      </c>
      <c r="V307" s="136">
        <f t="shared" si="22"/>
        <v>40</v>
      </c>
      <c r="W307" s="136">
        <f t="shared" si="21"/>
        <v>168</v>
      </c>
      <c r="X307" s="148">
        <f t="shared" si="21"/>
        <v>4</v>
      </c>
    </row>
    <row r="308" spans="1:24" hidden="1">
      <c r="A308">
        <f>IF(Bakery!A75&gt;0,Bakery!A75,IF(ISBLANK(Bakery!A75),A307,Bakery!A75))</f>
        <v>2026</v>
      </c>
      <c r="B308">
        <f>IF(Bakery!B75&gt;0,Bakery!B75,IF(ISBLANK(Bakery!B75),"",Bakery!B75))</f>
        <v>2</v>
      </c>
      <c r="C308" s="137">
        <f>IF(Bakery!C75&gt;0,Bakery!C75,IF(ISBLANK(Bakery!C75),"",Bakery!C75))</f>
        <v>3111</v>
      </c>
      <c r="D308" s="137" t="str">
        <f>IF(Bakery!D75&gt;0,Bakery!D75,IF(ISBLANK(Bakery!D75),"",Bakery!D75))</f>
        <v/>
      </c>
      <c r="E308" s="137" t="str">
        <f>IF(Bakery!E75&gt;0,Bakery!E75,IF(ISBLANK(Bakery!E75),"",Bakery!E75))</f>
        <v/>
      </c>
      <c r="F308" s="137" t="str">
        <f>IF(Bakery!F75&gt;0,Bakery!F75,IF(ISBLANK(Bakery!F75),"",Bakery!F75))</f>
        <v/>
      </c>
      <c r="G308" s="137" t="str">
        <f>IF(Bakery!G75&gt;0,Bakery!G75,IF(ISBLANK(Bakery!G75),"",Bakery!G75))</f>
        <v/>
      </c>
      <c r="H308" s="137" t="str">
        <f>IF(Bakery!H75&gt;0,Bakery!H75,IF(ISBLANK(Bakery!H75),"",Bakery!H75))</f>
        <v/>
      </c>
      <c r="I308" s="137" t="str">
        <f>IF(Bakery!I75&gt;0,Bakery!I75,IF(ISBLANK(Bakery!I75),"",Bakery!I75))</f>
        <v/>
      </c>
      <c r="J308" s="137" t="str">
        <f>IF(Bakery!J75&gt;0,Bakery!J75,IF(ISBLANK(Bakery!J75),"",Bakery!J75))</f>
        <v/>
      </c>
      <c r="K308" s="137">
        <f>IF(Bakery!K75&gt;0,Bakery!K75,IF(ISBLANK(Bakery!K75),"",Bakery!K75))</f>
        <v>3111</v>
      </c>
      <c r="L308" s="139">
        <f>IF(Bakery!L75&gt;0,Bakery!L75,IF(ISBLANK(Bakery!L75),"",Bakery!L75))</f>
        <v>1.0170545978919165</v>
      </c>
      <c r="M308" s="137">
        <f>IF(Bakery!M75&gt;0,Bakery!M75,IF(ISBLANK(Bakery!M75),"",Bakery!M75))</f>
        <v>14239.024247598871</v>
      </c>
      <c r="N308" s="137">
        <f>IF(Bakery!N75&gt;0,Bakery!N75,IF(ISBLANK(Bakery!N75),"",Bakery!N75))</f>
        <v>17798.780309498587</v>
      </c>
      <c r="O308" s="137">
        <f>IF(Bakery!O75&gt;0,Bakery!O75,IF(ISBLANK(Bakery!O75),"",Bakery!O75))</f>
        <v>59803.901839915256</v>
      </c>
      <c r="P308" s="139">
        <f>IF(Bakery!P75&gt;0,Bakery!P75,IF(ISBLANK(Bakery!P75),"",Bakery!P75))</f>
        <v>0.21848407207569778</v>
      </c>
      <c r="Q308" s="139">
        <f>IF(Bakery!Q75&gt;0,Bakery!Q75,IF(ISBLANK(Bakery!Q75),"",Bakery!Q75))</f>
        <v>0.17478725766055825</v>
      </c>
      <c r="R308" s="139">
        <f>IF(Bakery!R75&gt;0,Bakery!R75,IF(ISBLANK(Bakery!R75),"",Bakery!R75))</f>
        <v>5.2020017160880422E-2</v>
      </c>
      <c r="S308" s="137" t="e">
        <f>IF(Bakery!S75&gt;0,Bakery!S75,IF(ISBLANK(Bakery!S75),"",Bakery!S75))</f>
        <v>#N/A</v>
      </c>
      <c r="T308" t="s">
        <v>124</v>
      </c>
      <c r="U308" t="s">
        <v>351</v>
      </c>
      <c r="V308" s="136">
        <f t="shared" si="22"/>
        <v>40</v>
      </c>
      <c r="W308" s="136">
        <f t="shared" si="21"/>
        <v>168</v>
      </c>
      <c r="X308" s="148">
        <f t="shared" si="21"/>
        <v>4</v>
      </c>
    </row>
    <row r="309" spans="1:24" hidden="1">
      <c r="A309">
        <f>IF(Bakery!A76&gt;0,Bakery!A76,IF(ISBLANK(Bakery!A76),A308,Bakery!A76))</f>
        <v>2026</v>
      </c>
      <c r="B309">
        <f>IF(Bakery!B76&gt;0,Bakery!B76,IF(ISBLANK(Bakery!B76),"",Bakery!B76))</f>
        <v>3</v>
      </c>
      <c r="C309" s="137">
        <f>IF(Bakery!C76&gt;0,Bakery!C76,IF(ISBLANK(Bakery!C76),"",Bakery!C76))</f>
        <v>5129</v>
      </c>
      <c r="D309" s="137" t="str">
        <f>IF(Bakery!D76&gt;0,Bakery!D76,IF(ISBLANK(Bakery!D76),"",Bakery!D76))</f>
        <v/>
      </c>
      <c r="E309" s="137" t="str">
        <f>IF(Bakery!E76&gt;0,Bakery!E76,IF(ISBLANK(Bakery!E76),"",Bakery!E76))</f>
        <v/>
      </c>
      <c r="F309" s="137" t="str">
        <f>IF(Bakery!F76&gt;0,Bakery!F76,IF(ISBLANK(Bakery!F76),"",Bakery!F76))</f>
        <v/>
      </c>
      <c r="G309" s="137" t="str">
        <f>IF(Bakery!G76&gt;0,Bakery!G76,IF(ISBLANK(Bakery!G76),"",Bakery!G76))</f>
        <v/>
      </c>
      <c r="H309" s="137" t="str">
        <f>IF(Bakery!H76&gt;0,Bakery!H76,IF(ISBLANK(Bakery!H76),"",Bakery!H76))</f>
        <v/>
      </c>
      <c r="I309" s="137" t="str">
        <f>IF(Bakery!I76&gt;0,Bakery!I76,IF(ISBLANK(Bakery!I76),"",Bakery!I76))</f>
        <v/>
      </c>
      <c r="J309" s="137" t="str">
        <f>IF(Bakery!J76&gt;0,Bakery!J76,IF(ISBLANK(Bakery!J76),"",Bakery!J76))</f>
        <v/>
      </c>
      <c r="K309" s="137">
        <f>IF(Bakery!K76&gt;0,Bakery!K76,IF(ISBLANK(Bakery!K76),"",Bakery!K76))</f>
        <v>5129</v>
      </c>
      <c r="L309" s="139">
        <f>IF(Bakery!L76&gt;0,Bakery!L76,IF(ISBLANK(Bakery!L76),"",Bakery!L76))</f>
        <v>1.0170545978919165</v>
      </c>
      <c r="M309" s="137">
        <f>IF(Bakery!M76&gt;0,Bakery!M76,IF(ISBLANK(Bakery!M76),"",Bakery!M76))</f>
        <v>14239.024247598871</v>
      </c>
      <c r="N309" s="137">
        <f>IF(Bakery!N76&gt;0,Bakery!N76,IF(ISBLANK(Bakery!N76),"",Bakery!N76))</f>
        <v>17798.780309498587</v>
      </c>
      <c r="O309" s="137">
        <f>IF(Bakery!O76&gt;0,Bakery!O76,IF(ISBLANK(Bakery!O76),"",Bakery!O76))</f>
        <v>59803.901839915256</v>
      </c>
      <c r="P309" s="139">
        <f>IF(Bakery!P76&gt;0,Bakery!P76,IF(ISBLANK(Bakery!P76),"",Bakery!P76))</f>
        <v>0.36020726636973766</v>
      </c>
      <c r="Q309" s="139">
        <f>IF(Bakery!Q76&gt;0,Bakery!Q76,IF(ISBLANK(Bakery!Q76),"",Bakery!Q76))</f>
        <v>0.28816581309579015</v>
      </c>
      <c r="R309" s="139">
        <f>IF(Bakery!R76&gt;0,Bakery!R76,IF(ISBLANK(Bakery!R76),"",Bakery!R76))</f>
        <v>8.5763634849937542E-2</v>
      </c>
      <c r="S309" s="137" t="e">
        <f>IF(Bakery!S76&gt;0,Bakery!S76,IF(ISBLANK(Bakery!S76),"",Bakery!S76))</f>
        <v>#N/A</v>
      </c>
      <c r="T309" t="s">
        <v>124</v>
      </c>
      <c r="U309" t="s">
        <v>351</v>
      </c>
      <c r="V309" s="136">
        <f t="shared" si="22"/>
        <v>40</v>
      </c>
      <c r="W309" s="136">
        <f t="shared" si="21"/>
        <v>168</v>
      </c>
      <c r="X309" s="148">
        <f t="shared" si="21"/>
        <v>4</v>
      </c>
    </row>
    <row r="310" spans="1:24" hidden="1">
      <c r="A310">
        <f>IF(Bakery!A77&gt;0,Bakery!A77,IF(ISBLANK(Bakery!A77),A309,Bakery!A77))</f>
        <v>2026</v>
      </c>
      <c r="B310">
        <f>IF(Bakery!B77&gt;0,Bakery!B77,IF(ISBLANK(Bakery!B77),"",Bakery!B77))</f>
        <v>4</v>
      </c>
      <c r="C310" s="137">
        <f>IF(Bakery!C77&gt;0,Bakery!C77,IF(ISBLANK(Bakery!C77),"",Bakery!C77))</f>
        <v>6055</v>
      </c>
      <c r="D310" s="137" t="str">
        <f>IF(Bakery!D77&gt;0,Bakery!D77,IF(ISBLANK(Bakery!D77),"",Bakery!D77))</f>
        <v/>
      </c>
      <c r="E310" s="137" t="str">
        <f>IF(Bakery!E77&gt;0,Bakery!E77,IF(ISBLANK(Bakery!E77),"",Bakery!E77))</f>
        <v/>
      </c>
      <c r="F310" s="137" t="str">
        <f>IF(Bakery!F77&gt;0,Bakery!F77,IF(ISBLANK(Bakery!F77),"",Bakery!F77))</f>
        <v/>
      </c>
      <c r="G310" s="137" t="str">
        <f>IF(Bakery!G77&gt;0,Bakery!G77,IF(ISBLANK(Bakery!G77),"",Bakery!G77))</f>
        <v/>
      </c>
      <c r="H310" s="137" t="str">
        <f>IF(Bakery!H77&gt;0,Bakery!H77,IF(ISBLANK(Bakery!H77),"",Bakery!H77))</f>
        <v/>
      </c>
      <c r="I310" s="137" t="str">
        <f>IF(Bakery!I77&gt;0,Bakery!I77,IF(ISBLANK(Bakery!I77),"",Bakery!I77))</f>
        <v/>
      </c>
      <c r="J310" s="137" t="str">
        <f>IF(Bakery!J77&gt;0,Bakery!J77,IF(ISBLANK(Bakery!J77),"",Bakery!J77))</f>
        <v/>
      </c>
      <c r="K310" s="137">
        <f>IF(Bakery!K77&gt;0,Bakery!K77,IF(ISBLANK(Bakery!K77),"",Bakery!K77))</f>
        <v>6055</v>
      </c>
      <c r="L310" s="139">
        <f>IF(Bakery!L77&gt;0,Bakery!L77,IF(ISBLANK(Bakery!L77),"",Bakery!L77))</f>
        <v>1.0170545978919165</v>
      </c>
      <c r="M310" s="137">
        <f>IF(Bakery!M77&gt;0,Bakery!M77,IF(ISBLANK(Bakery!M77),"",Bakery!M77))</f>
        <v>14239.024247598871</v>
      </c>
      <c r="N310" s="137">
        <f>IF(Bakery!N77&gt;0,Bakery!N77,IF(ISBLANK(Bakery!N77),"",Bakery!N77))</f>
        <v>17798.780309498587</v>
      </c>
      <c r="O310" s="137">
        <f>IF(Bakery!O77&gt;0,Bakery!O77,IF(ISBLANK(Bakery!O77),"",Bakery!O77))</f>
        <v>59803.901839915256</v>
      </c>
      <c r="P310" s="139">
        <f>IF(Bakery!P77&gt;0,Bakery!P77,IF(ISBLANK(Bakery!P77),"",Bakery!P77))</f>
        <v>0.42523981241348441</v>
      </c>
      <c r="Q310" s="139">
        <f>IF(Bakery!Q77&gt;0,Bakery!Q77,IF(ISBLANK(Bakery!Q77),"",Bakery!Q77))</f>
        <v>0.34019184993078755</v>
      </c>
      <c r="R310" s="139">
        <f>IF(Bakery!R77&gt;0,Bakery!R77,IF(ISBLANK(Bakery!R77),"",Bakery!R77))</f>
        <v>0.10124757438416296</v>
      </c>
      <c r="S310" s="137" t="e">
        <f>IF(Bakery!S77&gt;0,Bakery!S77,IF(ISBLANK(Bakery!S77),"",Bakery!S77))</f>
        <v>#N/A</v>
      </c>
      <c r="T310" t="s">
        <v>124</v>
      </c>
      <c r="U310" t="s">
        <v>351</v>
      </c>
      <c r="V310" s="136">
        <f t="shared" si="22"/>
        <v>40</v>
      </c>
      <c r="W310" s="136">
        <f t="shared" si="21"/>
        <v>168</v>
      </c>
      <c r="X310" s="148">
        <f t="shared" si="21"/>
        <v>4</v>
      </c>
    </row>
    <row r="311" spans="1:24" hidden="1">
      <c r="A311">
        <f>IF(Bakery!A78&gt;0,Bakery!A78,IF(ISBLANK(Bakery!A78),A310,Bakery!A78))</f>
        <v>2026</v>
      </c>
      <c r="B311">
        <f>IF(Bakery!B78&gt;0,Bakery!B78,IF(ISBLANK(Bakery!B78),"",Bakery!B78))</f>
        <v>5</v>
      </c>
      <c r="C311" s="137">
        <f>IF(Bakery!C78&gt;0,Bakery!C78,IF(ISBLANK(Bakery!C78),"",Bakery!C78))</f>
        <v>10101.189999999999</v>
      </c>
      <c r="D311" s="137" t="str">
        <f>IF(Bakery!D78&gt;0,Bakery!D78,IF(ISBLANK(Bakery!D78),"",Bakery!D78))</f>
        <v/>
      </c>
      <c r="E311" s="137" t="str">
        <f>IF(Bakery!E78&gt;0,Bakery!E78,IF(ISBLANK(Bakery!E78),"",Bakery!E78))</f>
        <v/>
      </c>
      <c r="F311" s="137" t="str">
        <f>IF(Bakery!F78&gt;0,Bakery!F78,IF(ISBLANK(Bakery!F78),"",Bakery!F78))</f>
        <v/>
      </c>
      <c r="G311" s="137" t="str">
        <f>IF(Bakery!G78&gt;0,Bakery!G78,IF(ISBLANK(Bakery!G78),"",Bakery!G78))</f>
        <v/>
      </c>
      <c r="H311" s="137" t="str">
        <f>IF(Bakery!H78&gt;0,Bakery!H78,IF(ISBLANK(Bakery!H78),"",Bakery!H78))</f>
        <v/>
      </c>
      <c r="I311" s="137" t="str">
        <f>IF(Bakery!I78&gt;0,Bakery!I78,IF(ISBLANK(Bakery!I78),"",Bakery!I78))</f>
        <v/>
      </c>
      <c r="J311" s="137" t="str">
        <f>IF(Bakery!J78&gt;0,Bakery!J78,IF(ISBLANK(Bakery!J78),"",Bakery!J78))</f>
        <v/>
      </c>
      <c r="K311" s="137">
        <f>IF(Bakery!K78&gt;0,Bakery!K78,IF(ISBLANK(Bakery!K78),"",Bakery!K78))</f>
        <v>10101.189999999999</v>
      </c>
      <c r="L311" s="139">
        <f>IF(Bakery!L78&gt;0,Bakery!L78,IF(ISBLANK(Bakery!L78),"",Bakery!L78))</f>
        <v>1.0170545978919165</v>
      </c>
      <c r="M311" s="137">
        <f>IF(Bakery!M78&gt;0,Bakery!M78,IF(ISBLANK(Bakery!M78),"",Bakery!M78))</f>
        <v>14239.024247598871</v>
      </c>
      <c r="N311" s="137">
        <f>IF(Bakery!N78&gt;0,Bakery!N78,IF(ISBLANK(Bakery!N78),"",Bakery!N78))</f>
        <v>17798.780309498587</v>
      </c>
      <c r="O311" s="137">
        <f>IF(Bakery!O78&gt;0,Bakery!O78,IF(ISBLANK(Bakery!O78),"",Bakery!O78))</f>
        <v>59803.901839915256</v>
      </c>
      <c r="P311" s="139">
        <f>IF(Bakery!P78&gt;0,Bakery!P78,IF(ISBLANK(Bakery!P78),"",Bakery!P78))</f>
        <v>0.70940183992617079</v>
      </c>
      <c r="Q311" s="139">
        <f>IF(Bakery!Q78&gt;0,Bakery!Q78,IF(ISBLANK(Bakery!Q78),"",Bakery!Q78))</f>
        <v>0.56752147194093672</v>
      </c>
      <c r="R311" s="139">
        <f>IF(Bakery!R78&gt;0,Bakery!R78,IF(ISBLANK(Bakery!R78),"",Bakery!R78))</f>
        <v>0.16890519998242162</v>
      </c>
      <c r="S311" s="137" t="e">
        <f>IF(Bakery!S78&gt;0,Bakery!S78,IF(ISBLANK(Bakery!S78),"",Bakery!S78))</f>
        <v>#N/A</v>
      </c>
      <c r="T311" t="s">
        <v>124</v>
      </c>
      <c r="U311" t="s">
        <v>351</v>
      </c>
      <c r="V311" s="136">
        <f t="shared" si="22"/>
        <v>40</v>
      </c>
      <c r="W311" s="136">
        <f t="shared" si="21"/>
        <v>168</v>
      </c>
      <c r="X311" s="148">
        <f t="shared" si="21"/>
        <v>4</v>
      </c>
    </row>
    <row r="312" spans="1:24" hidden="1">
      <c r="A312">
        <f>IF(Bakery!A79&gt;0,Bakery!A79,IF(ISBLANK(Bakery!A79),A311,Bakery!A79))</f>
        <v>2026</v>
      </c>
      <c r="B312">
        <f>IF(Bakery!B79&gt;0,Bakery!B79,IF(ISBLANK(Bakery!B79),"",Bakery!B79))</f>
        <v>6</v>
      </c>
      <c r="C312" s="137">
        <f>IF(Bakery!C79&gt;0,Bakery!C79,IF(ISBLANK(Bakery!C79),"",Bakery!C79))</f>
        <v>5901.7174999999997</v>
      </c>
      <c r="D312" s="137" t="str">
        <f>IF(Bakery!D79&gt;0,Bakery!D79,IF(ISBLANK(Bakery!D79),"",Bakery!D79))</f>
        <v/>
      </c>
      <c r="E312" s="137" t="str">
        <f>IF(Bakery!E79&gt;0,Bakery!E79,IF(ISBLANK(Bakery!E79),"",Bakery!E79))</f>
        <v/>
      </c>
      <c r="F312" s="137" t="str">
        <f>IF(Bakery!F79&gt;0,Bakery!F79,IF(ISBLANK(Bakery!F79),"",Bakery!F79))</f>
        <v/>
      </c>
      <c r="G312" s="137" t="str">
        <f>IF(Bakery!G79&gt;0,Bakery!G79,IF(ISBLANK(Bakery!G79),"",Bakery!G79))</f>
        <v/>
      </c>
      <c r="H312" s="137" t="str">
        <f>IF(Bakery!H79&gt;0,Bakery!H79,IF(ISBLANK(Bakery!H79),"",Bakery!H79))</f>
        <v/>
      </c>
      <c r="I312" s="137" t="str">
        <f>IF(Bakery!I79&gt;0,Bakery!I79,IF(ISBLANK(Bakery!I79),"",Bakery!I79))</f>
        <v/>
      </c>
      <c r="J312" s="137" t="str">
        <f>IF(Bakery!J79&gt;0,Bakery!J79,IF(ISBLANK(Bakery!J79),"",Bakery!J79))</f>
        <v/>
      </c>
      <c r="K312" s="137">
        <f>IF(Bakery!K79&gt;0,Bakery!K79,IF(ISBLANK(Bakery!K79),"",Bakery!K79))</f>
        <v>5901.7174999999997</v>
      </c>
      <c r="L312" s="139">
        <f>IF(Bakery!L79&gt;0,Bakery!L79,IF(ISBLANK(Bakery!L79),"",Bakery!L79))</f>
        <v>1.0170545978919165</v>
      </c>
      <c r="M312" s="137">
        <f>IF(Bakery!M79&gt;0,Bakery!M79,IF(ISBLANK(Bakery!M79),"",Bakery!M79))</f>
        <v>14239.024247598871</v>
      </c>
      <c r="N312" s="137">
        <f>IF(Bakery!N79&gt;0,Bakery!N79,IF(ISBLANK(Bakery!N79),"",Bakery!N79))</f>
        <v>17798.780309498587</v>
      </c>
      <c r="O312" s="137">
        <f>IF(Bakery!O79&gt;0,Bakery!O79,IF(ISBLANK(Bakery!O79),"",Bakery!O79))</f>
        <v>59803.901839915256</v>
      </c>
      <c r="P312" s="139">
        <f>IF(Bakery!P79&gt;0,Bakery!P79,IF(ISBLANK(Bakery!P79),"",Bakery!P79))</f>
        <v>0.41447485427206904</v>
      </c>
      <c r="Q312" s="139">
        <f>IF(Bakery!Q79&gt;0,Bakery!Q79,IF(ISBLANK(Bakery!Q79),"",Bakery!Q79))</f>
        <v>0.33157988341765526</v>
      </c>
      <c r="R312" s="139">
        <f>IF(Bakery!R79&gt;0,Bakery!R79,IF(ISBLANK(Bakery!R79),"",Bakery!R79))</f>
        <v>9.8684489112397397E-2</v>
      </c>
      <c r="S312" s="137" t="e">
        <f>IF(Bakery!S79&gt;0,Bakery!S79,IF(ISBLANK(Bakery!S79),"",Bakery!S79))</f>
        <v>#N/A</v>
      </c>
      <c r="T312" t="s">
        <v>124</v>
      </c>
      <c r="U312" t="s">
        <v>351</v>
      </c>
      <c r="V312" s="136">
        <f t="shared" si="22"/>
        <v>40</v>
      </c>
      <c r="W312" s="136">
        <f t="shared" si="21"/>
        <v>168</v>
      </c>
      <c r="X312" s="148">
        <f t="shared" si="21"/>
        <v>4</v>
      </c>
    </row>
    <row r="313" spans="1:24" hidden="1">
      <c r="A313">
        <f>IF(Bakery!A80&gt;0,Bakery!A80,IF(ISBLANK(Bakery!A80),A312,Bakery!A80))</f>
        <v>2026</v>
      </c>
      <c r="B313">
        <f>IF(Bakery!B80&gt;0,Bakery!B80,IF(ISBLANK(Bakery!B80),"",Bakery!B80))</f>
        <v>7</v>
      </c>
      <c r="C313" s="137">
        <f>IF(Bakery!C80&gt;0,Bakery!C80,IF(ISBLANK(Bakery!C80),"",Bakery!C80))</f>
        <v>4912.25</v>
      </c>
      <c r="D313" s="137" t="str">
        <f>IF(Bakery!D80&gt;0,Bakery!D80,IF(ISBLANK(Bakery!D80),"",Bakery!D80))</f>
        <v/>
      </c>
      <c r="E313" s="137" t="str">
        <f>IF(Bakery!E80&gt;0,Bakery!E80,IF(ISBLANK(Bakery!E80),"",Bakery!E80))</f>
        <v/>
      </c>
      <c r="F313" s="137" t="str">
        <f>IF(Bakery!F80&gt;0,Bakery!F80,IF(ISBLANK(Bakery!F80),"",Bakery!F80))</f>
        <v/>
      </c>
      <c r="G313" s="137" t="str">
        <f>IF(Bakery!G80&gt;0,Bakery!G80,IF(ISBLANK(Bakery!G80),"",Bakery!G80))</f>
        <v/>
      </c>
      <c r="H313" s="137" t="str">
        <f>IF(Bakery!H80&gt;0,Bakery!H80,IF(ISBLANK(Bakery!H80),"",Bakery!H80))</f>
        <v/>
      </c>
      <c r="I313" s="137" t="str">
        <f>IF(Bakery!I80&gt;0,Bakery!I80,IF(ISBLANK(Bakery!I80),"",Bakery!I80))</f>
        <v/>
      </c>
      <c r="J313" s="137" t="str">
        <f>IF(Bakery!J80&gt;0,Bakery!J80,IF(ISBLANK(Bakery!J80),"",Bakery!J80))</f>
        <v/>
      </c>
      <c r="K313" s="137">
        <f>IF(Bakery!K80&gt;0,Bakery!K80,IF(ISBLANK(Bakery!K80),"",Bakery!K80))</f>
        <v>4912.25</v>
      </c>
      <c r="L313" s="139">
        <f>IF(Bakery!L80&gt;0,Bakery!L80,IF(ISBLANK(Bakery!L80),"",Bakery!L80))</f>
        <v>1.0170545978919165</v>
      </c>
      <c r="M313" s="137">
        <f>IF(Bakery!M80&gt;0,Bakery!M80,IF(ISBLANK(Bakery!M80),"",Bakery!M80))</f>
        <v>14239.024247598871</v>
      </c>
      <c r="N313" s="137">
        <f>IF(Bakery!N80&gt;0,Bakery!N80,IF(ISBLANK(Bakery!N80),"",Bakery!N80))</f>
        <v>17798.780309498587</v>
      </c>
      <c r="O313" s="137">
        <f>IF(Bakery!O80&gt;0,Bakery!O80,IF(ISBLANK(Bakery!O80),"",Bakery!O80))</f>
        <v>59803.901839915256</v>
      </c>
      <c r="P313" s="139">
        <f>IF(Bakery!P80&gt;0,Bakery!P80,IF(ISBLANK(Bakery!P80),"",Bakery!P80))</f>
        <v>0.34498501544643084</v>
      </c>
      <c r="Q313" s="139">
        <f>IF(Bakery!Q80&gt;0,Bakery!Q80,IF(ISBLANK(Bakery!Q80),"",Bakery!Q80))</f>
        <v>0.27598801235714471</v>
      </c>
      <c r="R313" s="139">
        <f>IF(Bakery!R80&gt;0,Bakery!R80,IF(ISBLANK(Bakery!R80),"",Bakery!R80))</f>
        <v>8.2139289392007347E-2</v>
      </c>
      <c r="S313" s="137" t="e">
        <f>IF(Bakery!S80&gt;0,Bakery!S80,IF(ISBLANK(Bakery!S80),"",Bakery!S80))</f>
        <v>#N/A</v>
      </c>
      <c r="T313" t="s">
        <v>124</v>
      </c>
      <c r="U313" t="s">
        <v>351</v>
      </c>
      <c r="V313" s="136">
        <f t="shared" si="22"/>
        <v>40</v>
      </c>
      <c r="W313" s="136">
        <f t="shared" si="21"/>
        <v>168</v>
      </c>
      <c r="X313" s="148">
        <f t="shared" si="21"/>
        <v>4</v>
      </c>
    </row>
    <row r="314" spans="1:24" hidden="1">
      <c r="A314">
        <f>IF(Bakery!A81&gt;0,Bakery!A81,IF(ISBLANK(Bakery!A81),A313,Bakery!A81))</f>
        <v>2026</v>
      </c>
      <c r="B314">
        <f>IF(Bakery!B81&gt;0,Bakery!B81,IF(ISBLANK(Bakery!B81),"",Bakery!B81))</f>
        <v>8</v>
      </c>
      <c r="C314" s="137">
        <f>IF(Bakery!C81&gt;0,Bakery!C81,IF(ISBLANK(Bakery!C81),"",Bakery!C81))</f>
        <v>2366.9024999999997</v>
      </c>
      <c r="D314" s="137" t="str">
        <f>IF(Bakery!D81&gt;0,Bakery!D81,IF(ISBLANK(Bakery!D81),"",Bakery!D81))</f>
        <v/>
      </c>
      <c r="E314" s="137" t="str">
        <f>IF(Bakery!E81&gt;0,Bakery!E81,IF(ISBLANK(Bakery!E81),"",Bakery!E81))</f>
        <v/>
      </c>
      <c r="F314" s="137" t="str">
        <f>IF(Bakery!F81&gt;0,Bakery!F81,IF(ISBLANK(Bakery!F81),"",Bakery!F81))</f>
        <v/>
      </c>
      <c r="G314" s="137" t="str">
        <f>IF(Bakery!G81&gt;0,Bakery!G81,IF(ISBLANK(Bakery!G81),"",Bakery!G81))</f>
        <v/>
      </c>
      <c r="H314" s="137" t="str">
        <f>IF(Bakery!H81&gt;0,Bakery!H81,IF(ISBLANK(Bakery!H81),"",Bakery!H81))</f>
        <v/>
      </c>
      <c r="I314" s="137" t="str">
        <f>IF(Bakery!I81&gt;0,Bakery!I81,IF(ISBLANK(Bakery!I81),"",Bakery!I81))</f>
        <v/>
      </c>
      <c r="J314" s="137" t="str">
        <f>IF(Bakery!J81&gt;0,Bakery!J81,IF(ISBLANK(Bakery!J81),"",Bakery!J81))</f>
        <v/>
      </c>
      <c r="K314" s="137">
        <f>IF(Bakery!K81&gt;0,Bakery!K81,IF(ISBLANK(Bakery!K81),"",Bakery!K81))</f>
        <v>2366.9024999999997</v>
      </c>
      <c r="L314" s="139">
        <f>IF(Bakery!L81&gt;0,Bakery!L81,IF(ISBLANK(Bakery!L81),"",Bakery!L81))</f>
        <v>1.0170545978919165</v>
      </c>
      <c r="M314" s="137">
        <f>IF(Bakery!M81&gt;0,Bakery!M81,IF(ISBLANK(Bakery!M81),"",Bakery!M81))</f>
        <v>14239.024247598871</v>
      </c>
      <c r="N314" s="137">
        <f>IF(Bakery!N81&gt;0,Bakery!N81,IF(ISBLANK(Bakery!N81),"",Bakery!N81))</f>
        <v>17798.780309498587</v>
      </c>
      <c r="O314" s="137">
        <f>IF(Bakery!O81&gt;0,Bakery!O81,IF(ISBLANK(Bakery!O81),"",Bakery!O81))</f>
        <v>59803.901839915256</v>
      </c>
      <c r="P314" s="139">
        <f>IF(Bakery!P81&gt;0,Bakery!P81,IF(ISBLANK(Bakery!P81),"",Bakery!P81))</f>
        <v>0.16622645336102512</v>
      </c>
      <c r="Q314" s="139">
        <f>IF(Bakery!Q81&gt;0,Bakery!Q81,IF(ISBLANK(Bakery!Q81),"",Bakery!Q81))</f>
        <v>0.13298116268882013</v>
      </c>
      <c r="R314" s="139">
        <f>IF(Bakery!R81&gt;0,Bakery!R81,IF(ISBLANK(Bakery!R81),"",Bakery!R81))</f>
        <v>3.957772699072027E-2</v>
      </c>
      <c r="S314" s="137" t="e">
        <f>IF(Bakery!S81&gt;0,Bakery!S81,IF(ISBLANK(Bakery!S81),"",Bakery!S81))</f>
        <v>#N/A</v>
      </c>
      <c r="T314" t="s">
        <v>124</v>
      </c>
      <c r="U314" t="s">
        <v>351</v>
      </c>
      <c r="V314" s="136">
        <f t="shared" si="22"/>
        <v>40</v>
      </c>
      <c r="W314" s="136">
        <f t="shared" si="21"/>
        <v>168</v>
      </c>
      <c r="X314" s="148">
        <f t="shared" si="21"/>
        <v>4</v>
      </c>
    </row>
    <row r="315" spans="1:24" hidden="1">
      <c r="A315">
        <f>IF(Bakery!A82&gt;0,Bakery!A82,IF(ISBLANK(Bakery!A82),A314,Bakery!A82))</f>
        <v>2026</v>
      </c>
      <c r="B315">
        <f>IF(Bakery!B82&gt;0,Bakery!B82,IF(ISBLANK(Bakery!B82),"",Bakery!B82))</f>
        <v>9</v>
      </c>
      <c r="C315" s="137">
        <f>IF(Bakery!C82&gt;0,Bakery!C82,IF(ISBLANK(Bakery!C82),"",Bakery!C82))</f>
        <v>1883.6975</v>
      </c>
      <c r="D315" s="137" t="str">
        <f>IF(Bakery!D82&gt;0,Bakery!D82,IF(ISBLANK(Bakery!D82),"",Bakery!D82))</f>
        <v/>
      </c>
      <c r="E315" s="137" t="str">
        <f>IF(Bakery!E82&gt;0,Bakery!E82,IF(ISBLANK(Bakery!E82),"",Bakery!E82))</f>
        <v/>
      </c>
      <c r="F315" s="137" t="str">
        <f>IF(Bakery!F82&gt;0,Bakery!F82,IF(ISBLANK(Bakery!F82),"",Bakery!F82))</f>
        <v/>
      </c>
      <c r="G315" s="137" t="str">
        <f>IF(Bakery!G82&gt;0,Bakery!G82,IF(ISBLANK(Bakery!G82),"",Bakery!G82))</f>
        <v/>
      </c>
      <c r="H315" s="137" t="str">
        <f>IF(Bakery!H82&gt;0,Bakery!H82,IF(ISBLANK(Bakery!H82),"",Bakery!H82))</f>
        <v/>
      </c>
      <c r="I315" s="137" t="str">
        <f>IF(Bakery!I82&gt;0,Bakery!I82,IF(ISBLANK(Bakery!I82),"",Bakery!I82))</f>
        <v/>
      </c>
      <c r="J315" s="137" t="str">
        <f>IF(Bakery!J82&gt;0,Bakery!J82,IF(ISBLANK(Bakery!J82),"",Bakery!J82))</f>
        <v/>
      </c>
      <c r="K315" s="137">
        <f>IF(Bakery!K82&gt;0,Bakery!K82,IF(ISBLANK(Bakery!K82),"",Bakery!K82))</f>
        <v>1883.6975</v>
      </c>
      <c r="L315" s="139">
        <f>IF(Bakery!L82&gt;0,Bakery!L82,IF(ISBLANK(Bakery!L82),"",Bakery!L82))</f>
        <v>1.0170545978919165</v>
      </c>
      <c r="M315" s="137">
        <f>IF(Bakery!M82&gt;0,Bakery!M82,IF(ISBLANK(Bakery!M82),"",Bakery!M82))</f>
        <v>14239.024247598871</v>
      </c>
      <c r="N315" s="137">
        <f>IF(Bakery!N82&gt;0,Bakery!N82,IF(ISBLANK(Bakery!N82),"",Bakery!N82))</f>
        <v>17798.780309498587</v>
      </c>
      <c r="O315" s="137">
        <f>IF(Bakery!O82&gt;0,Bakery!O82,IF(ISBLANK(Bakery!O82),"",Bakery!O82))</f>
        <v>59803.901839915256</v>
      </c>
      <c r="P315" s="139">
        <f>IF(Bakery!P82&gt;0,Bakery!P82,IF(ISBLANK(Bakery!P82),"",Bakery!P82))</f>
        <v>0.13229119265792727</v>
      </c>
      <c r="Q315" s="139">
        <f>IF(Bakery!Q82&gt;0,Bakery!Q82,IF(ISBLANK(Bakery!Q82),"",Bakery!Q82))</f>
        <v>0.10583295412634182</v>
      </c>
      <c r="R315" s="139">
        <f>IF(Bakery!R82&gt;0,Bakery!R82,IF(ISBLANK(Bakery!R82),"",Bakery!R82))</f>
        <v>3.1497903013792204E-2</v>
      </c>
      <c r="S315" s="137" t="e">
        <f>IF(Bakery!S82&gt;0,Bakery!S82,IF(ISBLANK(Bakery!S82),"",Bakery!S82))</f>
        <v>#N/A</v>
      </c>
      <c r="T315" t="s">
        <v>124</v>
      </c>
      <c r="U315" t="s">
        <v>351</v>
      </c>
      <c r="V315" s="136">
        <f t="shared" si="22"/>
        <v>40</v>
      </c>
      <c r="W315" s="136">
        <f t="shared" si="21"/>
        <v>168</v>
      </c>
      <c r="X315" s="148">
        <f t="shared" si="21"/>
        <v>4</v>
      </c>
    </row>
    <row r="316" spans="1:24" hidden="1">
      <c r="A316">
        <f>IF(Bakery!A83&gt;0,Bakery!A83,IF(ISBLANK(Bakery!A83),A315,Bakery!A83))</f>
        <v>2026</v>
      </c>
      <c r="B316">
        <f>IF(Bakery!B83&gt;0,Bakery!B83,IF(ISBLANK(Bakery!B83),"",Bakery!B83))</f>
        <v>10</v>
      </c>
      <c r="C316" s="137">
        <f>IF(Bakery!C83&gt;0,Bakery!C83,IF(ISBLANK(Bakery!C83),"",Bakery!C83))</f>
        <v>1825.5525</v>
      </c>
      <c r="D316" s="137" t="str">
        <f>IF(Bakery!D83&gt;0,Bakery!D83,IF(ISBLANK(Bakery!D83),"",Bakery!D83))</f>
        <v/>
      </c>
      <c r="E316" s="137" t="str">
        <f>IF(Bakery!E83&gt;0,Bakery!E83,IF(ISBLANK(Bakery!E83),"",Bakery!E83))</f>
        <v/>
      </c>
      <c r="F316" s="137" t="str">
        <f>IF(Bakery!F83&gt;0,Bakery!F83,IF(ISBLANK(Bakery!F83),"",Bakery!F83))</f>
        <v/>
      </c>
      <c r="G316" s="137" t="str">
        <f>IF(Bakery!G83&gt;0,Bakery!G83,IF(ISBLANK(Bakery!G83),"",Bakery!G83))</f>
        <v/>
      </c>
      <c r="H316" s="137" t="str">
        <f>IF(Bakery!H83&gt;0,Bakery!H83,IF(ISBLANK(Bakery!H83),"",Bakery!H83))</f>
        <v/>
      </c>
      <c r="I316" s="137" t="str">
        <f>IF(Bakery!I83&gt;0,Bakery!I83,IF(ISBLANK(Bakery!I83),"",Bakery!I83))</f>
        <v/>
      </c>
      <c r="J316" s="137" t="str">
        <f>IF(Bakery!J83&gt;0,Bakery!J83,IF(ISBLANK(Bakery!J83),"",Bakery!J83))</f>
        <v/>
      </c>
      <c r="K316" s="137">
        <f>IF(Bakery!K83&gt;0,Bakery!K83,IF(ISBLANK(Bakery!K83),"",Bakery!K83))</f>
        <v>1825.5525</v>
      </c>
      <c r="L316" s="139">
        <f>IF(Bakery!L83&gt;0,Bakery!L83,IF(ISBLANK(Bakery!L83),"",Bakery!L83))</f>
        <v>1.0170545978919165</v>
      </c>
      <c r="M316" s="137">
        <f>IF(Bakery!M83&gt;0,Bakery!M83,IF(ISBLANK(Bakery!M83),"",Bakery!M83))</f>
        <v>14239.024247598871</v>
      </c>
      <c r="N316" s="137">
        <f>IF(Bakery!N83&gt;0,Bakery!N83,IF(ISBLANK(Bakery!N83),"",Bakery!N83))</f>
        <v>17798.780309498587</v>
      </c>
      <c r="O316" s="137">
        <f>IF(Bakery!O83&gt;0,Bakery!O83,IF(ISBLANK(Bakery!O83),"",Bakery!O83))</f>
        <v>59803.901839915256</v>
      </c>
      <c r="P316" s="139">
        <f>IF(Bakery!P83&gt;0,Bakery!P83,IF(ISBLANK(Bakery!P83),"",Bakery!P83))</f>
        <v>0.12820769655672462</v>
      </c>
      <c r="Q316" s="139">
        <f>IF(Bakery!Q83&gt;0,Bakery!Q83,IF(ISBLANK(Bakery!Q83),"",Bakery!Q83))</f>
        <v>0.10256615724537971</v>
      </c>
      <c r="R316" s="139">
        <f>IF(Bakery!R83&gt;0,Bakery!R83,IF(ISBLANK(Bakery!R83),"",Bakery!R83))</f>
        <v>3.0525642037315386E-2</v>
      </c>
      <c r="S316" s="137" t="e">
        <f>IF(Bakery!S83&gt;0,Bakery!S83,IF(ISBLANK(Bakery!S83),"",Bakery!S83))</f>
        <v>#N/A</v>
      </c>
      <c r="T316" t="s">
        <v>124</v>
      </c>
      <c r="U316" t="s">
        <v>351</v>
      </c>
      <c r="V316" s="136">
        <f t="shared" si="22"/>
        <v>40</v>
      </c>
      <c r="W316" s="136">
        <f t="shared" si="21"/>
        <v>168</v>
      </c>
      <c r="X316" s="148">
        <f t="shared" si="21"/>
        <v>4</v>
      </c>
    </row>
    <row r="317" spans="1:24" hidden="1">
      <c r="A317">
        <f>IF(Bakery!A84&gt;0,Bakery!A84,IF(ISBLANK(Bakery!A84),A316,Bakery!A84))</f>
        <v>2026</v>
      </c>
      <c r="B317">
        <f>IF(Bakery!B84&gt;0,Bakery!B84,IF(ISBLANK(Bakery!B84),"",Bakery!B84))</f>
        <v>11</v>
      </c>
      <c r="C317" s="137">
        <f>IF(Bakery!C84&gt;0,Bakery!C84,IF(ISBLANK(Bakery!C84),"",Bakery!C84))</f>
        <v>4599.4699999999993</v>
      </c>
      <c r="D317" s="137" t="str">
        <f>IF(Bakery!D84&gt;0,Bakery!D84,IF(ISBLANK(Bakery!D84),"",Bakery!D84))</f>
        <v/>
      </c>
      <c r="E317" s="137" t="str">
        <f>IF(Bakery!E84&gt;0,Bakery!E84,IF(ISBLANK(Bakery!E84),"",Bakery!E84))</f>
        <v/>
      </c>
      <c r="F317" s="137" t="str">
        <f>IF(Bakery!F84&gt;0,Bakery!F84,IF(ISBLANK(Bakery!F84),"",Bakery!F84))</f>
        <v/>
      </c>
      <c r="G317" s="137" t="str">
        <f>IF(Bakery!G84&gt;0,Bakery!G84,IF(ISBLANK(Bakery!G84),"",Bakery!G84))</f>
        <v/>
      </c>
      <c r="H317" s="137" t="str">
        <f>IF(Bakery!H84&gt;0,Bakery!H84,IF(ISBLANK(Bakery!H84),"",Bakery!H84))</f>
        <v/>
      </c>
      <c r="I317" s="137" t="str">
        <f>IF(Bakery!I84&gt;0,Bakery!I84,IF(ISBLANK(Bakery!I84),"",Bakery!I84))</f>
        <v/>
      </c>
      <c r="J317" s="137" t="str">
        <f>IF(Bakery!J84&gt;0,Bakery!J84,IF(ISBLANK(Bakery!J84),"",Bakery!J84))</f>
        <v/>
      </c>
      <c r="K317" s="137">
        <f>IF(Bakery!K84&gt;0,Bakery!K84,IF(ISBLANK(Bakery!K84),"",Bakery!K84))</f>
        <v>4599.4699999999993</v>
      </c>
      <c r="L317" s="139">
        <f>IF(Bakery!L84&gt;0,Bakery!L84,IF(ISBLANK(Bakery!L84),"",Bakery!L84))</f>
        <v>1.0170545978919165</v>
      </c>
      <c r="M317" s="137">
        <f>IF(Bakery!M84&gt;0,Bakery!M84,IF(ISBLANK(Bakery!M84),"",Bakery!M84))</f>
        <v>14239.024247598871</v>
      </c>
      <c r="N317" s="137">
        <f>IF(Bakery!N84&gt;0,Bakery!N84,IF(ISBLANK(Bakery!N84),"",Bakery!N84))</f>
        <v>17798.780309498587</v>
      </c>
      <c r="O317" s="137">
        <f>IF(Bakery!O84&gt;0,Bakery!O84,IF(ISBLANK(Bakery!O84),"",Bakery!O84))</f>
        <v>59803.901839915256</v>
      </c>
      <c r="P317" s="139">
        <f>IF(Bakery!P84&gt;0,Bakery!P84,IF(ISBLANK(Bakery!P84),"",Bakery!P84))</f>
        <v>0.32301862262616826</v>
      </c>
      <c r="Q317" s="139">
        <f>IF(Bakery!Q84&gt;0,Bakery!Q84,IF(ISBLANK(Bakery!Q84),"",Bakery!Q84))</f>
        <v>0.25841489810093465</v>
      </c>
      <c r="R317" s="139">
        <f>IF(Bakery!R84&gt;0,Bakery!R84,IF(ISBLANK(Bakery!R84),"",Bakery!R84))</f>
        <v>7.69091958633734E-2</v>
      </c>
      <c r="S317" s="137" t="e">
        <f>IF(Bakery!S84&gt;0,Bakery!S84,IF(ISBLANK(Bakery!S84),"",Bakery!S84))</f>
        <v>#N/A</v>
      </c>
      <c r="T317" t="s">
        <v>124</v>
      </c>
      <c r="U317" t="s">
        <v>351</v>
      </c>
      <c r="V317" s="136">
        <f t="shared" si="22"/>
        <v>40</v>
      </c>
      <c r="W317" s="136">
        <f t="shared" si="21"/>
        <v>168</v>
      </c>
      <c r="X317" s="148">
        <f t="shared" si="21"/>
        <v>4</v>
      </c>
    </row>
    <row r="318" spans="1:24" hidden="1">
      <c r="A318">
        <f>IF(Bakery!A85&gt;0,Bakery!A85,IF(ISBLANK(Bakery!A85),A317,Bakery!A85))</f>
        <v>2026</v>
      </c>
      <c r="B318">
        <f>IF(Bakery!B85&gt;0,Bakery!B85,IF(ISBLANK(Bakery!B85),"",Bakery!B85))</f>
        <v>12</v>
      </c>
      <c r="C318" s="137">
        <f>IF(Bakery!C85&gt;0,Bakery!C85,IF(ISBLANK(Bakery!C85),"",Bakery!C85))</f>
        <v>2100.2374999999997</v>
      </c>
      <c r="D318" s="137" t="str">
        <f>IF(Bakery!D85&gt;0,Bakery!D85,IF(ISBLANK(Bakery!D85),"",Bakery!D85))</f>
        <v/>
      </c>
      <c r="E318" s="137" t="str">
        <f>IF(Bakery!E85&gt;0,Bakery!E85,IF(ISBLANK(Bakery!E85),"",Bakery!E85))</f>
        <v/>
      </c>
      <c r="F318" s="137" t="str">
        <f>IF(Bakery!F85&gt;0,Bakery!F85,IF(ISBLANK(Bakery!F85),"",Bakery!F85))</f>
        <v/>
      </c>
      <c r="G318" s="137" t="str">
        <f>IF(Bakery!G85&gt;0,Bakery!G85,IF(ISBLANK(Bakery!G85),"",Bakery!G85))</f>
        <v/>
      </c>
      <c r="H318" s="137" t="str">
        <f>IF(Bakery!H85&gt;0,Bakery!H85,IF(ISBLANK(Bakery!H85),"",Bakery!H85))</f>
        <v/>
      </c>
      <c r="I318" s="137" t="str">
        <f>IF(Bakery!I85&gt;0,Bakery!I85,IF(ISBLANK(Bakery!I85),"",Bakery!I85))</f>
        <v/>
      </c>
      <c r="J318" s="137" t="str">
        <f>IF(Bakery!J85&gt;0,Bakery!J85,IF(ISBLANK(Bakery!J85),"",Bakery!J85))</f>
        <v/>
      </c>
      <c r="K318" s="137">
        <f>IF(Bakery!K85&gt;0,Bakery!K85,IF(ISBLANK(Bakery!K85),"",Bakery!K85))</f>
        <v>2100.2374999999997</v>
      </c>
      <c r="L318" s="139">
        <f>IF(Bakery!L85&gt;0,Bakery!L85,IF(ISBLANK(Bakery!L85),"",Bakery!L85))</f>
        <v>1.0170545978919165</v>
      </c>
      <c r="M318" s="137">
        <f>IF(Bakery!M85&gt;0,Bakery!M85,IF(ISBLANK(Bakery!M85),"",Bakery!M85))</f>
        <v>14239.024247598871</v>
      </c>
      <c r="N318" s="137">
        <f>IF(Bakery!N85&gt;0,Bakery!N85,IF(ISBLANK(Bakery!N85),"",Bakery!N85))</f>
        <v>17798.780309498587</v>
      </c>
      <c r="O318" s="137">
        <f>IF(Bakery!O85&gt;0,Bakery!O85,IF(ISBLANK(Bakery!O85),"",Bakery!O85))</f>
        <v>59803.901839915256</v>
      </c>
      <c r="P318" s="139">
        <f>IF(Bakery!P85&gt;0,Bakery!P85,IF(ISBLANK(Bakery!P85),"",Bakery!P85))</f>
        <v>0.14749869537964747</v>
      </c>
      <c r="Q318" s="139">
        <f>IF(Bakery!Q85&gt;0,Bakery!Q85,IF(ISBLANK(Bakery!Q85),"",Bakery!Q85))</f>
        <v>0.11799895630371798</v>
      </c>
      <c r="R318" s="139">
        <f>IF(Bakery!R85&gt;0,Bakery!R85,IF(ISBLANK(Bakery!R85),"",Bakery!R85))</f>
        <v>3.5118736995154158E-2</v>
      </c>
      <c r="S318" s="137" t="e">
        <f>IF(Bakery!S85&gt;0,Bakery!S85,IF(ISBLANK(Bakery!S85),"",Bakery!S85))</f>
        <v>#N/A</v>
      </c>
      <c r="T318" t="s">
        <v>124</v>
      </c>
      <c r="U318" t="s">
        <v>351</v>
      </c>
      <c r="V318" s="136">
        <f t="shared" si="22"/>
        <v>40</v>
      </c>
      <c r="W318" s="136">
        <f t="shared" si="21"/>
        <v>168</v>
      </c>
      <c r="X318" s="148">
        <f t="shared" si="21"/>
        <v>4</v>
      </c>
    </row>
    <row r="319" spans="1:24" hidden="1">
      <c r="A319">
        <f>IF(Bakery!A86&gt;0,Bakery!A86,IF(ISBLANK(Bakery!A86),A318,Bakery!A86))</f>
        <v>2026</v>
      </c>
      <c r="B319">
        <f>IF(Bakery!B86&gt;0,Bakery!B86,IF(ISBLANK(Bakery!B86),"",Bakery!B86))</f>
        <v>13</v>
      </c>
      <c r="C319" s="137">
        <f>IF(Bakery!C86&gt;0,Bakery!C86,IF(ISBLANK(Bakery!C86),"",Bakery!C86))</f>
        <v>1662.145</v>
      </c>
      <c r="D319" s="137" t="str">
        <f>IF(Bakery!D86&gt;0,Bakery!D86,IF(ISBLANK(Bakery!D86),"",Bakery!D86))</f>
        <v/>
      </c>
      <c r="E319" s="137" t="str">
        <f>IF(Bakery!E86&gt;0,Bakery!E86,IF(ISBLANK(Bakery!E86),"",Bakery!E86))</f>
        <v/>
      </c>
      <c r="F319" s="137" t="str">
        <f>IF(Bakery!F86&gt;0,Bakery!F86,IF(ISBLANK(Bakery!F86),"",Bakery!F86))</f>
        <v/>
      </c>
      <c r="G319" s="137" t="str">
        <f>IF(Bakery!G86&gt;0,Bakery!G86,IF(ISBLANK(Bakery!G86),"",Bakery!G86))</f>
        <v/>
      </c>
      <c r="H319" s="137" t="str">
        <f>IF(Bakery!H86&gt;0,Bakery!H86,IF(ISBLANK(Bakery!H86),"",Bakery!H86))</f>
        <v/>
      </c>
      <c r="I319" s="137" t="str">
        <f>IF(Bakery!I86&gt;0,Bakery!I86,IF(ISBLANK(Bakery!I86),"",Bakery!I86))</f>
        <v/>
      </c>
      <c r="J319" s="137" t="str">
        <f>IF(Bakery!J86&gt;0,Bakery!J86,IF(ISBLANK(Bakery!J86),"",Bakery!J86))</f>
        <v/>
      </c>
      <c r="K319" s="137">
        <f>IF(Bakery!K86&gt;0,Bakery!K86,IF(ISBLANK(Bakery!K86),"",Bakery!K86))</f>
        <v>1662.145</v>
      </c>
      <c r="L319" s="139">
        <f>IF(Bakery!L86&gt;0,Bakery!L86,IF(ISBLANK(Bakery!L86),"",Bakery!L86))</f>
        <v>1.0170545978919165</v>
      </c>
      <c r="M319" s="137">
        <f>IF(Bakery!M86&gt;0,Bakery!M86,IF(ISBLANK(Bakery!M86),"",Bakery!M86))</f>
        <v>14239.024247598871</v>
      </c>
      <c r="N319" s="137">
        <f>IF(Bakery!N86&gt;0,Bakery!N86,IF(ISBLANK(Bakery!N86),"",Bakery!N86))</f>
        <v>17798.780309498587</v>
      </c>
      <c r="O319" s="137">
        <f>IF(Bakery!O86&gt;0,Bakery!O86,IF(ISBLANK(Bakery!O86),"",Bakery!O86))</f>
        <v>59803.901839915256</v>
      </c>
      <c r="P319" s="139">
        <f>IF(Bakery!P86&gt;0,Bakery!P86,IF(ISBLANK(Bakery!P86),"",Bakery!P86))</f>
        <v>0.1167316644102413</v>
      </c>
      <c r="Q319" s="139">
        <f>IF(Bakery!Q86&gt;0,Bakery!Q86,IF(ISBLANK(Bakery!Q86),"",Bakery!Q86))</f>
        <v>9.3385331528193047E-2</v>
      </c>
      <c r="R319" s="139">
        <f>IF(Bakery!R86&gt;0,Bakery!R86,IF(ISBLANK(Bakery!R86),"",Bakery!R86))</f>
        <v>2.7793253431009832E-2</v>
      </c>
      <c r="S319" s="137" t="e">
        <f>IF(Bakery!S86&gt;0,Bakery!S86,IF(ISBLANK(Bakery!S86),"",Bakery!S86))</f>
        <v>#N/A</v>
      </c>
      <c r="T319" t="s">
        <v>124</v>
      </c>
      <c r="U319" t="s">
        <v>351</v>
      </c>
      <c r="V319" s="136">
        <f t="shared" si="22"/>
        <v>40</v>
      </c>
      <c r="W319" s="136">
        <f t="shared" si="21"/>
        <v>168</v>
      </c>
      <c r="X319" s="148">
        <f t="shared" si="21"/>
        <v>4</v>
      </c>
    </row>
    <row r="320" spans="1:24" hidden="1">
      <c r="A320">
        <f>IF(Bakery!A87&gt;0,Bakery!A87,IF(ISBLANK(Bakery!A87),A319,Bakery!A87))</f>
        <v>2027</v>
      </c>
      <c r="B320">
        <f>IF(Bakery!B87&gt;0,Bakery!B87,IF(ISBLANK(Bakery!B87),"",Bakery!B87))</f>
        <v>1</v>
      </c>
      <c r="C320" s="137">
        <f>IF(Bakery!C87&gt;0,Bakery!C87,IF(ISBLANK(Bakery!C87),"",Bakery!C87))</f>
        <v>2796.9749999999999</v>
      </c>
      <c r="D320" s="137" t="str">
        <f>IF(Bakery!D87&gt;0,Bakery!D87,IF(ISBLANK(Bakery!D87),"",Bakery!D87))</f>
        <v/>
      </c>
      <c r="E320" s="137" t="str">
        <f>IF(Bakery!E87&gt;0,Bakery!E87,IF(ISBLANK(Bakery!E87),"",Bakery!E87))</f>
        <v/>
      </c>
      <c r="F320" s="137" t="str">
        <f>IF(Bakery!F87&gt;0,Bakery!F87,IF(ISBLANK(Bakery!F87),"",Bakery!F87))</f>
        <v/>
      </c>
      <c r="G320" s="137" t="str">
        <f>IF(Bakery!G87&gt;0,Bakery!G87,IF(ISBLANK(Bakery!G87),"",Bakery!G87))</f>
        <v/>
      </c>
      <c r="H320" s="137" t="str">
        <f>IF(Bakery!H87&gt;0,Bakery!H87,IF(ISBLANK(Bakery!H87),"",Bakery!H87))</f>
        <v/>
      </c>
      <c r="I320" s="137" t="str">
        <f>IF(Bakery!I87&gt;0,Bakery!I87,IF(ISBLANK(Bakery!I87),"",Bakery!I87))</f>
        <v/>
      </c>
      <c r="J320" s="137" t="str">
        <f>IF(Bakery!J87&gt;0,Bakery!J87,IF(ISBLANK(Bakery!J87),"",Bakery!J87))</f>
        <v/>
      </c>
      <c r="K320" s="137">
        <f>IF(Bakery!K87&gt;0,Bakery!K87,IF(ISBLANK(Bakery!K87),"",Bakery!K87))</f>
        <v>2796.9749999999999</v>
      </c>
      <c r="L320" s="139">
        <f>IF(Bakery!L87&gt;0,Bakery!L87,IF(ISBLANK(Bakery!L87),"",Bakery!L87))</f>
        <v>1.0170545978919165</v>
      </c>
      <c r="M320" s="137">
        <f>IF(Bakery!M87&gt;0,Bakery!M87,IF(ISBLANK(Bakery!M87),"",Bakery!M87))</f>
        <v>14239.024247598871</v>
      </c>
      <c r="N320" s="137">
        <f>IF(Bakery!N87&gt;0,Bakery!N87,IF(ISBLANK(Bakery!N87),"",Bakery!N87))</f>
        <v>17798.780309498587</v>
      </c>
      <c r="O320" s="137">
        <f>IF(Bakery!O87&gt;0,Bakery!O87,IF(ISBLANK(Bakery!O87),"",Bakery!O87))</f>
        <v>59803.901839915256</v>
      </c>
      <c r="P320" s="139">
        <f>IF(Bakery!P87&gt;0,Bakery!P87,IF(ISBLANK(Bakery!P87),"",Bakery!P87))</f>
        <v>0.19643024348888613</v>
      </c>
      <c r="Q320" s="139">
        <f>IF(Bakery!Q87&gt;0,Bakery!Q87,IF(ISBLANK(Bakery!Q87),"",Bakery!Q87))</f>
        <v>0.15714419479110892</v>
      </c>
      <c r="R320" s="139">
        <f>IF(Bakery!R87&gt;0,Bakery!R87,IF(ISBLANK(Bakery!R87),"",Bakery!R87))</f>
        <v>4.6769105592591939E-2</v>
      </c>
      <c r="S320" s="137" t="e">
        <f>IF(Bakery!S87&gt;0,Bakery!S87,IF(ISBLANK(Bakery!S87),"",Bakery!S87))</f>
        <v>#N/A</v>
      </c>
      <c r="T320" t="s">
        <v>124</v>
      </c>
      <c r="U320" t="s">
        <v>351</v>
      </c>
      <c r="V320" s="136">
        <f t="shared" si="22"/>
        <v>40</v>
      </c>
      <c r="W320" s="136">
        <f t="shared" si="21"/>
        <v>168</v>
      </c>
      <c r="X320" s="148">
        <f t="shared" ref="X320" si="23">X319</f>
        <v>4</v>
      </c>
    </row>
    <row r="321" spans="1:24" hidden="1">
      <c r="A321" s="154">
        <f>IF(Spice!A48&gt;0,Spice!A48,IF(ISBLANK(Spice!A48),"",Spice!A48))</f>
        <v>2024</v>
      </c>
      <c r="B321" s="154">
        <f>Spice!B48</f>
        <v>1</v>
      </c>
      <c r="C321" s="155">
        <f>Spice!C48</f>
        <v>0</v>
      </c>
      <c r="D321" s="155">
        <f>Spice!D48</f>
        <v>0</v>
      </c>
      <c r="E321" s="155">
        <f>Spice!E48</f>
        <v>0</v>
      </c>
      <c r="F321" s="155">
        <f>Spice!F48</f>
        <v>0</v>
      </c>
      <c r="G321" s="155">
        <f>Spice!G48</f>
        <v>0</v>
      </c>
      <c r="H321" s="155">
        <f>Spice!H48</f>
        <v>0</v>
      </c>
      <c r="I321" s="155">
        <f>Spice!I48</f>
        <v>0</v>
      </c>
      <c r="J321" s="155">
        <f>Spice!J48</f>
        <v>0</v>
      </c>
      <c r="K321" s="155">
        <f>Spice!K48</f>
        <v>0</v>
      </c>
      <c r="L321" s="156">
        <f>Spice!L48</f>
        <v>0.6373158082768744</v>
      </c>
      <c r="M321" s="155">
        <f>Spice!M48</f>
        <v>179938.0893195208</v>
      </c>
      <c r="N321" s="155">
        <f>Spice!N48</f>
        <v>503826.65009465825</v>
      </c>
      <c r="O321" s="155">
        <f>Spice!O48</f>
        <v>755739.97514198744</v>
      </c>
      <c r="P321" s="156">
        <f>Spice!P48</f>
        <v>0</v>
      </c>
      <c r="Q321" s="156">
        <f>Spice!Q48</f>
        <v>0</v>
      </c>
      <c r="R321" s="156">
        <f>Spice!R48</f>
        <v>0</v>
      </c>
      <c r="S321" s="155" t="e">
        <f>Spice!S48</f>
        <v>#N/A</v>
      </c>
      <c r="T321" s="154" t="s">
        <v>198</v>
      </c>
      <c r="U321" s="154" t="s">
        <v>351</v>
      </c>
      <c r="V321" s="157">
        <f>Spice!$M$42</f>
        <v>40</v>
      </c>
      <c r="W321" s="157">
        <f>Spice!$U$42</f>
        <v>168</v>
      </c>
      <c r="X321" s="158">
        <f>SUM(COUNTIF(Spice!$L$35:$L$41,"&gt;0"))</f>
        <v>5</v>
      </c>
    </row>
    <row r="322" spans="1:24" hidden="1">
      <c r="A322" s="154">
        <f>IF(Spice!A49&gt;0,Spice!A49,IF(ISBLANK(Spice!A49),A321,Spice!A49))</f>
        <v>2024</v>
      </c>
      <c r="B322" s="154">
        <f>Spice!B49</f>
        <v>2</v>
      </c>
      <c r="C322" s="155">
        <f>Spice!C49</f>
        <v>0</v>
      </c>
      <c r="D322" s="155">
        <f>Spice!D49</f>
        <v>0</v>
      </c>
      <c r="E322" s="155">
        <f>Spice!E49</f>
        <v>0</v>
      </c>
      <c r="F322" s="155">
        <f>Spice!F49</f>
        <v>0</v>
      </c>
      <c r="G322" s="155">
        <f>Spice!G49</f>
        <v>0</v>
      </c>
      <c r="H322" s="155">
        <f>Spice!H49</f>
        <v>0</v>
      </c>
      <c r="I322" s="155">
        <f>Spice!I49</f>
        <v>0</v>
      </c>
      <c r="J322" s="155">
        <f>Spice!J49</f>
        <v>0</v>
      </c>
      <c r="K322" s="155">
        <f>Spice!K49</f>
        <v>0</v>
      </c>
      <c r="L322" s="156">
        <f>Spice!L49</f>
        <v>0.6373158082768744</v>
      </c>
      <c r="M322" s="155">
        <f>Spice!M49</f>
        <v>179938.0893195208</v>
      </c>
      <c r="N322" s="155">
        <f>Spice!N49</f>
        <v>503826.65009465825</v>
      </c>
      <c r="O322" s="155">
        <f>Spice!O49</f>
        <v>755739.97514198744</v>
      </c>
      <c r="P322" s="156">
        <f>Spice!P49</f>
        <v>0</v>
      </c>
      <c r="Q322" s="156">
        <f>Spice!Q49</f>
        <v>0</v>
      </c>
      <c r="R322" s="156">
        <f>Spice!R49</f>
        <v>0</v>
      </c>
      <c r="S322" s="155" t="e">
        <f>Spice!S49</f>
        <v>#N/A</v>
      </c>
      <c r="T322" s="154" t="s">
        <v>198</v>
      </c>
      <c r="U322" s="154" t="s">
        <v>351</v>
      </c>
      <c r="V322" s="154">
        <f t="shared" ref="V322:V359" si="24">V321</f>
        <v>40</v>
      </c>
      <c r="W322" s="157">
        <f t="shared" ref="W322:W359" si="25">W321</f>
        <v>168</v>
      </c>
      <c r="X322" s="159">
        <f t="shared" ref="X322:X359" si="26">X321</f>
        <v>5</v>
      </c>
    </row>
    <row r="323" spans="1:24" hidden="1">
      <c r="A323" s="154">
        <f>IF(Spice!A50&gt;0,Spice!A50,IF(ISBLANK(Spice!A50),A322,Spice!A50))</f>
        <v>2024</v>
      </c>
      <c r="B323" s="154">
        <f>Spice!B50</f>
        <v>3</v>
      </c>
      <c r="C323" s="155">
        <f>Spice!C50</f>
        <v>0</v>
      </c>
      <c r="D323" s="155">
        <f>Spice!D50</f>
        <v>0</v>
      </c>
      <c r="E323" s="155">
        <f>Spice!E50</f>
        <v>0</v>
      </c>
      <c r="F323" s="155">
        <f>Spice!F50</f>
        <v>0</v>
      </c>
      <c r="G323" s="155">
        <f>Spice!G50</f>
        <v>0</v>
      </c>
      <c r="H323" s="155">
        <f>Spice!H50</f>
        <v>0</v>
      </c>
      <c r="I323" s="155">
        <f>Spice!I50</f>
        <v>0</v>
      </c>
      <c r="J323" s="155">
        <f>Spice!J50</f>
        <v>0</v>
      </c>
      <c r="K323" s="155">
        <f>Spice!K50</f>
        <v>0</v>
      </c>
      <c r="L323" s="156">
        <f>Spice!L50</f>
        <v>0.6373158082768744</v>
      </c>
      <c r="M323" s="155">
        <f>Spice!M50</f>
        <v>179938.0893195208</v>
      </c>
      <c r="N323" s="155">
        <f>Spice!N50</f>
        <v>503826.65009465825</v>
      </c>
      <c r="O323" s="155">
        <f>Spice!O50</f>
        <v>755739.97514198744</v>
      </c>
      <c r="P323" s="156">
        <f>Spice!P50</f>
        <v>0</v>
      </c>
      <c r="Q323" s="156">
        <f>Spice!Q50</f>
        <v>0</v>
      </c>
      <c r="R323" s="156">
        <f>Spice!R50</f>
        <v>0</v>
      </c>
      <c r="S323" s="155" t="e">
        <f>Spice!S50</f>
        <v>#N/A</v>
      </c>
      <c r="T323" s="154" t="s">
        <v>198</v>
      </c>
      <c r="U323" s="154" t="s">
        <v>351</v>
      </c>
      <c r="V323" s="154">
        <f t="shared" si="24"/>
        <v>40</v>
      </c>
      <c r="W323" s="157">
        <f t="shared" si="25"/>
        <v>168</v>
      </c>
      <c r="X323" s="159">
        <f t="shared" si="26"/>
        <v>5</v>
      </c>
    </row>
    <row r="324" spans="1:24" hidden="1">
      <c r="A324" s="154">
        <f>IF(Spice!A51&gt;0,Spice!A51,IF(ISBLANK(Spice!A51),A323,Spice!A51))</f>
        <v>2024</v>
      </c>
      <c r="B324" s="154">
        <f>Spice!B51</f>
        <v>4</v>
      </c>
      <c r="C324" s="155">
        <f>Spice!C51</f>
        <v>0</v>
      </c>
      <c r="D324" s="155">
        <f>Spice!D51</f>
        <v>0</v>
      </c>
      <c r="E324" s="155">
        <f>Spice!E51</f>
        <v>0</v>
      </c>
      <c r="F324" s="155">
        <f>Spice!F51</f>
        <v>0</v>
      </c>
      <c r="G324" s="155">
        <f>Spice!G51</f>
        <v>0</v>
      </c>
      <c r="H324" s="155">
        <f>Spice!H51</f>
        <v>0</v>
      </c>
      <c r="I324" s="155">
        <f>Spice!I51</f>
        <v>0</v>
      </c>
      <c r="J324" s="155">
        <f>Spice!J51</f>
        <v>0</v>
      </c>
      <c r="K324" s="155">
        <f>Spice!K51</f>
        <v>0</v>
      </c>
      <c r="L324" s="156">
        <f>Spice!L51</f>
        <v>0.6373158082768744</v>
      </c>
      <c r="M324" s="155">
        <f>Spice!M51</f>
        <v>179938.0893195208</v>
      </c>
      <c r="N324" s="155">
        <f>Spice!N51</f>
        <v>503826.65009465825</v>
      </c>
      <c r="O324" s="155">
        <f>Spice!O51</f>
        <v>755739.97514198744</v>
      </c>
      <c r="P324" s="156">
        <f>Spice!P51</f>
        <v>0</v>
      </c>
      <c r="Q324" s="156">
        <f>Spice!Q51</f>
        <v>0</v>
      </c>
      <c r="R324" s="156">
        <f>Spice!R51</f>
        <v>0</v>
      </c>
      <c r="S324" s="155" t="e">
        <f>Spice!S51</f>
        <v>#N/A</v>
      </c>
      <c r="T324" s="154" t="s">
        <v>198</v>
      </c>
      <c r="U324" s="154" t="s">
        <v>351</v>
      </c>
      <c r="V324" s="154">
        <f t="shared" si="24"/>
        <v>40</v>
      </c>
      <c r="W324" s="157">
        <f t="shared" si="25"/>
        <v>168</v>
      </c>
      <c r="X324" s="159">
        <f t="shared" si="26"/>
        <v>5</v>
      </c>
    </row>
    <row r="325" spans="1:24" hidden="1">
      <c r="A325" s="154">
        <f>IF(Spice!A52&gt;0,Spice!A52,IF(ISBLANK(Spice!A52),A324,Spice!A52))</f>
        <v>2024</v>
      </c>
      <c r="B325" s="154">
        <f>Spice!B52</f>
        <v>5</v>
      </c>
      <c r="C325" s="155">
        <f>Spice!C52</f>
        <v>0</v>
      </c>
      <c r="D325" s="155">
        <f>Spice!D52</f>
        <v>0</v>
      </c>
      <c r="E325" s="155">
        <f>Spice!E52</f>
        <v>0</v>
      </c>
      <c r="F325" s="155">
        <f>Spice!F52</f>
        <v>0</v>
      </c>
      <c r="G325" s="155">
        <f>Spice!G52</f>
        <v>0</v>
      </c>
      <c r="H325" s="155">
        <f>Spice!H52</f>
        <v>0</v>
      </c>
      <c r="I325" s="155">
        <f>Spice!I52</f>
        <v>0</v>
      </c>
      <c r="J325" s="155">
        <f>Spice!J52</f>
        <v>0</v>
      </c>
      <c r="K325" s="155">
        <f>Spice!K52</f>
        <v>0</v>
      </c>
      <c r="L325" s="156">
        <f>Spice!L52</f>
        <v>0.6373158082768744</v>
      </c>
      <c r="M325" s="155">
        <f>Spice!M52</f>
        <v>179938.0893195208</v>
      </c>
      <c r="N325" s="155">
        <f>Spice!N52</f>
        <v>503826.65009465825</v>
      </c>
      <c r="O325" s="155">
        <f>Spice!O52</f>
        <v>755739.97514198744</v>
      </c>
      <c r="P325" s="156">
        <f>Spice!P52</f>
        <v>0</v>
      </c>
      <c r="Q325" s="156">
        <f>Spice!Q52</f>
        <v>0</v>
      </c>
      <c r="R325" s="156">
        <f>Spice!R52</f>
        <v>0</v>
      </c>
      <c r="S325" s="155" t="e">
        <f>Spice!S52</f>
        <v>#N/A</v>
      </c>
      <c r="T325" s="154" t="s">
        <v>198</v>
      </c>
      <c r="U325" s="154" t="s">
        <v>351</v>
      </c>
      <c r="V325" s="154">
        <f t="shared" si="24"/>
        <v>40</v>
      </c>
      <c r="W325" s="157">
        <f t="shared" si="25"/>
        <v>168</v>
      </c>
      <c r="X325" s="159">
        <f t="shared" si="26"/>
        <v>5</v>
      </c>
    </row>
    <row r="326" spans="1:24" hidden="1">
      <c r="A326" s="154">
        <f>IF(Spice!A53&gt;0,Spice!A53,IF(ISBLANK(Spice!A53),A325,Spice!A53))</f>
        <v>2024</v>
      </c>
      <c r="B326" s="154">
        <f>Spice!B53</f>
        <v>6</v>
      </c>
      <c r="C326" s="155">
        <f>Spice!C53</f>
        <v>0</v>
      </c>
      <c r="D326" s="155">
        <f>Spice!D53</f>
        <v>0</v>
      </c>
      <c r="E326" s="155">
        <f>Spice!E53</f>
        <v>0</v>
      </c>
      <c r="F326" s="155">
        <f>Spice!F53</f>
        <v>10698</v>
      </c>
      <c r="G326" s="155">
        <f>Spice!G53</f>
        <v>0</v>
      </c>
      <c r="H326" s="155">
        <f>Spice!H53</f>
        <v>10698</v>
      </c>
      <c r="I326" s="155">
        <f>Spice!I53</f>
        <v>0</v>
      </c>
      <c r="J326" s="155">
        <f>Spice!J53</f>
        <v>0</v>
      </c>
      <c r="K326" s="155">
        <f>Spice!K53</f>
        <v>140475</v>
      </c>
      <c r="L326" s="156">
        <f>Spice!L53</f>
        <v>0.6373158082768744</v>
      </c>
      <c r="M326" s="155">
        <f>Spice!M53</f>
        <v>179938.0893195208</v>
      </c>
      <c r="N326" s="155">
        <f>Spice!N53</f>
        <v>503826.65009465825</v>
      </c>
      <c r="O326" s="155">
        <f>Spice!O53</f>
        <v>755739.97514198744</v>
      </c>
      <c r="P326" s="156">
        <f>Spice!P53</f>
        <v>0.78068518194919168</v>
      </c>
      <c r="Q326" s="156">
        <f>Spice!Q53</f>
        <v>0.27881613641042557</v>
      </c>
      <c r="R326" s="156">
        <f>Spice!R53</f>
        <v>0.18587742427361706</v>
      </c>
      <c r="S326" s="155" t="e">
        <f>Spice!S53</f>
        <v>#N/A</v>
      </c>
      <c r="T326" s="154" t="s">
        <v>198</v>
      </c>
      <c r="U326" s="154" t="s">
        <v>351</v>
      </c>
      <c r="V326" s="154">
        <f t="shared" si="24"/>
        <v>40</v>
      </c>
      <c r="W326" s="157">
        <f t="shared" si="25"/>
        <v>168</v>
      </c>
      <c r="X326" s="159">
        <f t="shared" si="26"/>
        <v>5</v>
      </c>
    </row>
    <row r="327" spans="1:24" hidden="1">
      <c r="A327" s="154">
        <f>IF(Spice!A54&gt;0,Spice!A54,IF(ISBLANK(Spice!A54),A326,Spice!A54))</f>
        <v>2024</v>
      </c>
      <c r="B327" s="154">
        <f>Spice!B54</f>
        <v>7</v>
      </c>
      <c r="C327" s="155">
        <f>Spice!C54</f>
        <v>140475</v>
      </c>
      <c r="D327" s="155">
        <f>Spice!D54</f>
        <v>220000</v>
      </c>
      <c r="E327" s="155">
        <f>Spice!E54</f>
        <v>10698</v>
      </c>
      <c r="F327" s="155">
        <f>Spice!F54</f>
        <v>124909</v>
      </c>
      <c r="G327" s="155">
        <f>Spice!G54</f>
        <v>95773</v>
      </c>
      <c r="H327" s="155">
        <f>Spice!H54</f>
        <v>39834</v>
      </c>
      <c r="I327" s="155">
        <f>Spice!I54</f>
        <v>0</v>
      </c>
      <c r="J327" s="155">
        <f>Spice!J54</f>
        <v>0</v>
      </c>
      <c r="K327" s="155">
        <f>Spice!K54</f>
        <v>95773</v>
      </c>
      <c r="L327" s="156">
        <f>Spice!L54</f>
        <v>0.6373158082768744</v>
      </c>
      <c r="M327" s="155">
        <f>Spice!M54</f>
        <v>179938.0893195208</v>
      </c>
      <c r="N327" s="155">
        <f>Spice!N54</f>
        <v>503826.65009465825</v>
      </c>
      <c r="O327" s="155">
        <f>Spice!O54</f>
        <v>755739.97514198744</v>
      </c>
      <c r="P327" s="156">
        <f>Spice!P54</f>
        <v>0.53225529048456977</v>
      </c>
      <c r="Q327" s="156">
        <f>Spice!Q54</f>
        <v>0.19009117517306062</v>
      </c>
      <c r="R327" s="156">
        <f>Spice!R54</f>
        <v>0.12672745011537373</v>
      </c>
      <c r="S327" s="155">
        <f>Spice!S54</f>
        <v>2.1323651895355047</v>
      </c>
      <c r="T327" s="154" t="s">
        <v>198</v>
      </c>
      <c r="U327" s="154" t="s">
        <v>351</v>
      </c>
      <c r="V327" s="154">
        <f t="shared" si="24"/>
        <v>40</v>
      </c>
      <c r="W327" s="157">
        <f t="shared" si="25"/>
        <v>168</v>
      </c>
      <c r="X327" s="159">
        <f t="shared" si="26"/>
        <v>5</v>
      </c>
    </row>
    <row r="328" spans="1:24" hidden="1">
      <c r="A328" s="154">
        <f>IF(Spice!A55&gt;0,Spice!A55,IF(ISBLANK(Spice!A55),A327,Spice!A55))</f>
        <v>2024</v>
      </c>
      <c r="B328" s="154">
        <f>Spice!B55</f>
        <v>8</v>
      </c>
      <c r="C328" s="155">
        <f>Spice!C55</f>
        <v>158096</v>
      </c>
      <c r="D328" s="155">
        <f>Spice!D55</f>
        <v>220000</v>
      </c>
      <c r="E328" s="155">
        <f>Spice!E55</f>
        <v>39834</v>
      </c>
      <c r="F328" s="155">
        <f>Spice!F55</f>
        <v>83563</v>
      </c>
      <c r="G328" s="155">
        <f>Spice!G55</f>
        <v>76934</v>
      </c>
      <c r="H328" s="155">
        <f>Spice!H55</f>
        <v>411567</v>
      </c>
      <c r="I328" s="155">
        <f>Spice!I55</f>
        <v>0</v>
      </c>
      <c r="J328" s="155">
        <f>Spice!J55</f>
        <v>0</v>
      </c>
      <c r="K328" s="155">
        <f>Spice!K55</f>
        <v>76934</v>
      </c>
      <c r="L328" s="156">
        <f>Spice!L55</f>
        <v>0.6373158082768744</v>
      </c>
      <c r="M328" s="155">
        <f>Spice!M55</f>
        <v>179938.0893195208</v>
      </c>
      <c r="N328" s="155">
        <f>Spice!N55</f>
        <v>503826.65009465825</v>
      </c>
      <c r="O328" s="155">
        <f>Spice!O55</f>
        <v>755739.97514198744</v>
      </c>
      <c r="P328" s="156">
        <f>Spice!P55</f>
        <v>0.4275581689843681</v>
      </c>
      <c r="Q328" s="156">
        <f>Spice!Q55</f>
        <v>0.15269934606584576</v>
      </c>
      <c r="R328" s="156">
        <f>Spice!R55</f>
        <v>0.10179956404389716</v>
      </c>
      <c r="S328" s="155">
        <f>Spice!S55</f>
        <v>7.0549033498633733</v>
      </c>
      <c r="T328" s="154" t="s">
        <v>198</v>
      </c>
      <c r="U328" s="154" t="s">
        <v>351</v>
      </c>
      <c r="V328" s="154">
        <f t="shared" si="24"/>
        <v>40</v>
      </c>
      <c r="W328" s="157">
        <f t="shared" si="25"/>
        <v>168</v>
      </c>
      <c r="X328" s="159">
        <f t="shared" si="26"/>
        <v>5</v>
      </c>
    </row>
    <row r="329" spans="1:24" hidden="1">
      <c r="A329" s="154">
        <f>IF(Spice!A56&gt;0,Spice!A56,IF(ISBLANK(Spice!A56),A328,Spice!A56))</f>
        <v>2024</v>
      </c>
      <c r="B329" s="154">
        <f>Spice!B56</f>
        <v>9</v>
      </c>
      <c r="C329" s="155">
        <f>Spice!C56</f>
        <v>171334</v>
      </c>
      <c r="D329" s="155">
        <f>Spice!D56</f>
        <v>220000</v>
      </c>
      <c r="E329" s="155">
        <f>Spice!E56</f>
        <v>411567</v>
      </c>
      <c r="F329" s="155">
        <f>Spice!F56</f>
        <v>155992</v>
      </c>
      <c r="G329" s="155">
        <f>Spice!G56</f>
        <v>155888</v>
      </c>
      <c r="H329" s="155">
        <f>Spice!H56</f>
        <v>404010</v>
      </c>
      <c r="I329" s="155">
        <f>Spice!I56</f>
        <v>0</v>
      </c>
      <c r="J329" s="155">
        <f>Spice!J56</f>
        <v>0</v>
      </c>
      <c r="K329" s="155">
        <f>Spice!K56</f>
        <v>155888</v>
      </c>
      <c r="L329" s="156">
        <f>Spice!L56</f>
        <v>0.6373158082768744</v>
      </c>
      <c r="M329" s="155">
        <f>Spice!M56</f>
        <v>179938.0893195208</v>
      </c>
      <c r="N329" s="155">
        <f>Spice!N56</f>
        <v>503826.65009465825</v>
      </c>
      <c r="O329" s="155">
        <f>Spice!O56</f>
        <v>755739.97514198744</v>
      </c>
      <c r="P329" s="156">
        <f>Spice!P56</f>
        <v>0.86634242138242101</v>
      </c>
      <c r="Q329" s="156">
        <f>Spice!Q56</f>
        <v>0.30940800763657894</v>
      </c>
      <c r="R329" s="156">
        <f>Spice!R56</f>
        <v>0.20627200509105259</v>
      </c>
      <c r="S329" s="155">
        <f>Spice!S56</f>
        <v>67.259714942743415</v>
      </c>
      <c r="T329" s="154" t="s">
        <v>198</v>
      </c>
      <c r="U329" s="154" t="s">
        <v>351</v>
      </c>
      <c r="V329" s="154">
        <f t="shared" si="24"/>
        <v>40</v>
      </c>
      <c r="W329" s="157">
        <f t="shared" si="25"/>
        <v>168</v>
      </c>
      <c r="X329" s="159">
        <f t="shared" si="26"/>
        <v>5</v>
      </c>
    </row>
    <row r="330" spans="1:24" hidden="1">
      <c r="A330" s="154">
        <f>IF(Spice!A57&gt;0,Spice!A57,IF(ISBLANK(Spice!A57),A329,Spice!A57))</f>
        <v>2024</v>
      </c>
      <c r="B330" s="154">
        <f>Spice!B57</f>
        <v>10</v>
      </c>
      <c r="C330" s="155">
        <f>Spice!C57</f>
        <v>185000</v>
      </c>
      <c r="D330" s="155">
        <f>Spice!D57</f>
        <v>162000</v>
      </c>
      <c r="E330" s="155">
        <f>Spice!E57</f>
        <v>404010</v>
      </c>
      <c r="F330" s="155">
        <f>Spice!F57</f>
        <v>176410</v>
      </c>
      <c r="G330" s="155">
        <f>Spice!G57</f>
        <v>176511</v>
      </c>
      <c r="H330" s="155">
        <f>Spice!H57</f>
        <v>392923</v>
      </c>
      <c r="I330" s="155">
        <f>Spice!I57</f>
        <v>0</v>
      </c>
      <c r="J330" s="155">
        <f>Spice!J57</f>
        <v>0</v>
      </c>
      <c r="K330" s="155">
        <f>Spice!K57</f>
        <v>176511</v>
      </c>
      <c r="L330" s="156">
        <f>Spice!L57</f>
        <v>0.6373158082768744</v>
      </c>
      <c r="M330" s="155">
        <f>Spice!M57</f>
        <v>179938.0893195208</v>
      </c>
      <c r="N330" s="155">
        <f>Spice!N57</f>
        <v>503826.65009465825</v>
      </c>
      <c r="O330" s="155">
        <f>Spice!O57</f>
        <v>755739.97514198744</v>
      </c>
      <c r="P330" s="156">
        <f>Spice!P57</f>
        <v>0.98095406407569863</v>
      </c>
      <c r="Q330" s="156">
        <f>Spice!Q57</f>
        <v>0.35034073716989239</v>
      </c>
      <c r="R330" s="156">
        <f>Spice!R57</f>
        <v>0.23356049144659491</v>
      </c>
      <c r="S330" s="155">
        <f>Spice!S57</f>
        <v>61.147459459459462</v>
      </c>
      <c r="T330" s="154" t="s">
        <v>198</v>
      </c>
      <c r="U330" s="154" t="s">
        <v>351</v>
      </c>
      <c r="V330" s="154">
        <f t="shared" si="24"/>
        <v>40</v>
      </c>
      <c r="W330" s="157">
        <f t="shared" si="25"/>
        <v>168</v>
      </c>
      <c r="X330" s="159">
        <f t="shared" si="26"/>
        <v>5</v>
      </c>
    </row>
    <row r="331" spans="1:24" hidden="1">
      <c r="A331" s="154">
        <f>IF(Spice!A58&gt;0,Spice!A58,IF(ISBLANK(Spice!A58),A330,Spice!A58))</f>
        <v>2024</v>
      </c>
      <c r="B331" s="154">
        <f>Spice!B58</f>
        <v>11</v>
      </c>
      <c r="C331" s="155">
        <f>Spice!C58</f>
        <v>195000</v>
      </c>
      <c r="D331" s="155">
        <f>Spice!D58</f>
        <v>150000</v>
      </c>
      <c r="E331" s="155">
        <f>Spice!E58</f>
        <v>392923</v>
      </c>
      <c r="F331" s="155">
        <f>Spice!F58</f>
        <v>113048</v>
      </c>
      <c r="G331" s="155">
        <f>Spice!G58</f>
        <v>122167</v>
      </c>
      <c r="H331" s="155">
        <f>Spice!H58</f>
        <v>317767</v>
      </c>
      <c r="I331" s="155">
        <f>Spice!I58</f>
        <v>0</v>
      </c>
      <c r="J331" s="155">
        <f>Spice!J58</f>
        <v>0</v>
      </c>
      <c r="K331" s="155">
        <f>Spice!K58</f>
        <v>122167</v>
      </c>
      <c r="L331" s="156">
        <f>Spice!L58</f>
        <v>0.6373158082768744</v>
      </c>
      <c r="M331" s="155">
        <f>Spice!M58</f>
        <v>179938.0893195208</v>
      </c>
      <c r="N331" s="155">
        <f>Spice!N58</f>
        <v>503826.65009465825</v>
      </c>
      <c r="O331" s="155">
        <f>Spice!O58</f>
        <v>755739.97514198744</v>
      </c>
      <c r="P331" s="156">
        <f>Spice!P58</f>
        <v>0.6789390754453597</v>
      </c>
      <c r="Q331" s="156">
        <f>Spice!Q58</f>
        <v>0.24247824123048559</v>
      </c>
      <c r="R331" s="156">
        <f>Spice!R58</f>
        <v>0.16165216082032371</v>
      </c>
      <c r="S331" s="155">
        <f>Spice!S58</f>
        <v>56.419712820512821</v>
      </c>
      <c r="T331" s="154" t="s">
        <v>198</v>
      </c>
      <c r="U331" s="154" t="s">
        <v>351</v>
      </c>
      <c r="V331" s="154">
        <f t="shared" si="24"/>
        <v>40</v>
      </c>
      <c r="W331" s="157">
        <f t="shared" si="25"/>
        <v>168</v>
      </c>
      <c r="X331" s="159">
        <f t="shared" si="26"/>
        <v>5</v>
      </c>
    </row>
    <row r="332" spans="1:24" hidden="1">
      <c r="A332" s="154">
        <f>IF(Spice!A59&gt;0,Spice!A59,IF(ISBLANK(Spice!A59),A331,Spice!A59))</f>
        <v>2024</v>
      </c>
      <c r="B332" s="154">
        <f>Spice!B59</f>
        <v>12</v>
      </c>
      <c r="C332" s="155">
        <f>Spice!C59</f>
        <v>125000</v>
      </c>
      <c r="D332" s="155">
        <f>Spice!D59</f>
        <v>153911</v>
      </c>
      <c r="E332" s="155">
        <f>Spice!E59</f>
        <v>317767</v>
      </c>
      <c r="F332" s="155">
        <f>Spice!F59</f>
        <v>75570</v>
      </c>
      <c r="G332" s="155">
        <f>Spice!G59</f>
        <v>88800</v>
      </c>
      <c r="H332" s="155">
        <f>Spice!H59</f>
        <v>290155</v>
      </c>
      <c r="I332" s="155">
        <f>Spice!I59</f>
        <v>0</v>
      </c>
      <c r="J332" s="155">
        <f>Spice!J59</f>
        <v>0</v>
      </c>
      <c r="K332" s="155">
        <f>Spice!K59</f>
        <v>88800</v>
      </c>
      <c r="L332" s="156">
        <f>Spice!L59</f>
        <v>0.6373158082768744</v>
      </c>
      <c r="M332" s="155">
        <f>Spice!M59</f>
        <v>179938.0893195208</v>
      </c>
      <c r="N332" s="155">
        <f>Spice!N59</f>
        <v>503826.65009465825</v>
      </c>
      <c r="O332" s="155">
        <f>Spice!O59</f>
        <v>755739.97514198744</v>
      </c>
      <c r="P332" s="156">
        <f>Spice!P59</f>
        <v>0.49350307283921141</v>
      </c>
      <c r="Q332" s="156">
        <f>Spice!Q59</f>
        <v>0.1762510974425755</v>
      </c>
      <c r="R332" s="156">
        <f>Spice!R59</f>
        <v>0.11750073162838365</v>
      </c>
      <c r="S332" s="155">
        <f>Spice!S59</f>
        <v>71.179807999999994</v>
      </c>
      <c r="T332" s="154" t="s">
        <v>198</v>
      </c>
      <c r="U332" s="154" t="s">
        <v>351</v>
      </c>
      <c r="V332" s="154">
        <f t="shared" si="24"/>
        <v>40</v>
      </c>
      <c r="W332" s="157">
        <f t="shared" si="25"/>
        <v>168</v>
      </c>
      <c r="X332" s="159">
        <f t="shared" si="26"/>
        <v>5</v>
      </c>
    </row>
    <row r="333" spans="1:24" hidden="1">
      <c r="A333" s="154">
        <f>IF(Spice!A60&gt;0,Spice!A60,IF(ISBLANK(Spice!A60),A332,Spice!A60))</f>
        <v>2024</v>
      </c>
      <c r="B333" s="154">
        <f>Spice!B60</f>
        <v>13</v>
      </c>
      <c r="C333" s="155">
        <f>Spice!C60</f>
        <v>120000</v>
      </c>
      <c r="D333" s="155">
        <f>Spice!D60</f>
        <v>131100</v>
      </c>
      <c r="E333" s="155">
        <f>Spice!E60</f>
        <v>290155</v>
      </c>
      <c r="F333" s="155">
        <f>Spice!F60</f>
        <v>127415</v>
      </c>
      <c r="G333" s="155">
        <f>Spice!G60</f>
        <v>93316</v>
      </c>
      <c r="H333" s="155">
        <f>Spice!H60</f>
        <v>235981</v>
      </c>
      <c r="I333" s="155">
        <f>Spice!I60</f>
        <v>0</v>
      </c>
      <c r="J333" s="155">
        <f>Spice!J60</f>
        <v>0</v>
      </c>
      <c r="K333" s="155">
        <f>Spice!K60</f>
        <v>93316</v>
      </c>
      <c r="L333" s="156">
        <f>Spice!L60</f>
        <v>0.6373158082768744</v>
      </c>
      <c r="M333" s="155">
        <f>Spice!M60</f>
        <v>179938.0893195208</v>
      </c>
      <c r="N333" s="155">
        <f>Spice!N60</f>
        <v>503826.65009465825</v>
      </c>
      <c r="O333" s="155">
        <f>Spice!O60</f>
        <v>755739.97514198744</v>
      </c>
      <c r="P333" s="156">
        <f>Spice!P60</f>
        <v>0.51860059397594427</v>
      </c>
      <c r="Q333" s="156">
        <f>Spice!Q60</f>
        <v>0.18521449784855151</v>
      </c>
      <c r="R333" s="156">
        <f>Spice!R60</f>
        <v>0.12347633189903434</v>
      </c>
      <c r="S333" s="155">
        <f>Spice!S60</f>
        <v>67.702833333333345</v>
      </c>
      <c r="T333" s="154" t="s">
        <v>198</v>
      </c>
      <c r="U333" s="154" t="s">
        <v>351</v>
      </c>
      <c r="V333" s="154">
        <f t="shared" si="24"/>
        <v>40</v>
      </c>
      <c r="W333" s="157">
        <f t="shared" si="25"/>
        <v>168</v>
      </c>
      <c r="X333" s="159">
        <f t="shared" si="26"/>
        <v>5</v>
      </c>
    </row>
    <row r="334" spans="1:24" hidden="1">
      <c r="A334" s="154">
        <f>IF(Spice!A61&gt;0,Spice!A61,IF(ISBLANK(Spice!A61),A333,Spice!A61))</f>
        <v>2025</v>
      </c>
      <c r="B334" s="154">
        <f>Spice!B61</f>
        <v>1</v>
      </c>
      <c r="C334" s="155">
        <f>Spice!C61</f>
        <v>107958</v>
      </c>
      <c r="D334" s="155">
        <f>Spice!D61</f>
        <v>155444</v>
      </c>
      <c r="E334" s="155">
        <f>Spice!E61</f>
        <v>235981</v>
      </c>
      <c r="F334" s="155">
        <f>Spice!F61</f>
        <v>157512</v>
      </c>
      <c r="G334" s="155">
        <f>Spice!G61</f>
        <v>153907</v>
      </c>
      <c r="H334" s="155">
        <f>Spice!H61</f>
        <v>232754</v>
      </c>
      <c r="I334" s="155">
        <f>Spice!I61</f>
        <v>0</v>
      </c>
      <c r="J334" s="155">
        <f>Spice!J61</f>
        <v>153907</v>
      </c>
      <c r="K334" s="155">
        <f>Spice!K61</f>
        <v>153907</v>
      </c>
      <c r="L334" s="156">
        <f>Spice!L61</f>
        <v>0.6373158082768744</v>
      </c>
      <c r="M334" s="155">
        <f>Spice!M61</f>
        <v>179938.0893195208</v>
      </c>
      <c r="N334" s="155">
        <f>Spice!N61</f>
        <v>503826.65009465825</v>
      </c>
      <c r="O334" s="155">
        <f>Spice!O61</f>
        <v>755739.97514198744</v>
      </c>
      <c r="P334" s="156">
        <f>Spice!P61</f>
        <v>0.85533307918315882</v>
      </c>
      <c r="Q334" s="156">
        <f>Spice!Q61</f>
        <v>0.305476099708271</v>
      </c>
      <c r="R334" s="156">
        <f>Spice!R61</f>
        <v>0.20365073313884732</v>
      </c>
      <c r="S334" s="155">
        <f>Spice!S61</f>
        <v>61.20406083847422</v>
      </c>
      <c r="T334" s="154" t="s">
        <v>198</v>
      </c>
      <c r="U334" s="154" t="s">
        <v>351</v>
      </c>
      <c r="V334" s="154">
        <f t="shared" si="24"/>
        <v>40</v>
      </c>
      <c r="W334" s="157">
        <f t="shared" si="25"/>
        <v>168</v>
      </c>
      <c r="X334" s="159">
        <f t="shared" si="26"/>
        <v>5</v>
      </c>
    </row>
    <row r="335" spans="1:24" hidden="1">
      <c r="A335" s="154">
        <f>IF(Spice!A62&gt;0,Spice!A62,IF(ISBLANK(Spice!A62),A334,Spice!A62))</f>
        <v>2025</v>
      </c>
      <c r="B335" s="154">
        <f>Spice!B62</f>
        <v>2</v>
      </c>
      <c r="C335" s="155">
        <f>Spice!C62</f>
        <v>111804</v>
      </c>
      <c r="D335" s="155">
        <f>Spice!D62</f>
        <v>122283</v>
      </c>
      <c r="E335" s="155">
        <f>Spice!E62</f>
        <v>232754</v>
      </c>
      <c r="F335" s="155">
        <f>Spice!F62</f>
        <v>128452</v>
      </c>
      <c r="G335" s="155">
        <f>Spice!G62</f>
        <v>120837</v>
      </c>
      <c r="H335" s="155">
        <f>Spice!H62</f>
        <v>213516</v>
      </c>
      <c r="I335" s="155">
        <f>Spice!I62</f>
        <v>0</v>
      </c>
      <c r="J335" s="155">
        <f>Spice!J62</f>
        <v>120837</v>
      </c>
      <c r="K335" s="155">
        <f>Spice!K62</f>
        <v>120837</v>
      </c>
      <c r="L335" s="156">
        <f>Spice!L62</f>
        <v>0.6373158082768744</v>
      </c>
      <c r="M335" s="155">
        <f>Spice!M62</f>
        <v>179938.0893195208</v>
      </c>
      <c r="N335" s="155">
        <f>Spice!N62</f>
        <v>503826.65009465825</v>
      </c>
      <c r="O335" s="155">
        <f>Spice!O62</f>
        <v>755739.97514198744</v>
      </c>
      <c r="P335" s="156">
        <f>Spice!P62</f>
        <v>0.67154764428684444</v>
      </c>
      <c r="Q335" s="156">
        <f>Spice!Q62</f>
        <v>0.23983844438815874</v>
      </c>
      <c r="R335" s="156">
        <f>Spice!R62</f>
        <v>0.15989229625877246</v>
      </c>
      <c r="S335" s="155">
        <f>Spice!S62</f>
        <v>58.290508389681946</v>
      </c>
      <c r="T335" s="154" t="s">
        <v>198</v>
      </c>
      <c r="U335" s="154" t="s">
        <v>351</v>
      </c>
      <c r="V335" s="154">
        <f t="shared" si="24"/>
        <v>40</v>
      </c>
      <c r="W335" s="157">
        <f t="shared" si="25"/>
        <v>168</v>
      </c>
      <c r="X335" s="159">
        <f t="shared" si="26"/>
        <v>5</v>
      </c>
    </row>
    <row r="336" spans="1:24" hidden="1">
      <c r="A336" s="154">
        <f>IF(Spice!A63&gt;0,Spice!A63,IF(ISBLANK(Spice!A63),A335,Spice!A63))</f>
        <v>2025</v>
      </c>
      <c r="B336" s="154">
        <f>Spice!B63</f>
        <v>3</v>
      </c>
      <c r="C336" s="155">
        <f>Spice!C63</f>
        <v>82361</v>
      </c>
      <c r="D336" s="155">
        <f>Spice!D63</f>
        <v>152530</v>
      </c>
      <c r="E336" s="155">
        <f>Spice!E63</f>
        <v>213516</v>
      </c>
      <c r="F336" s="155">
        <f>Spice!F63</f>
        <v>129632</v>
      </c>
      <c r="G336" s="155">
        <f>Spice!G63</f>
        <v>57155</v>
      </c>
      <c r="H336" s="155">
        <f>Spice!H63</f>
        <v>254380</v>
      </c>
      <c r="I336" s="155">
        <f>Spice!I63</f>
        <v>0</v>
      </c>
      <c r="J336" s="155">
        <f>Spice!J63</f>
        <v>57155</v>
      </c>
      <c r="K336" s="155">
        <f>Spice!K63</f>
        <v>57155</v>
      </c>
      <c r="L336" s="156">
        <f>Spice!L63</f>
        <v>0.6373158082768744</v>
      </c>
      <c r="M336" s="155">
        <f>Spice!M63</f>
        <v>179938.0893195208</v>
      </c>
      <c r="N336" s="155">
        <f>Spice!N63</f>
        <v>503826.65009465825</v>
      </c>
      <c r="O336" s="155">
        <f>Spice!O63</f>
        <v>755739.97514198744</v>
      </c>
      <c r="P336" s="156">
        <f>Spice!P63</f>
        <v>0.31763702846987757</v>
      </c>
      <c r="Q336" s="156">
        <f>Spice!Q63</f>
        <v>0.11344179588209913</v>
      </c>
      <c r="R336" s="156">
        <f>Spice!R63</f>
        <v>7.5627863921399419E-2</v>
      </c>
      <c r="S336" s="155">
        <f>Spice!S63</f>
        <v>72.58833671276453</v>
      </c>
      <c r="T336" s="154" t="s">
        <v>198</v>
      </c>
      <c r="U336" s="154" t="s">
        <v>351</v>
      </c>
      <c r="V336" s="154">
        <f t="shared" si="24"/>
        <v>40</v>
      </c>
      <c r="W336" s="157">
        <f t="shared" si="25"/>
        <v>168</v>
      </c>
      <c r="X336" s="159">
        <f t="shared" si="26"/>
        <v>5</v>
      </c>
    </row>
    <row r="337" spans="1:24" hidden="1">
      <c r="A337" s="154">
        <f>IF(Spice!A64&gt;0,Spice!A64,IF(ISBLANK(Spice!A64),A336,Spice!A64))</f>
        <v>2025</v>
      </c>
      <c r="B337" s="154">
        <f>Spice!B64</f>
        <v>4</v>
      </c>
      <c r="C337" s="155">
        <f>Spice!C64</f>
        <v>68201</v>
      </c>
      <c r="D337" s="155">
        <f>Spice!D64</f>
        <v>73956</v>
      </c>
      <c r="E337" s="155">
        <f>Spice!E64</f>
        <v>254380</v>
      </c>
      <c r="F337" s="155">
        <f>Spice!F64</f>
        <v>105883</v>
      </c>
      <c r="G337" s="155">
        <f>Spice!G64</f>
        <v>154921</v>
      </c>
      <c r="H337" s="155">
        <f>Spice!H64</f>
        <v>287102</v>
      </c>
      <c r="I337" s="155">
        <f>Spice!I64</f>
        <v>0</v>
      </c>
      <c r="J337" s="155">
        <f>Spice!J64</f>
        <v>154921</v>
      </c>
      <c r="K337" s="155">
        <f>Spice!K64</f>
        <v>154921</v>
      </c>
      <c r="L337" s="156">
        <f>Spice!L64</f>
        <v>0.6373158082768744</v>
      </c>
      <c r="M337" s="155">
        <f>Spice!M64</f>
        <v>179938.0893195208</v>
      </c>
      <c r="N337" s="155">
        <f>Spice!N64</f>
        <v>503826.65009465825</v>
      </c>
      <c r="O337" s="155">
        <f>Spice!O64</f>
        <v>755739.97514198744</v>
      </c>
      <c r="P337" s="156">
        <f>Spice!P64</f>
        <v>0.86096835075814715</v>
      </c>
      <c r="Q337" s="156">
        <f>Spice!Q64</f>
        <v>0.30748869669933826</v>
      </c>
      <c r="R337" s="156">
        <f>Spice!R64</f>
        <v>0.20499246446622549</v>
      </c>
      <c r="S337" s="155">
        <f>Spice!S64</f>
        <v>104.43600533716514</v>
      </c>
      <c r="T337" s="154" t="s">
        <v>198</v>
      </c>
      <c r="U337" s="154" t="s">
        <v>351</v>
      </c>
      <c r="V337" s="154">
        <f t="shared" si="24"/>
        <v>40</v>
      </c>
      <c r="W337" s="157">
        <f t="shared" si="25"/>
        <v>168</v>
      </c>
      <c r="X337" s="159">
        <f t="shared" si="26"/>
        <v>5</v>
      </c>
    </row>
    <row r="338" spans="1:24" hidden="1">
      <c r="A338" s="154">
        <f>IF(Spice!A65&gt;0,Spice!A65,IF(ISBLANK(Spice!A65),A337,Spice!A65))</f>
        <v>2025</v>
      </c>
      <c r="B338" s="154">
        <f>Spice!B65</f>
        <v>5</v>
      </c>
      <c r="C338" s="155">
        <f>Spice!C65</f>
        <v>67297</v>
      </c>
      <c r="D338" s="155">
        <f>Spice!D65</f>
        <v>54190</v>
      </c>
      <c r="E338" s="155">
        <f>Spice!E65</f>
        <v>287102</v>
      </c>
      <c r="F338" s="155">
        <f>Spice!F65</f>
        <v>0</v>
      </c>
      <c r="G338" s="155">
        <f>Spice!G65</f>
        <v>0</v>
      </c>
      <c r="H338" s="155">
        <f>Spice!H65</f>
        <v>273995</v>
      </c>
      <c r="I338" s="155">
        <f>Spice!I65</f>
        <v>0</v>
      </c>
      <c r="J338" s="155">
        <f>Spice!J65</f>
        <v>0</v>
      </c>
      <c r="K338" s="155">
        <f>Spice!K65</f>
        <v>67297</v>
      </c>
      <c r="L338" s="156">
        <f>Spice!L65</f>
        <v>0.6373158082768744</v>
      </c>
      <c r="M338" s="155">
        <f>Spice!M65</f>
        <v>179938.0893195208</v>
      </c>
      <c r="N338" s="155">
        <f>Spice!N65</f>
        <v>503826.65009465825</v>
      </c>
      <c r="O338" s="155">
        <f>Spice!O65</f>
        <v>755739.97514198744</v>
      </c>
      <c r="P338" s="156">
        <f>Spice!P65</f>
        <v>0.37400085915383341</v>
      </c>
      <c r="Q338" s="156">
        <f>Spice!Q65</f>
        <v>0.13357173541208336</v>
      </c>
      <c r="R338" s="156">
        <f>Spice!R65</f>
        <v>8.9047823608055576E-2</v>
      </c>
      <c r="S338" s="155">
        <f>Spice!S65</f>
        <v>119.45340802710373</v>
      </c>
      <c r="T338" s="154" t="s">
        <v>198</v>
      </c>
      <c r="U338" s="154" t="s">
        <v>351</v>
      </c>
      <c r="V338" s="154">
        <f t="shared" si="24"/>
        <v>40</v>
      </c>
      <c r="W338" s="157">
        <f t="shared" si="25"/>
        <v>168</v>
      </c>
      <c r="X338" s="159">
        <f t="shared" si="26"/>
        <v>5</v>
      </c>
    </row>
    <row r="339" spans="1:24" hidden="1">
      <c r="A339" s="154">
        <f>IF(Spice!A66&gt;0,Spice!A66,IF(ISBLANK(Spice!A66),A338,Spice!A66))</f>
        <v>2025</v>
      </c>
      <c r="B339" s="154">
        <f>Spice!B66</f>
        <v>6</v>
      </c>
      <c r="C339" s="155">
        <f>Spice!C66</f>
        <v>68138</v>
      </c>
      <c r="D339" s="155">
        <f>Spice!D66</f>
        <v>75000</v>
      </c>
      <c r="E339" s="155">
        <f>Spice!E66</f>
        <v>273995</v>
      </c>
      <c r="F339" s="155">
        <f>Spice!F66</f>
        <v>0</v>
      </c>
      <c r="G339" s="155">
        <f>Spice!G66</f>
        <v>0</v>
      </c>
      <c r="H339" s="155">
        <f>Spice!H66</f>
        <v>280857</v>
      </c>
      <c r="I339" s="155">
        <f>Spice!I66</f>
        <v>0</v>
      </c>
      <c r="J339" s="155">
        <f>Spice!J66</f>
        <v>0</v>
      </c>
      <c r="K339" s="155">
        <f>Spice!K66</f>
        <v>68138</v>
      </c>
      <c r="L339" s="156">
        <f>Spice!L66</f>
        <v>0.6373158082768744</v>
      </c>
      <c r="M339" s="155">
        <f>Spice!M66</f>
        <v>179938.0893195208</v>
      </c>
      <c r="N339" s="155">
        <f>Spice!N66</f>
        <v>503826.65009465825</v>
      </c>
      <c r="O339" s="155">
        <f>Spice!O66</f>
        <v>755739.97514198744</v>
      </c>
      <c r="P339" s="156">
        <f>Spice!P66</f>
        <v>0.37867468893151107</v>
      </c>
      <c r="Q339" s="156">
        <f>Spice!Q66</f>
        <v>0.13524096033268254</v>
      </c>
      <c r="R339" s="156">
        <f>Spice!R66</f>
        <v>9.0160640221788352E-2</v>
      </c>
      <c r="S339" s="155">
        <f>Spice!S66</f>
        <v>112.59297308403534</v>
      </c>
      <c r="T339" s="154" t="s">
        <v>198</v>
      </c>
      <c r="U339" s="154" t="s">
        <v>351</v>
      </c>
      <c r="V339" s="154">
        <f t="shared" si="24"/>
        <v>40</v>
      </c>
      <c r="W339" s="157">
        <f t="shared" si="25"/>
        <v>168</v>
      </c>
      <c r="X339" s="159">
        <f t="shared" si="26"/>
        <v>5</v>
      </c>
    </row>
    <row r="340" spans="1:24" hidden="1">
      <c r="A340" s="154">
        <f>IF(Spice!A67&gt;0,Spice!A67,IF(ISBLANK(Spice!A67),A339,Spice!A67))</f>
        <v>2025</v>
      </c>
      <c r="B340" s="154">
        <f>Spice!B67</f>
        <v>7</v>
      </c>
      <c r="C340" s="155">
        <f>Spice!C67</f>
        <v>86994</v>
      </c>
      <c r="D340" s="155">
        <f>Spice!D67</f>
        <v>75000</v>
      </c>
      <c r="E340" s="155">
        <f>Spice!E67</f>
        <v>280857</v>
      </c>
      <c r="F340" s="155">
        <f>Spice!F67</f>
        <v>0</v>
      </c>
      <c r="G340" s="155">
        <f>Spice!G67</f>
        <v>0</v>
      </c>
      <c r="H340" s="155">
        <f>Spice!H67</f>
        <v>268863</v>
      </c>
      <c r="I340" s="155">
        <f>Spice!I67</f>
        <v>0</v>
      </c>
      <c r="J340" s="155">
        <f>Spice!J67</f>
        <v>0</v>
      </c>
      <c r="K340" s="155">
        <f>Spice!K67</f>
        <v>86994</v>
      </c>
      <c r="L340" s="156">
        <f>Spice!L67</f>
        <v>0.6373158082768744</v>
      </c>
      <c r="M340" s="155">
        <f>Spice!M67</f>
        <v>179938.0893195208</v>
      </c>
      <c r="N340" s="155">
        <f>Spice!N67</f>
        <v>503826.65009465825</v>
      </c>
      <c r="O340" s="155">
        <f>Spice!O67</f>
        <v>755739.97514198744</v>
      </c>
      <c r="P340" s="156">
        <f>Spice!P67</f>
        <v>0.48346628737133285</v>
      </c>
      <c r="Q340" s="156">
        <f>Spice!Q67</f>
        <v>0.17266653120404743</v>
      </c>
      <c r="R340" s="156">
        <f>Spice!R67</f>
        <v>0.11511102080269828</v>
      </c>
      <c r="S340" s="155">
        <f>Spice!S67</f>
        <v>90.396992896061789</v>
      </c>
      <c r="T340" s="154" t="s">
        <v>198</v>
      </c>
      <c r="U340" s="154" t="s">
        <v>351</v>
      </c>
      <c r="V340" s="154">
        <f t="shared" si="24"/>
        <v>40</v>
      </c>
      <c r="W340" s="157">
        <f t="shared" si="25"/>
        <v>168</v>
      </c>
      <c r="X340" s="159">
        <f t="shared" si="26"/>
        <v>5</v>
      </c>
    </row>
    <row r="341" spans="1:24" hidden="1">
      <c r="A341" s="154">
        <f>IF(Spice!A68&gt;0,Spice!A68,IF(ISBLANK(Spice!A68),A340,Spice!A68))</f>
        <v>2025</v>
      </c>
      <c r="B341" s="154">
        <f>Spice!B68</f>
        <v>8</v>
      </c>
      <c r="C341" s="155">
        <f>Spice!C68</f>
        <v>37153</v>
      </c>
      <c r="D341" s="155">
        <f>Spice!D68</f>
        <v>75000</v>
      </c>
      <c r="E341" s="155">
        <f>Spice!E68</f>
        <v>268863</v>
      </c>
      <c r="F341" s="155">
        <f>Spice!F68</f>
        <v>0</v>
      </c>
      <c r="G341" s="155">
        <f>Spice!G68</f>
        <v>0</v>
      </c>
      <c r="H341" s="155">
        <f>Spice!H68</f>
        <v>306710</v>
      </c>
      <c r="I341" s="155">
        <f>Spice!I68</f>
        <v>0</v>
      </c>
      <c r="J341" s="155">
        <f>Spice!J68</f>
        <v>0</v>
      </c>
      <c r="K341" s="155">
        <f>Spice!K68</f>
        <v>37153</v>
      </c>
      <c r="L341" s="156">
        <f>Spice!L68</f>
        <v>0.6373158082768744</v>
      </c>
      <c r="M341" s="155">
        <f>Spice!M68</f>
        <v>179938.0893195208</v>
      </c>
      <c r="N341" s="155">
        <f>Spice!N68</f>
        <v>503826.65009465825</v>
      </c>
      <c r="O341" s="155">
        <f>Spice!O68</f>
        <v>755739.97514198744</v>
      </c>
      <c r="P341" s="156">
        <f>Spice!P68</f>
        <v>0.20647657280625248</v>
      </c>
      <c r="Q341" s="156">
        <f>Spice!Q68</f>
        <v>7.3741633145090177E-2</v>
      </c>
      <c r="R341" s="156">
        <f>Spice!R68</f>
        <v>4.9161088763393444E-2</v>
      </c>
      <c r="S341" s="155">
        <f>Spice!S68</f>
        <v>202.62600597529138</v>
      </c>
      <c r="T341" s="154" t="s">
        <v>198</v>
      </c>
      <c r="U341" s="154" t="s">
        <v>351</v>
      </c>
      <c r="V341" s="154">
        <f t="shared" si="24"/>
        <v>40</v>
      </c>
      <c r="W341" s="157">
        <f t="shared" si="25"/>
        <v>168</v>
      </c>
      <c r="X341" s="159">
        <f t="shared" si="26"/>
        <v>5</v>
      </c>
    </row>
    <row r="342" spans="1:24" hidden="1">
      <c r="A342" s="154">
        <f>IF(Spice!A69&gt;0,Spice!A69,IF(ISBLANK(Spice!A69),A341,Spice!A69))</f>
        <v>2025</v>
      </c>
      <c r="B342" s="154">
        <f>Spice!B69</f>
        <v>9</v>
      </c>
      <c r="C342" s="155">
        <f>Spice!C69</f>
        <v>75684</v>
      </c>
      <c r="D342" s="155">
        <f>Spice!D69</f>
        <v>81479.678571428594</v>
      </c>
      <c r="E342" s="155">
        <f>Spice!E69</f>
        <v>306710</v>
      </c>
      <c r="F342" s="155">
        <f>Spice!F69</f>
        <v>0</v>
      </c>
      <c r="G342" s="155">
        <f>Spice!G69</f>
        <v>0</v>
      </c>
      <c r="H342" s="155">
        <f>Spice!H69</f>
        <v>312505.67857142858</v>
      </c>
      <c r="I342" s="155">
        <f>Spice!I69</f>
        <v>0</v>
      </c>
      <c r="J342" s="155">
        <f>Spice!J69</f>
        <v>0</v>
      </c>
      <c r="K342" s="155">
        <f>Spice!K69</f>
        <v>75684</v>
      </c>
      <c r="L342" s="156">
        <f>Spice!L69</f>
        <v>0.6373158082768744</v>
      </c>
      <c r="M342" s="155">
        <f>Spice!M69</f>
        <v>179938.0893195208</v>
      </c>
      <c r="N342" s="155">
        <f>Spice!N69</f>
        <v>503826.65009465825</v>
      </c>
      <c r="O342" s="155">
        <f>Spice!O69</f>
        <v>755739.97514198744</v>
      </c>
      <c r="P342" s="156">
        <f>Spice!P69</f>
        <v>0.42061133518877108</v>
      </c>
      <c r="Q342" s="156">
        <f>Spice!Q69</f>
        <v>0.15021833399598969</v>
      </c>
      <c r="R342" s="156">
        <f>Spice!R69</f>
        <v>0.10014555599732644</v>
      </c>
      <c r="S342" s="155">
        <f>Spice!S69</f>
        <v>113.47021827598964</v>
      </c>
      <c r="T342" s="154" t="s">
        <v>198</v>
      </c>
      <c r="U342" s="154" t="s">
        <v>351</v>
      </c>
      <c r="V342" s="154">
        <f t="shared" si="24"/>
        <v>40</v>
      </c>
      <c r="W342" s="157">
        <f t="shared" si="25"/>
        <v>168</v>
      </c>
      <c r="X342" s="159">
        <f t="shared" si="26"/>
        <v>5</v>
      </c>
    </row>
    <row r="343" spans="1:24" hidden="1">
      <c r="A343" s="154">
        <f>IF(Spice!A70&gt;0,Spice!A70,IF(ISBLANK(Spice!A70),A342,Spice!A70))</f>
        <v>2025</v>
      </c>
      <c r="B343" s="154">
        <f>Spice!B70</f>
        <v>10</v>
      </c>
      <c r="C343" s="155">
        <f>Spice!C70</f>
        <v>94525</v>
      </c>
      <c r="D343" s="155">
        <f>Spice!D70</f>
        <v>80000</v>
      </c>
      <c r="E343" s="155">
        <f>Spice!E70</f>
        <v>312505.67857142858</v>
      </c>
      <c r="F343" s="155">
        <f>Spice!F70</f>
        <v>0</v>
      </c>
      <c r="G343" s="155">
        <f>Spice!G70</f>
        <v>0</v>
      </c>
      <c r="H343" s="155">
        <f>Spice!H70</f>
        <v>297980.67857142858</v>
      </c>
      <c r="I343" s="155">
        <f>Spice!I70</f>
        <v>0</v>
      </c>
      <c r="J343" s="155">
        <f>Spice!J70</f>
        <v>0</v>
      </c>
      <c r="K343" s="155">
        <f>Spice!K70</f>
        <v>94525</v>
      </c>
      <c r="L343" s="156">
        <f>Spice!L70</f>
        <v>0.6373158082768744</v>
      </c>
      <c r="M343" s="155">
        <f>Spice!M70</f>
        <v>179938.0893195208</v>
      </c>
      <c r="N343" s="155">
        <f>Spice!N70</f>
        <v>503826.65009465825</v>
      </c>
      <c r="O343" s="155">
        <f>Spice!O70</f>
        <v>755739.97514198744</v>
      </c>
      <c r="P343" s="156">
        <f>Spice!P70</f>
        <v>0.52531957162304566</v>
      </c>
      <c r="Q343" s="156">
        <f>Spice!Q70</f>
        <v>0.18761413272251631</v>
      </c>
      <c r="R343" s="156">
        <f>Spice!R70</f>
        <v>0.12507608848167753</v>
      </c>
      <c r="S343" s="155">
        <f>Spice!S70</f>
        <v>92.569785770960067</v>
      </c>
      <c r="T343" s="154" t="s">
        <v>198</v>
      </c>
      <c r="U343" s="154" t="s">
        <v>351</v>
      </c>
      <c r="V343" s="154">
        <f t="shared" si="24"/>
        <v>40</v>
      </c>
      <c r="W343" s="157">
        <f t="shared" si="25"/>
        <v>168</v>
      </c>
      <c r="X343" s="159">
        <f t="shared" si="26"/>
        <v>5</v>
      </c>
    </row>
    <row r="344" spans="1:24" hidden="1">
      <c r="A344" s="154">
        <f>IF(Spice!A71&gt;0,Spice!A71,IF(ISBLANK(Spice!A71),A343,Spice!A71))</f>
        <v>2025</v>
      </c>
      <c r="B344" s="154">
        <f>Spice!B71</f>
        <v>11</v>
      </c>
      <c r="C344" s="155">
        <f>Spice!C71</f>
        <v>86356</v>
      </c>
      <c r="D344" s="155">
        <f>Spice!D71</f>
        <v>80000</v>
      </c>
      <c r="E344" s="155">
        <f>Spice!E71</f>
        <v>297980.67857142858</v>
      </c>
      <c r="F344" s="155">
        <f>Spice!F71</f>
        <v>0</v>
      </c>
      <c r="G344" s="155">
        <f>Spice!G71</f>
        <v>0</v>
      </c>
      <c r="H344" s="155">
        <f>Spice!H71</f>
        <v>291624.67857142858</v>
      </c>
      <c r="I344" s="155">
        <f>Spice!I71</f>
        <v>0</v>
      </c>
      <c r="J344" s="155">
        <f>Spice!J71</f>
        <v>0</v>
      </c>
      <c r="K344" s="155">
        <f>Spice!K71</f>
        <v>86356</v>
      </c>
      <c r="L344" s="156">
        <f>Spice!L71</f>
        <v>0.6373158082768744</v>
      </c>
      <c r="M344" s="155">
        <f>Spice!M71</f>
        <v>179938.0893195208</v>
      </c>
      <c r="N344" s="155">
        <f>Spice!N71</f>
        <v>503826.65009465825</v>
      </c>
      <c r="O344" s="155">
        <f>Spice!O71</f>
        <v>755739.97514198744</v>
      </c>
      <c r="P344" s="156">
        <f>Spice!P71</f>
        <v>0.4799206234020601</v>
      </c>
      <c r="Q344" s="156">
        <f>Spice!Q71</f>
        <v>0.17140022264359289</v>
      </c>
      <c r="R344" s="156">
        <f>Spice!R71</f>
        <v>0.11426681509572859</v>
      </c>
      <c r="S344" s="155">
        <f>Spice!S71</f>
        <v>96.617015609801285</v>
      </c>
      <c r="T344" s="154" t="s">
        <v>198</v>
      </c>
      <c r="U344" s="154" t="s">
        <v>351</v>
      </c>
      <c r="V344" s="154">
        <f t="shared" si="24"/>
        <v>40</v>
      </c>
      <c r="W344" s="157">
        <f t="shared" si="25"/>
        <v>168</v>
      </c>
      <c r="X344" s="159">
        <f t="shared" si="26"/>
        <v>5</v>
      </c>
    </row>
    <row r="345" spans="1:24" hidden="1">
      <c r="A345" s="154">
        <f>IF(Spice!A72&gt;0,Spice!A72,IF(ISBLANK(Spice!A72),A344,Spice!A72))</f>
        <v>2025</v>
      </c>
      <c r="B345" s="154">
        <f>Spice!B72</f>
        <v>12</v>
      </c>
      <c r="C345" s="155">
        <f>Spice!C72</f>
        <v>75443</v>
      </c>
      <c r="D345" s="155">
        <f>Spice!D72</f>
        <v>80000</v>
      </c>
      <c r="E345" s="155">
        <f>Spice!E72</f>
        <v>291624.67857142858</v>
      </c>
      <c r="F345" s="155">
        <f>Spice!F72</f>
        <v>0</v>
      </c>
      <c r="G345" s="155">
        <f>Spice!G72</f>
        <v>0</v>
      </c>
      <c r="H345" s="155">
        <f>Spice!H72</f>
        <v>296181.67857142858</v>
      </c>
      <c r="I345" s="155">
        <f>Spice!I72</f>
        <v>0</v>
      </c>
      <c r="J345" s="155">
        <f>Spice!J72</f>
        <v>0</v>
      </c>
      <c r="K345" s="155">
        <f>Spice!K72</f>
        <v>75443</v>
      </c>
      <c r="L345" s="156">
        <f>Spice!L72</f>
        <v>0.6373158082768744</v>
      </c>
      <c r="M345" s="155">
        <f>Spice!M72</f>
        <v>179938.0893195208</v>
      </c>
      <c r="N345" s="155">
        <f>Spice!N72</f>
        <v>503826.65009465825</v>
      </c>
      <c r="O345" s="155">
        <f>Spice!O72</f>
        <v>755739.97514198744</v>
      </c>
      <c r="P345" s="156">
        <f>Spice!P72</f>
        <v>0.41927198563298002</v>
      </c>
      <c r="Q345" s="156">
        <f>Spice!Q72</f>
        <v>0.14973999486892142</v>
      </c>
      <c r="R345" s="156">
        <f>Spice!R72</f>
        <v>9.9826663245947619E-2</v>
      </c>
      <c r="S345" s="155">
        <f>Spice!S72</f>
        <v>108.23391169492199</v>
      </c>
      <c r="T345" s="154" t="s">
        <v>198</v>
      </c>
      <c r="U345" s="154" t="s">
        <v>351</v>
      </c>
      <c r="V345" s="154">
        <f t="shared" si="24"/>
        <v>40</v>
      </c>
      <c r="W345" s="157">
        <f t="shared" si="25"/>
        <v>168</v>
      </c>
      <c r="X345" s="159">
        <f t="shared" si="26"/>
        <v>5</v>
      </c>
    </row>
    <row r="346" spans="1:24" hidden="1">
      <c r="A346" s="154">
        <f>IF(Spice!A73&gt;0,Spice!A73,IF(ISBLANK(Spice!A73),A345,Spice!A73))</f>
        <v>2025</v>
      </c>
      <c r="B346" s="154">
        <f>Spice!B73</f>
        <v>13</v>
      </c>
      <c r="C346" s="155">
        <f>Spice!C73</f>
        <v>69133</v>
      </c>
      <c r="D346" s="155">
        <f>Spice!D73</f>
        <v>80000</v>
      </c>
      <c r="E346" s="155">
        <f>Spice!E73</f>
        <v>296181.67857142858</v>
      </c>
      <c r="F346" s="155">
        <f>Spice!F73</f>
        <v>0</v>
      </c>
      <c r="G346" s="155">
        <f>Spice!G73</f>
        <v>0</v>
      </c>
      <c r="H346" s="155">
        <f>Spice!H73</f>
        <v>307048.67857142858</v>
      </c>
      <c r="I346" s="155">
        <f>Spice!I73</f>
        <v>0</v>
      </c>
      <c r="J346" s="155">
        <f>Spice!J73</f>
        <v>0</v>
      </c>
      <c r="K346" s="155">
        <f>Spice!K73</f>
        <v>69133</v>
      </c>
      <c r="L346" s="156">
        <f>Spice!L73</f>
        <v>0.6373158082768744</v>
      </c>
      <c r="M346" s="155">
        <f>Spice!M73</f>
        <v>179938.0893195208</v>
      </c>
      <c r="N346" s="155">
        <f>Spice!N73</f>
        <v>503826.65009465825</v>
      </c>
      <c r="O346" s="155">
        <f>Spice!O73</f>
        <v>755739.97514198744</v>
      </c>
      <c r="P346" s="156">
        <f>Spice!P73</f>
        <v>0.38420436863280633</v>
      </c>
      <c r="Q346" s="156">
        <f>Spice!Q73</f>
        <v>0.13721584594028796</v>
      </c>
      <c r="R346" s="156">
        <f>Spice!R73</f>
        <v>9.1477230626858641E-2</v>
      </c>
      <c r="S346" s="155">
        <f>Spice!S73</f>
        <v>119.95844242257678</v>
      </c>
      <c r="T346" s="154" t="s">
        <v>198</v>
      </c>
      <c r="U346" s="154" t="s">
        <v>351</v>
      </c>
      <c r="V346" s="154">
        <f t="shared" si="24"/>
        <v>40</v>
      </c>
      <c r="W346" s="157">
        <f t="shared" si="25"/>
        <v>168</v>
      </c>
      <c r="X346" s="159">
        <f t="shared" si="26"/>
        <v>5</v>
      </c>
    </row>
    <row r="347" spans="1:24" hidden="1">
      <c r="A347" s="154">
        <f>IF(Spice!A74&gt;0,Spice!A74,IF(ISBLANK(Spice!A74),A346,Spice!A74))</f>
        <v>2026</v>
      </c>
      <c r="B347" s="154">
        <f>Spice!B74</f>
        <v>1</v>
      </c>
      <c r="C347" s="155">
        <f>Spice!C74</f>
        <v>95635</v>
      </c>
      <c r="D347" s="155">
        <f>Spice!D74</f>
        <v>80000</v>
      </c>
      <c r="E347" s="155">
        <f>Spice!E74</f>
        <v>307048.67857142858</v>
      </c>
      <c r="F347" s="155">
        <f>Spice!F74</f>
        <v>0</v>
      </c>
      <c r="G347" s="155">
        <f>Spice!G74</f>
        <v>0</v>
      </c>
      <c r="H347" s="155">
        <f>Spice!H74</f>
        <v>291413.67857142858</v>
      </c>
      <c r="I347" s="155">
        <f>Spice!I74</f>
        <v>0</v>
      </c>
      <c r="J347" s="155">
        <f>Spice!J74</f>
        <v>0</v>
      </c>
      <c r="K347" s="155">
        <f>Spice!K74</f>
        <v>95635</v>
      </c>
      <c r="L347" s="156">
        <f>Spice!L74</f>
        <v>0.6373158082768744</v>
      </c>
      <c r="M347" s="155">
        <f>Spice!M74</f>
        <v>179938.0893195208</v>
      </c>
      <c r="N347" s="155">
        <f>Spice!N74</f>
        <v>503826.65009465825</v>
      </c>
      <c r="O347" s="155">
        <f>Spice!O74</f>
        <v>755739.97514198744</v>
      </c>
      <c r="P347" s="156">
        <f>Spice!P74</f>
        <v>0.53148836003353583</v>
      </c>
      <c r="Q347" s="156">
        <f>Spice!Q74</f>
        <v>0.1898172714405485</v>
      </c>
      <c r="R347" s="156">
        <f>Spice!R74</f>
        <v>0.12654484762703233</v>
      </c>
      <c r="S347" s="155">
        <f>Spice!S74</f>
        <v>89.897662989491295</v>
      </c>
      <c r="T347" s="154" t="s">
        <v>198</v>
      </c>
      <c r="U347" s="154" t="s">
        <v>351</v>
      </c>
      <c r="V347" s="154">
        <f t="shared" si="24"/>
        <v>40</v>
      </c>
      <c r="W347" s="157">
        <f t="shared" si="25"/>
        <v>168</v>
      </c>
      <c r="X347" s="159">
        <f t="shared" si="26"/>
        <v>5</v>
      </c>
    </row>
    <row r="348" spans="1:24" hidden="1">
      <c r="A348" s="154">
        <f>IF(Spice!A75&gt;0,Spice!A75,IF(ISBLANK(Spice!A75),A347,Spice!A75))</f>
        <v>2026</v>
      </c>
      <c r="B348" s="154">
        <f>Spice!B75</f>
        <v>2</v>
      </c>
      <c r="C348" s="155">
        <f>Spice!C75</f>
        <v>76439</v>
      </c>
      <c r="D348" s="155">
        <f>Spice!D75</f>
        <v>80000</v>
      </c>
      <c r="E348" s="155">
        <f>Spice!E75</f>
        <v>291413.67857142858</v>
      </c>
      <c r="F348" s="155">
        <f>Spice!F75</f>
        <v>0</v>
      </c>
      <c r="G348" s="155">
        <f>Spice!G75</f>
        <v>0</v>
      </c>
      <c r="H348" s="155">
        <f>Spice!H75</f>
        <v>294974.67857142858</v>
      </c>
      <c r="I348" s="155">
        <f>Spice!I75</f>
        <v>0</v>
      </c>
      <c r="J348" s="155">
        <f>Spice!J75</f>
        <v>0</v>
      </c>
      <c r="K348" s="155">
        <f>Spice!K75</f>
        <v>76439</v>
      </c>
      <c r="L348" s="156">
        <f>Spice!L75</f>
        <v>0.6373158082768744</v>
      </c>
      <c r="M348" s="155">
        <f>Spice!M75</f>
        <v>179938.0893195208</v>
      </c>
      <c r="N348" s="155">
        <f>Spice!N75</f>
        <v>503826.65009465825</v>
      </c>
      <c r="O348" s="155">
        <f>Spice!O75</f>
        <v>755739.97514198744</v>
      </c>
      <c r="P348" s="156">
        <f>Spice!P75</f>
        <v>0.42480722280131172</v>
      </c>
      <c r="Q348" s="156">
        <f>Spice!Q75</f>
        <v>0.15171686528618275</v>
      </c>
      <c r="R348" s="156">
        <f>Spice!R75</f>
        <v>0.10114457685745516</v>
      </c>
      <c r="S348" s="155">
        <f>Spice!S75</f>
        <v>106.74633367783461</v>
      </c>
      <c r="T348" s="154" t="s">
        <v>198</v>
      </c>
      <c r="U348" s="154" t="s">
        <v>351</v>
      </c>
      <c r="V348" s="154">
        <f t="shared" si="24"/>
        <v>40</v>
      </c>
      <c r="W348" s="157">
        <f t="shared" si="25"/>
        <v>168</v>
      </c>
      <c r="X348" s="159">
        <f t="shared" si="26"/>
        <v>5</v>
      </c>
    </row>
    <row r="349" spans="1:24" hidden="1">
      <c r="A349" s="154">
        <f>IF(Spice!A76&gt;0,Spice!A76,IF(ISBLANK(Spice!A76),A348,Spice!A76))</f>
        <v>2026</v>
      </c>
      <c r="B349" s="154">
        <f>Spice!B76</f>
        <v>3</v>
      </c>
      <c r="C349" s="155">
        <f>Spice!C76</f>
        <v>88160</v>
      </c>
      <c r="D349" s="155">
        <f>Spice!D76</f>
        <v>80000</v>
      </c>
      <c r="E349" s="155">
        <f>Spice!E76</f>
        <v>294974.67857142858</v>
      </c>
      <c r="F349" s="155">
        <f>Spice!F76</f>
        <v>0</v>
      </c>
      <c r="G349" s="155">
        <f>Spice!G76</f>
        <v>0</v>
      </c>
      <c r="H349" s="155">
        <f>Spice!H76</f>
        <v>286814.67857142858</v>
      </c>
      <c r="I349" s="155">
        <f>Spice!I76</f>
        <v>0</v>
      </c>
      <c r="J349" s="155">
        <f>Spice!J76</f>
        <v>0</v>
      </c>
      <c r="K349" s="155">
        <f>Spice!K76</f>
        <v>88160</v>
      </c>
      <c r="L349" s="156">
        <f>Spice!L76</f>
        <v>0.6373158082768744</v>
      </c>
      <c r="M349" s="155">
        <f>Spice!M76</f>
        <v>179938.0893195208</v>
      </c>
      <c r="N349" s="155">
        <f>Spice!N76</f>
        <v>503826.65009465825</v>
      </c>
      <c r="O349" s="155">
        <f>Spice!O76</f>
        <v>755739.97514198744</v>
      </c>
      <c r="P349" s="156">
        <f>Spice!P76</f>
        <v>0.4899462939358657</v>
      </c>
      <c r="Q349" s="156">
        <f>Spice!Q76</f>
        <v>0.17498081926280917</v>
      </c>
      <c r="R349" s="156">
        <f>Spice!R76</f>
        <v>0.11665387950853945</v>
      </c>
      <c r="S349" s="155">
        <f>Spice!S76</f>
        <v>93.685242740471878</v>
      </c>
      <c r="T349" s="154" t="s">
        <v>198</v>
      </c>
      <c r="U349" s="154" t="s">
        <v>351</v>
      </c>
      <c r="V349" s="154">
        <f t="shared" si="24"/>
        <v>40</v>
      </c>
      <c r="W349" s="157">
        <f t="shared" si="25"/>
        <v>168</v>
      </c>
      <c r="X349" s="159">
        <f t="shared" si="26"/>
        <v>5</v>
      </c>
    </row>
    <row r="350" spans="1:24" hidden="1">
      <c r="A350" s="154">
        <f>IF(Spice!A77&gt;0,Spice!A77,IF(ISBLANK(Spice!A77),A349,Spice!A77))</f>
        <v>2026</v>
      </c>
      <c r="B350" s="154">
        <f>Spice!B77</f>
        <v>4</v>
      </c>
      <c r="C350" s="155">
        <f>Spice!C77</f>
        <v>83932</v>
      </c>
      <c r="D350" s="155">
        <f>Spice!D77</f>
        <v>80000</v>
      </c>
      <c r="E350" s="155">
        <f>Spice!E77</f>
        <v>286814.67857142858</v>
      </c>
      <c r="F350" s="155">
        <f>Spice!F77</f>
        <v>0</v>
      </c>
      <c r="G350" s="155">
        <f>Spice!G77</f>
        <v>0</v>
      </c>
      <c r="H350" s="155">
        <f>Spice!H77</f>
        <v>282882.67857142858</v>
      </c>
      <c r="I350" s="155">
        <f>Spice!I77</f>
        <v>0</v>
      </c>
      <c r="J350" s="155">
        <f>Spice!J77</f>
        <v>0</v>
      </c>
      <c r="K350" s="155">
        <f>Spice!K77</f>
        <v>83932</v>
      </c>
      <c r="L350" s="156">
        <f>Spice!L77</f>
        <v>0.6373158082768744</v>
      </c>
      <c r="M350" s="155">
        <f>Spice!M77</f>
        <v>179938.0893195208</v>
      </c>
      <c r="N350" s="155">
        <f>Spice!N77</f>
        <v>503826.65009465825</v>
      </c>
      <c r="O350" s="155">
        <f>Spice!O77</f>
        <v>755739.97514198744</v>
      </c>
      <c r="P350" s="156">
        <f>Spice!P77</f>
        <v>0.46644932330563837</v>
      </c>
      <c r="Q350" s="156">
        <f>Spice!Q77</f>
        <v>0.16658904403772801</v>
      </c>
      <c r="R350" s="156">
        <f>Spice!R77</f>
        <v>0.11105936269181865</v>
      </c>
      <c r="S350" s="155">
        <f>Spice!S77</f>
        <v>95.682349997617123</v>
      </c>
      <c r="T350" s="154" t="s">
        <v>198</v>
      </c>
      <c r="U350" s="154" t="s">
        <v>351</v>
      </c>
      <c r="V350" s="154">
        <f t="shared" si="24"/>
        <v>40</v>
      </c>
      <c r="W350" s="157">
        <f t="shared" si="25"/>
        <v>168</v>
      </c>
      <c r="X350" s="159">
        <f t="shared" si="26"/>
        <v>5</v>
      </c>
    </row>
    <row r="351" spans="1:24" hidden="1">
      <c r="A351" s="154">
        <f>IF(Spice!A78&gt;0,Spice!A78,IF(ISBLANK(Spice!A78),A350,Spice!A78))</f>
        <v>2026</v>
      </c>
      <c r="B351" s="154">
        <f>Spice!B78</f>
        <v>5</v>
      </c>
      <c r="C351" s="155">
        <f>Spice!C78</f>
        <v>110000</v>
      </c>
      <c r="D351" s="155">
        <f>Spice!D78</f>
        <v>120000</v>
      </c>
      <c r="E351" s="155">
        <f>Spice!E78</f>
        <v>282882.67857142858</v>
      </c>
      <c r="F351" s="155">
        <f>Spice!F78</f>
        <v>0</v>
      </c>
      <c r="G351" s="155">
        <f>Spice!G78</f>
        <v>0</v>
      </c>
      <c r="H351" s="155">
        <f>Spice!H78</f>
        <v>292882.67857142858</v>
      </c>
      <c r="I351" s="155">
        <f>Spice!I78</f>
        <v>0</v>
      </c>
      <c r="J351" s="155">
        <f>Spice!J78</f>
        <v>0</v>
      </c>
      <c r="K351" s="155">
        <f>Spice!K78</f>
        <v>110000</v>
      </c>
      <c r="L351" s="156">
        <f>Spice!L78</f>
        <v>0.6373158082768744</v>
      </c>
      <c r="M351" s="155">
        <f>Spice!M78</f>
        <v>179938.0893195208</v>
      </c>
      <c r="N351" s="155">
        <f>Spice!N78</f>
        <v>503826.65009465825</v>
      </c>
      <c r="O351" s="155">
        <f>Spice!O78</f>
        <v>755739.97514198744</v>
      </c>
      <c r="P351" s="156">
        <f>Spice!P78</f>
        <v>0.61132137401253661</v>
      </c>
      <c r="Q351" s="156">
        <f>Spice!Q78</f>
        <v>0.2183290621473345</v>
      </c>
      <c r="R351" s="156">
        <f>Spice!R78</f>
        <v>0.14555270809822299</v>
      </c>
      <c r="S351" s="155">
        <f>Spice!S78</f>
        <v>72.006500000000003</v>
      </c>
      <c r="T351" s="154" t="s">
        <v>198</v>
      </c>
      <c r="U351" s="154" t="s">
        <v>351</v>
      </c>
      <c r="V351" s="154">
        <f t="shared" si="24"/>
        <v>40</v>
      </c>
      <c r="W351" s="157">
        <f t="shared" si="25"/>
        <v>168</v>
      </c>
      <c r="X351" s="159">
        <f t="shared" si="26"/>
        <v>5</v>
      </c>
    </row>
    <row r="352" spans="1:24" hidden="1">
      <c r="A352" s="154">
        <f>IF(Spice!A79&gt;0,Spice!A79,IF(ISBLANK(Spice!A79),A351,Spice!A79))</f>
        <v>2026</v>
      </c>
      <c r="B352" s="154">
        <f>Spice!B79</f>
        <v>6</v>
      </c>
      <c r="C352" s="155">
        <f>Spice!C79</f>
        <v>110000</v>
      </c>
      <c r="D352" s="155">
        <f>Spice!D79</f>
        <v>120000</v>
      </c>
      <c r="E352" s="155">
        <f>Spice!E79</f>
        <v>292882.67857142858</v>
      </c>
      <c r="F352" s="155">
        <f>Spice!F79</f>
        <v>0</v>
      </c>
      <c r="G352" s="155">
        <f>Spice!G79</f>
        <v>0</v>
      </c>
      <c r="H352" s="155">
        <f>Spice!H79</f>
        <v>302882.67857142858</v>
      </c>
      <c r="I352" s="155">
        <f>Spice!I79</f>
        <v>0</v>
      </c>
      <c r="J352" s="155">
        <f>Spice!J79</f>
        <v>0</v>
      </c>
      <c r="K352" s="155">
        <f>Spice!K79</f>
        <v>110000</v>
      </c>
      <c r="L352" s="156">
        <f>Spice!L79</f>
        <v>0.6373158082768744</v>
      </c>
      <c r="M352" s="155">
        <f>Spice!M79</f>
        <v>179938.0893195208</v>
      </c>
      <c r="N352" s="155">
        <f>Spice!N79</f>
        <v>503826.65009465825</v>
      </c>
      <c r="O352" s="155">
        <f>Spice!O79</f>
        <v>755739.97514198744</v>
      </c>
      <c r="P352" s="156">
        <f>Spice!P79</f>
        <v>0.61132137401253661</v>
      </c>
      <c r="Q352" s="156">
        <f>Spice!Q79</f>
        <v>0.2183290621473345</v>
      </c>
      <c r="R352" s="156">
        <f>Spice!R79</f>
        <v>0.14555270809822299</v>
      </c>
      <c r="S352" s="155">
        <f>Spice!S79</f>
        <v>74.551954545454549</v>
      </c>
      <c r="T352" s="154" t="s">
        <v>198</v>
      </c>
      <c r="U352" s="154" t="s">
        <v>351</v>
      </c>
      <c r="V352" s="154">
        <f t="shared" si="24"/>
        <v>40</v>
      </c>
      <c r="W352" s="157">
        <f t="shared" si="25"/>
        <v>168</v>
      </c>
      <c r="X352" s="159">
        <f t="shared" si="26"/>
        <v>5</v>
      </c>
    </row>
    <row r="353" spans="1:24" hidden="1">
      <c r="A353" s="154">
        <f>IF(Spice!A80&gt;0,Spice!A80,IF(ISBLANK(Spice!A80),A352,Spice!A80))</f>
        <v>2026</v>
      </c>
      <c r="B353" s="154">
        <f>Spice!B80</f>
        <v>7</v>
      </c>
      <c r="C353" s="155">
        <f>Spice!C80</f>
        <v>110000</v>
      </c>
      <c r="D353" s="155">
        <f>Spice!D80</f>
        <v>120000</v>
      </c>
      <c r="E353" s="155">
        <f>Spice!E80</f>
        <v>302882.67857142858</v>
      </c>
      <c r="F353" s="155">
        <f>Spice!F80</f>
        <v>0</v>
      </c>
      <c r="G353" s="155">
        <f>Spice!G80</f>
        <v>0</v>
      </c>
      <c r="H353" s="155">
        <f>Spice!H80</f>
        <v>312882.67857142858</v>
      </c>
      <c r="I353" s="155">
        <f>Spice!I80</f>
        <v>0</v>
      </c>
      <c r="J353" s="155">
        <f>Spice!J80</f>
        <v>0</v>
      </c>
      <c r="K353" s="155">
        <f>Spice!K80</f>
        <v>110000</v>
      </c>
      <c r="L353" s="156">
        <f>Spice!L80</f>
        <v>0.6373158082768744</v>
      </c>
      <c r="M353" s="155">
        <f>Spice!M80</f>
        <v>179938.0893195208</v>
      </c>
      <c r="N353" s="155">
        <f>Spice!N80</f>
        <v>503826.65009465825</v>
      </c>
      <c r="O353" s="155">
        <f>Spice!O80</f>
        <v>755739.97514198744</v>
      </c>
      <c r="P353" s="156">
        <f>Spice!P80</f>
        <v>0.61132137401253661</v>
      </c>
      <c r="Q353" s="156">
        <f>Spice!Q80</f>
        <v>0.2183290621473345</v>
      </c>
      <c r="R353" s="156">
        <f>Spice!R80</f>
        <v>0.14555270809822299</v>
      </c>
      <c r="S353" s="155">
        <f>Spice!S80</f>
        <v>77.097409090909096</v>
      </c>
      <c r="T353" s="154" t="s">
        <v>198</v>
      </c>
      <c r="U353" s="154" t="s">
        <v>351</v>
      </c>
      <c r="V353" s="154">
        <f t="shared" si="24"/>
        <v>40</v>
      </c>
      <c r="W353" s="157">
        <f t="shared" si="25"/>
        <v>168</v>
      </c>
      <c r="X353" s="159">
        <f t="shared" si="26"/>
        <v>5</v>
      </c>
    </row>
    <row r="354" spans="1:24" hidden="1">
      <c r="A354" s="154">
        <f>IF(Spice!A81&gt;0,Spice!A81,IF(ISBLANK(Spice!A81),A353,Spice!A81))</f>
        <v>2026</v>
      </c>
      <c r="B354" s="154">
        <f>Spice!B81</f>
        <v>8</v>
      </c>
      <c r="C354" s="155">
        <f>Spice!C81</f>
        <v>110000</v>
      </c>
      <c r="D354" s="155">
        <f>Spice!D81</f>
        <v>120000</v>
      </c>
      <c r="E354" s="155">
        <f>Spice!E81</f>
        <v>312882.67857142858</v>
      </c>
      <c r="F354" s="155">
        <f>Spice!F81</f>
        <v>0</v>
      </c>
      <c r="G354" s="155">
        <f>Spice!G81</f>
        <v>0</v>
      </c>
      <c r="H354" s="155">
        <f>Spice!H81</f>
        <v>322882.67857142858</v>
      </c>
      <c r="I354" s="155">
        <f>Spice!I81</f>
        <v>0</v>
      </c>
      <c r="J354" s="155">
        <f>Spice!J81</f>
        <v>0</v>
      </c>
      <c r="K354" s="155">
        <f>Spice!K81</f>
        <v>110000</v>
      </c>
      <c r="L354" s="156">
        <f>Spice!L81</f>
        <v>0.6373158082768744</v>
      </c>
      <c r="M354" s="155">
        <f>Spice!M81</f>
        <v>179938.0893195208</v>
      </c>
      <c r="N354" s="155">
        <f>Spice!N81</f>
        <v>503826.65009465825</v>
      </c>
      <c r="O354" s="155">
        <f>Spice!O81</f>
        <v>755739.97514198744</v>
      </c>
      <c r="P354" s="156">
        <f>Spice!P81</f>
        <v>0.61132137401253661</v>
      </c>
      <c r="Q354" s="156">
        <f>Spice!Q81</f>
        <v>0.2183290621473345</v>
      </c>
      <c r="R354" s="156">
        <f>Spice!R81</f>
        <v>0.14555270809822299</v>
      </c>
      <c r="S354" s="155">
        <f>Spice!S81</f>
        <v>79.642863636363643</v>
      </c>
      <c r="T354" s="154" t="s">
        <v>198</v>
      </c>
      <c r="U354" s="154" t="s">
        <v>351</v>
      </c>
      <c r="V354" s="154">
        <f t="shared" si="24"/>
        <v>40</v>
      </c>
      <c r="W354" s="157">
        <f t="shared" si="25"/>
        <v>168</v>
      </c>
      <c r="X354" s="159">
        <f t="shared" si="26"/>
        <v>5</v>
      </c>
    </row>
    <row r="355" spans="1:24" hidden="1">
      <c r="A355" s="154">
        <f>IF(Spice!A82&gt;0,Spice!A82,IF(ISBLANK(Spice!A82),A354,Spice!A82))</f>
        <v>2026</v>
      </c>
      <c r="B355" s="154">
        <f>Spice!B82</f>
        <v>9</v>
      </c>
      <c r="C355" s="155">
        <f>Spice!C82</f>
        <v>125000</v>
      </c>
      <c r="D355" s="155">
        <f>Spice!D82</f>
        <v>130000</v>
      </c>
      <c r="E355" s="155">
        <f>Spice!E82</f>
        <v>322882.67857142858</v>
      </c>
      <c r="F355" s="155">
        <f>Spice!F82</f>
        <v>0</v>
      </c>
      <c r="G355" s="155">
        <f>Spice!G82</f>
        <v>0</v>
      </c>
      <c r="H355" s="155">
        <f>Spice!H82</f>
        <v>327882.67857142858</v>
      </c>
      <c r="I355" s="155">
        <f>Spice!I82</f>
        <v>0</v>
      </c>
      <c r="J355" s="155">
        <f>Spice!J82</f>
        <v>0</v>
      </c>
      <c r="K355" s="155">
        <f>Spice!K82</f>
        <v>125000</v>
      </c>
      <c r="L355" s="156">
        <f>Spice!L82</f>
        <v>0.6373158082768744</v>
      </c>
      <c r="M355" s="155">
        <f>Spice!M82</f>
        <v>179938.0893195208</v>
      </c>
      <c r="N355" s="155">
        <f>Spice!N82</f>
        <v>503826.65009465825</v>
      </c>
      <c r="O355" s="155">
        <f>Spice!O82</f>
        <v>755739.97514198744</v>
      </c>
      <c r="P355" s="156">
        <f>Spice!P82</f>
        <v>0.69468337955970072</v>
      </c>
      <c r="Q355" s="156">
        <f>Spice!Q82</f>
        <v>0.24810120698560739</v>
      </c>
      <c r="R355" s="156">
        <f>Spice!R82</f>
        <v>0.16540080465707158</v>
      </c>
      <c r="S355" s="155">
        <f>Spice!S82</f>
        <v>72.32571999999999</v>
      </c>
      <c r="T355" s="154" t="s">
        <v>198</v>
      </c>
      <c r="U355" s="154" t="s">
        <v>351</v>
      </c>
      <c r="V355" s="154">
        <f t="shared" si="24"/>
        <v>40</v>
      </c>
      <c r="W355" s="157">
        <f t="shared" si="25"/>
        <v>168</v>
      </c>
      <c r="X355" s="159">
        <f t="shared" si="26"/>
        <v>5</v>
      </c>
    </row>
    <row r="356" spans="1:24" hidden="1">
      <c r="A356" s="154">
        <f>IF(Spice!A83&gt;0,Spice!A83,IF(ISBLANK(Spice!A83),A355,Spice!A83))</f>
        <v>2026</v>
      </c>
      <c r="B356" s="154">
        <f>Spice!B83</f>
        <v>10</v>
      </c>
      <c r="C356" s="155">
        <f>Spice!C83</f>
        <v>150000</v>
      </c>
      <c r="D356" s="155">
        <f>Spice!D83</f>
        <v>140000</v>
      </c>
      <c r="E356" s="155">
        <f>Spice!E83</f>
        <v>327882.67857142858</v>
      </c>
      <c r="F356" s="155">
        <f>Spice!F83</f>
        <v>0</v>
      </c>
      <c r="G356" s="155">
        <f>Spice!G83</f>
        <v>0</v>
      </c>
      <c r="H356" s="155">
        <f>Spice!H83</f>
        <v>317882.67857142858</v>
      </c>
      <c r="I356" s="155">
        <f>Spice!I83</f>
        <v>0</v>
      </c>
      <c r="J356" s="155">
        <f>Spice!J83</f>
        <v>0</v>
      </c>
      <c r="K356" s="155">
        <f>Spice!K83</f>
        <v>150000</v>
      </c>
      <c r="L356" s="156">
        <f>Spice!L83</f>
        <v>0.6373158082768744</v>
      </c>
      <c r="M356" s="155">
        <f>Spice!M83</f>
        <v>179938.0893195208</v>
      </c>
      <c r="N356" s="155">
        <f>Spice!N83</f>
        <v>503826.65009465825</v>
      </c>
      <c r="O356" s="155">
        <f>Spice!O83</f>
        <v>755739.97514198744</v>
      </c>
      <c r="P356" s="156">
        <f>Spice!P83</f>
        <v>0.83362005547164086</v>
      </c>
      <c r="Q356" s="156">
        <f>Spice!Q83</f>
        <v>0.2977214483827289</v>
      </c>
      <c r="R356" s="156">
        <f>Spice!R83</f>
        <v>0.19848096558848591</v>
      </c>
      <c r="S356" s="155">
        <f>Spice!S83</f>
        <v>61.204766666666671</v>
      </c>
      <c r="T356" s="154" t="s">
        <v>198</v>
      </c>
      <c r="U356" s="154" t="s">
        <v>351</v>
      </c>
      <c r="V356" s="154">
        <f t="shared" si="24"/>
        <v>40</v>
      </c>
      <c r="W356" s="157">
        <f t="shared" si="25"/>
        <v>168</v>
      </c>
      <c r="X356" s="159">
        <f t="shared" si="26"/>
        <v>5</v>
      </c>
    </row>
    <row r="357" spans="1:24" hidden="1">
      <c r="A357" s="154">
        <f>IF(Spice!A84&gt;0,Spice!A84,IF(ISBLANK(Spice!A84),A356,Spice!A84))</f>
        <v>2026</v>
      </c>
      <c r="B357" s="154">
        <f>Spice!B84</f>
        <v>11</v>
      </c>
      <c r="C357" s="155">
        <f>Spice!C84</f>
        <v>160000</v>
      </c>
      <c r="D357" s="155">
        <f>Spice!D84</f>
        <v>150000</v>
      </c>
      <c r="E357" s="155">
        <f>Spice!E84</f>
        <v>317882.67857142858</v>
      </c>
      <c r="F357" s="155">
        <f>Spice!F84</f>
        <v>0</v>
      </c>
      <c r="G357" s="155">
        <f>Spice!G84</f>
        <v>0</v>
      </c>
      <c r="H357" s="155">
        <f>Spice!H84</f>
        <v>307882.67857142858</v>
      </c>
      <c r="I357" s="155">
        <f>Spice!I84</f>
        <v>0</v>
      </c>
      <c r="J357" s="155">
        <f>Spice!J84</f>
        <v>0</v>
      </c>
      <c r="K357" s="155">
        <f>Spice!K84</f>
        <v>160000</v>
      </c>
      <c r="L357" s="156">
        <f>Spice!L84</f>
        <v>0.6373158082768744</v>
      </c>
      <c r="M357" s="155">
        <f>Spice!M84</f>
        <v>179938.0893195208</v>
      </c>
      <c r="N357" s="155">
        <f>Spice!N84</f>
        <v>503826.65009465825</v>
      </c>
      <c r="O357" s="155">
        <f>Spice!O84</f>
        <v>755739.97514198744</v>
      </c>
      <c r="P357" s="156">
        <f>Spice!P84</f>
        <v>0.8891947258364169</v>
      </c>
      <c r="Q357" s="156">
        <f>Spice!Q84</f>
        <v>0.31756954494157746</v>
      </c>
      <c r="R357" s="156">
        <f>Spice!R84</f>
        <v>0.21171302996105162</v>
      </c>
      <c r="S357" s="155">
        <f>Spice!S84</f>
        <v>55.629468750000001</v>
      </c>
      <c r="T357" s="154" t="s">
        <v>198</v>
      </c>
      <c r="U357" s="154" t="s">
        <v>351</v>
      </c>
      <c r="V357" s="154">
        <f t="shared" si="24"/>
        <v>40</v>
      </c>
      <c r="W357" s="157">
        <f t="shared" si="25"/>
        <v>168</v>
      </c>
      <c r="X357" s="159">
        <f t="shared" si="26"/>
        <v>5</v>
      </c>
    </row>
    <row r="358" spans="1:24" hidden="1">
      <c r="A358" s="154">
        <f>IF(Spice!A85&gt;0,Spice!A85,IF(ISBLANK(Spice!A85),A357,Spice!A85))</f>
        <v>2026</v>
      </c>
      <c r="B358" s="154">
        <f>Spice!B85</f>
        <v>12</v>
      </c>
      <c r="C358" s="155">
        <f>Spice!C85</f>
        <v>140000</v>
      </c>
      <c r="D358" s="155">
        <f>Spice!D85</f>
        <v>140000</v>
      </c>
      <c r="E358" s="155">
        <f>Spice!E85</f>
        <v>307882.67857142858</v>
      </c>
      <c r="F358" s="155">
        <f>Spice!F85</f>
        <v>0</v>
      </c>
      <c r="G358" s="155">
        <f>Spice!G85</f>
        <v>0</v>
      </c>
      <c r="H358" s="155">
        <f>Spice!H85</f>
        <v>307882.67857142858</v>
      </c>
      <c r="I358" s="155">
        <f>Spice!I85</f>
        <v>0</v>
      </c>
      <c r="J358" s="155">
        <f>Spice!J85</f>
        <v>0</v>
      </c>
      <c r="K358" s="155">
        <f>Spice!K85</f>
        <v>140000</v>
      </c>
      <c r="L358" s="156">
        <f>Spice!L85</f>
        <v>0.6373158082768744</v>
      </c>
      <c r="M358" s="155">
        <f>Spice!M85</f>
        <v>179938.0893195208</v>
      </c>
      <c r="N358" s="155">
        <f>Spice!N85</f>
        <v>503826.65009465825</v>
      </c>
      <c r="O358" s="155">
        <f>Spice!O85</f>
        <v>755739.97514198744</v>
      </c>
      <c r="P358" s="156">
        <f>Spice!P85</f>
        <v>0.77804538510686483</v>
      </c>
      <c r="Q358" s="156">
        <f>Spice!Q85</f>
        <v>0.27787335182388029</v>
      </c>
      <c r="R358" s="156">
        <f>Spice!R85</f>
        <v>0.18524890121592016</v>
      </c>
      <c r="S358" s="155">
        <f>Spice!S85</f>
        <v>61.576535714285718</v>
      </c>
      <c r="T358" s="154" t="s">
        <v>198</v>
      </c>
      <c r="U358" s="154" t="s">
        <v>351</v>
      </c>
      <c r="V358" s="154">
        <f t="shared" si="24"/>
        <v>40</v>
      </c>
      <c r="W358" s="157">
        <f t="shared" si="25"/>
        <v>168</v>
      </c>
      <c r="X358" s="159">
        <f t="shared" si="26"/>
        <v>5</v>
      </c>
    </row>
    <row r="359" spans="1:24" hidden="1">
      <c r="A359" s="154">
        <f>IF(Spice!A86&gt;0,Spice!A86,IF(ISBLANK(Spice!A86),A358,Spice!A86))</f>
        <v>2026</v>
      </c>
      <c r="B359" s="154">
        <f>Spice!B86</f>
        <v>13</v>
      </c>
      <c r="C359" s="155">
        <f>Spice!C86</f>
        <v>140000</v>
      </c>
      <c r="D359" s="155">
        <f>Spice!D86</f>
        <v>130000</v>
      </c>
      <c r="E359" s="155">
        <f>Spice!E86</f>
        <v>307882.67857142858</v>
      </c>
      <c r="F359" s="155">
        <f>Spice!F86</f>
        <v>0</v>
      </c>
      <c r="G359" s="155">
        <f>Spice!G86</f>
        <v>0</v>
      </c>
      <c r="H359" s="155">
        <f>Spice!H86</f>
        <v>297882.67857142858</v>
      </c>
      <c r="I359" s="155">
        <f>Spice!I86</f>
        <v>0</v>
      </c>
      <c r="J359" s="155">
        <f>Spice!J86</f>
        <v>0</v>
      </c>
      <c r="K359" s="155">
        <f>Spice!K86</f>
        <v>140000</v>
      </c>
      <c r="L359" s="156">
        <f>Spice!L86</f>
        <v>0.6373158082768744</v>
      </c>
      <c r="M359" s="155">
        <f>Spice!M86</f>
        <v>179938.0893195208</v>
      </c>
      <c r="N359" s="155">
        <f>Spice!N86</f>
        <v>503826.65009465825</v>
      </c>
      <c r="O359" s="155">
        <f>Spice!O86</f>
        <v>755739.97514198744</v>
      </c>
      <c r="P359" s="156">
        <f>Spice!P86</f>
        <v>0.77804538510686483</v>
      </c>
      <c r="Q359" s="156">
        <f>Spice!Q86</f>
        <v>0.27787335182388029</v>
      </c>
      <c r="R359" s="156">
        <f>Spice!R86</f>
        <v>0.18524890121592016</v>
      </c>
      <c r="S359" s="155">
        <f>Spice!S86</f>
        <v>61.576535714285718</v>
      </c>
      <c r="T359" s="154" t="s">
        <v>198</v>
      </c>
      <c r="U359" s="154" t="s">
        <v>351</v>
      </c>
      <c r="V359" s="154">
        <f t="shared" si="24"/>
        <v>40</v>
      </c>
      <c r="W359" s="157">
        <f t="shared" si="25"/>
        <v>168</v>
      </c>
      <c r="X359" s="159">
        <f t="shared" si="26"/>
        <v>5</v>
      </c>
    </row>
  </sheetData>
  <pageMargins left="0.7" right="0.7" top="0.75" bottom="0.75" header="0.3" footer="0.3"/>
  <pageSetup orientation="portrait" horizontalDpi="200" verticalDpi="20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C179A-EA4C-4C4A-BAF4-BC9B0A3E36EC}">
  <sheetPr>
    <tabColor rgb="FFFFFF00"/>
    <pageSetUpPr fitToPage="1"/>
  </sheetPr>
  <dimension ref="A1:BJ2074"/>
  <sheetViews>
    <sheetView zoomScale="90" zoomScaleNormal="90" workbookViewId="0">
      <pane ySplit="4" topLeftCell="A270" activePane="bottomLeft" state="frozen"/>
      <selection pane="bottomLeft" activeCell="M289" sqref="M289"/>
    </sheetView>
  </sheetViews>
  <sheetFormatPr defaultColWidth="9.42578125" defaultRowHeight="15" zeroHeight="1"/>
  <cols>
    <col min="1" max="1" width="13.5703125" style="59" customWidth="1"/>
    <col min="2" max="2" width="27" style="71" customWidth="1"/>
    <col min="3" max="3" width="13.42578125" style="59" customWidth="1"/>
    <col min="4" max="4" width="15.42578125" style="59" customWidth="1"/>
    <col min="5" max="7" width="14.42578125" style="59" customWidth="1"/>
    <col min="8" max="8" width="9.5703125" style="59" customWidth="1"/>
    <col min="9" max="9" width="12.42578125" style="59" customWidth="1"/>
    <col min="10" max="11" width="8.5703125" style="69" customWidth="1"/>
    <col min="12" max="12" width="10.5703125" style="59" customWidth="1"/>
    <col min="13" max="13" width="9.42578125" style="59" bestFit="1" customWidth="1"/>
    <col min="14" max="14" width="11.5703125" style="59" customWidth="1"/>
    <col min="15" max="15" width="9.42578125" style="59" bestFit="1" customWidth="1"/>
    <col min="16" max="16" width="11.5703125" style="59" customWidth="1"/>
    <col min="17" max="17" width="8.5703125" style="59" customWidth="1"/>
    <col min="18" max="21" width="9.42578125" style="59" bestFit="1" customWidth="1"/>
    <col min="22" max="22" width="12.5703125" style="59" customWidth="1"/>
    <col min="23" max="23" width="15.42578125" style="59" customWidth="1"/>
    <col min="24" max="24" width="11.42578125" style="59" customWidth="1"/>
    <col min="25" max="25" width="14.5703125" style="59" customWidth="1"/>
    <col min="26" max="35" width="12" style="62" customWidth="1"/>
    <col min="36" max="36" width="9.42578125" style="59" customWidth="1"/>
    <col min="37" max="37" width="9.42578125" style="72" customWidth="1"/>
    <col min="38" max="38" width="54.42578125" style="59" bestFit="1" customWidth="1"/>
    <col min="39" max="39" width="19" style="59" customWidth="1"/>
    <col min="40" max="40" width="9.42578125" style="59" customWidth="1"/>
    <col min="41" max="41" width="15.42578125" style="59" customWidth="1"/>
    <col min="42" max="42" width="17.5703125" style="59" customWidth="1"/>
    <col min="43" max="43" width="15.5703125" style="59" customWidth="1"/>
    <col min="44" max="44" width="14.42578125" style="59" customWidth="1"/>
    <col min="45" max="46" width="9.42578125" style="59" customWidth="1"/>
    <col min="47" max="47" width="16.42578125" style="59" customWidth="1"/>
    <col min="48" max="48" width="23.42578125" style="59" customWidth="1"/>
    <col min="49" max="50" width="16.42578125" style="59" customWidth="1"/>
    <col min="51" max="51" width="6.42578125" style="59" customWidth="1"/>
    <col min="52" max="60" width="9.42578125" style="59" customWidth="1"/>
    <col min="61" max="16384" width="9.42578125" style="59"/>
  </cols>
  <sheetData>
    <row r="1" spans="1:62" ht="20.100000000000001" customHeight="1" thickBot="1">
      <c r="A1" s="55" t="s">
        <v>361</v>
      </c>
      <c r="B1" s="56"/>
      <c r="C1" s="57"/>
      <c r="D1" s="58" t="s">
        <v>362</v>
      </c>
      <c r="E1" s="57"/>
      <c r="F1" s="57"/>
      <c r="G1" s="57"/>
      <c r="J1" s="60"/>
      <c r="K1" s="60"/>
      <c r="L1" s="61"/>
      <c r="M1" s="61"/>
      <c r="N1" s="61"/>
      <c r="O1" s="61"/>
      <c r="P1" s="61"/>
      <c r="Q1" s="61"/>
      <c r="R1" s="61"/>
      <c r="S1" s="61"/>
      <c r="T1" s="61"/>
      <c r="U1" s="61"/>
      <c r="V1" s="61"/>
      <c r="AK1" s="59"/>
    </row>
    <row r="2" spans="1:62" ht="18" customHeight="1" thickBot="1">
      <c r="A2" s="63" t="s">
        <v>363</v>
      </c>
      <c r="B2" s="64" t="s">
        <v>364</v>
      </c>
      <c r="C2" s="57"/>
      <c r="D2" s="65" t="s">
        <v>365</v>
      </c>
      <c r="E2" s="66" t="s">
        <v>366</v>
      </c>
      <c r="F2" s="67"/>
      <c r="G2" s="68" t="s">
        <v>367</v>
      </c>
      <c r="H2" s="199" t="s">
        <v>368</v>
      </c>
      <c r="I2" s="200"/>
      <c r="L2" s="61"/>
      <c r="M2" s="61"/>
      <c r="N2" s="61"/>
      <c r="O2" s="61"/>
      <c r="P2" s="61"/>
      <c r="Q2" s="61"/>
      <c r="R2" s="61"/>
      <c r="S2" s="61"/>
      <c r="T2" s="61"/>
      <c r="U2" s="61"/>
      <c r="V2" s="61"/>
      <c r="W2" s="61"/>
      <c r="X2" s="61"/>
      <c r="Y2" s="61"/>
      <c r="Z2" s="70"/>
      <c r="AA2" s="70"/>
      <c r="AB2" s="70"/>
      <c r="AC2" s="70"/>
      <c r="AE2" s="70"/>
      <c r="AF2" s="70"/>
      <c r="AG2" s="70"/>
      <c r="AH2" s="70"/>
      <c r="AK2" s="59"/>
    </row>
    <row r="3" spans="1:62" ht="11.25" customHeight="1">
      <c r="L3" s="61"/>
      <c r="M3" s="61"/>
      <c r="N3" s="61"/>
      <c r="O3" s="61"/>
      <c r="P3" s="61"/>
      <c r="Q3" s="61"/>
      <c r="R3" s="61"/>
      <c r="S3" s="61"/>
      <c r="T3" s="61"/>
      <c r="U3" s="61"/>
      <c r="V3" s="61"/>
      <c r="W3" s="61"/>
      <c r="X3" s="61"/>
      <c r="Y3" s="61"/>
      <c r="Z3" s="201" t="s">
        <v>369</v>
      </c>
      <c r="AA3" s="201"/>
      <c r="AB3" s="201"/>
      <c r="AC3" s="201"/>
      <c r="AD3" s="201"/>
      <c r="AE3" s="201" t="s">
        <v>370</v>
      </c>
      <c r="AF3" s="201"/>
      <c r="AG3" s="201"/>
      <c r="AH3" s="201"/>
      <c r="AI3" s="201"/>
      <c r="AL3" s="72"/>
      <c r="AM3" s="72"/>
      <c r="AN3" s="72"/>
      <c r="AO3" s="72"/>
      <c r="AP3" s="72"/>
      <c r="AQ3" s="72"/>
      <c r="AR3" s="72"/>
      <c r="AS3" s="72"/>
      <c r="AT3" s="72"/>
      <c r="AU3" s="72"/>
      <c r="AV3" s="72"/>
      <c r="AW3" s="72"/>
      <c r="AX3" s="72"/>
      <c r="AY3" s="72"/>
    </row>
    <row r="4" spans="1:62" s="77" customFormat="1" ht="58.5" customHeight="1">
      <c r="A4" s="73" t="s">
        <v>371</v>
      </c>
      <c r="B4" s="74" t="s">
        <v>372</v>
      </c>
      <c r="C4" s="74" t="s">
        <v>373</v>
      </c>
      <c r="D4" s="74" t="s">
        <v>374</v>
      </c>
      <c r="E4" s="74" t="s">
        <v>375</v>
      </c>
      <c r="F4" s="74" t="s">
        <v>376</v>
      </c>
      <c r="G4" s="74" t="s">
        <v>377</v>
      </c>
      <c r="H4" s="74" t="s">
        <v>378</v>
      </c>
      <c r="I4" s="74" t="s">
        <v>327</v>
      </c>
      <c r="J4" s="75" t="s">
        <v>315</v>
      </c>
      <c r="K4" s="75" t="s">
        <v>379</v>
      </c>
      <c r="L4" s="73" t="s">
        <v>380</v>
      </c>
      <c r="M4" s="73" t="s">
        <v>381</v>
      </c>
      <c r="N4" s="73" t="s">
        <v>382</v>
      </c>
      <c r="O4" s="73" t="s">
        <v>383</v>
      </c>
      <c r="P4" s="73" t="s">
        <v>384</v>
      </c>
      <c r="Q4" s="73" t="s">
        <v>385</v>
      </c>
      <c r="R4" s="73" t="s">
        <v>386</v>
      </c>
      <c r="S4" s="73" t="s">
        <v>387</v>
      </c>
      <c r="T4" s="73" t="s">
        <v>388</v>
      </c>
      <c r="U4" s="73" t="s">
        <v>389</v>
      </c>
      <c r="V4" s="73" t="s">
        <v>390</v>
      </c>
      <c r="W4" s="73" t="s">
        <v>391</v>
      </c>
      <c r="X4" s="73" t="s">
        <v>392</v>
      </c>
      <c r="Y4" s="73" t="s">
        <v>393</v>
      </c>
      <c r="Z4" s="76" t="s">
        <v>394</v>
      </c>
      <c r="AA4" s="76" t="s">
        <v>395</v>
      </c>
      <c r="AB4" s="76" t="s">
        <v>396</v>
      </c>
      <c r="AC4" s="76" t="s">
        <v>397</v>
      </c>
      <c r="AD4" s="76" t="s">
        <v>398</v>
      </c>
      <c r="AE4" s="76" t="s">
        <v>394</v>
      </c>
      <c r="AF4" s="76" t="s">
        <v>395</v>
      </c>
      <c r="AG4" s="76" t="s">
        <v>396</v>
      </c>
      <c r="AH4" s="76" t="s">
        <v>397</v>
      </c>
      <c r="AI4" s="76" t="s">
        <v>398</v>
      </c>
      <c r="AK4" s="78"/>
      <c r="AL4" s="79" t="s">
        <v>372</v>
      </c>
      <c r="AM4" s="80" t="s">
        <v>399</v>
      </c>
      <c r="AN4" s="81" t="s">
        <v>375</v>
      </c>
      <c r="AO4" s="81" t="s">
        <v>400</v>
      </c>
      <c r="AP4" s="81" t="s">
        <v>401</v>
      </c>
      <c r="AQ4" s="81" t="s">
        <v>378</v>
      </c>
      <c r="AR4" s="81" t="s">
        <v>327</v>
      </c>
      <c r="AS4" s="81" t="s">
        <v>315</v>
      </c>
      <c r="AT4" s="81" t="s">
        <v>379</v>
      </c>
      <c r="AU4" s="81" t="s">
        <v>402</v>
      </c>
      <c r="AV4" s="81" t="s">
        <v>403</v>
      </c>
      <c r="AW4" s="81" t="s">
        <v>404</v>
      </c>
      <c r="AX4" s="81" t="s">
        <v>405</v>
      </c>
      <c r="AY4" s="82"/>
    </row>
    <row r="5" spans="1:62" s="77" customFormat="1" ht="15" customHeight="1">
      <c r="A5" s="83" t="str">
        <f>AL5</f>
        <v>750 Liquid Line</v>
      </c>
      <c r="B5" s="84"/>
      <c r="C5" s="84"/>
      <c r="D5" s="85"/>
      <c r="E5" s="85"/>
      <c r="F5" s="85"/>
      <c r="G5" s="85"/>
      <c r="H5" s="84"/>
      <c r="I5" s="84"/>
      <c r="J5" s="86"/>
      <c r="K5" s="86"/>
      <c r="L5" s="87"/>
      <c r="M5" s="87"/>
      <c r="N5" s="87"/>
      <c r="O5" s="87"/>
      <c r="P5" s="87"/>
      <c r="Q5" s="87"/>
      <c r="Z5" s="88"/>
      <c r="AA5" s="88"/>
      <c r="AB5" s="88"/>
      <c r="AC5" s="88"/>
      <c r="AD5" s="88"/>
      <c r="AE5" s="88"/>
      <c r="AF5" s="88"/>
      <c r="AG5" s="88"/>
      <c r="AH5" s="88"/>
      <c r="AI5" s="88"/>
      <c r="AK5" s="89"/>
      <c r="AL5" s="144" t="s">
        <v>406</v>
      </c>
      <c r="AM5" s="144"/>
      <c r="AN5" s="144"/>
      <c r="AO5" s="144"/>
      <c r="AP5" s="144"/>
      <c r="AQ5" s="144"/>
      <c r="AR5" s="145"/>
      <c r="AS5" s="145"/>
      <c r="AT5" s="144"/>
      <c r="AU5" s="144"/>
      <c r="AV5" s="144"/>
      <c r="AW5" s="144"/>
      <c r="AX5" s="144"/>
      <c r="AY5" s="82"/>
    </row>
    <row r="6" spans="1:62">
      <c r="B6" s="59" t="str">
        <f t="shared" ref="B6:B44" si="0">AL6</f>
        <v>K49044 12oz Kroger Teriyaki Marinade</v>
      </c>
      <c r="D6" s="91">
        <f t="shared" ref="D6:G44" si="1">AM6</f>
        <v>14069.04</v>
      </c>
      <c r="E6" s="92">
        <f t="shared" si="1"/>
        <v>1071.6333990000001</v>
      </c>
      <c r="F6" s="92">
        <f t="shared" si="1"/>
        <v>789.433269</v>
      </c>
      <c r="G6" s="92">
        <f t="shared" si="1"/>
        <v>66.133333000000007</v>
      </c>
      <c r="H6" s="93">
        <f t="shared" ref="H6:H44" si="2">IF(ISERROR(D6/E6),0,D6/E6)</f>
        <v>13.128594175142911</v>
      </c>
      <c r="I6" s="94">
        <f t="shared" ref="I6:I44" si="3">AR6</f>
        <v>14.22</v>
      </c>
      <c r="J6" s="95">
        <f t="shared" ref="J6:K44" si="4">AS6/100</f>
        <v>0.51335489426982828</v>
      </c>
      <c r="K6" s="95">
        <f t="shared" si="4"/>
        <v>0.53159705117086442</v>
      </c>
      <c r="L6" s="96">
        <f t="shared" ref="L6:L44" si="5">IF(ISERROR(D6/(J6*(E6+F6+G6))),0,D6/(J6*(E6+F6+G6)))</f>
        <v>14.220667112949243</v>
      </c>
      <c r="M6" s="60">
        <f t="shared" ref="M6:M44" si="6">IF(ISERROR(D6/Z6),0,D6/Z6)</f>
        <v>0.55605718059565323</v>
      </c>
      <c r="N6" s="60">
        <f t="shared" ref="N6:N44" si="7">M6-J6</f>
        <v>4.2702286325824956E-2</v>
      </c>
      <c r="O6" s="60">
        <f t="shared" ref="O6:O44" si="8">IF(ISERROR(D6/AE6),0,D6/AE6)</f>
        <v>0.57581677079394133</v>
      </c>
      <c r="P6" s="60">
        <f t="shared" ref="P6:P44" si="9">O6-K6</f>
        <v>4.4219719623076914E-2</v>
      </c>
      <c r="Q6" s="97">
        <f t="shared" ref="Q6:Q44" si="10">I6</f>
        <v>14.22</v>
      </c>
      <c r="R6" s="60">
        <f t="shared" ref="R6:R44" si="11">IF(ISERROR(D6/AA6),0,D6/AA6)</f>
        <v>0.51337897765221396</v>
      </c>
      <c r="S6" s="60">
        <f t="shared" ref="S6:S44" si="12">R6-J6</f>
        <v>2.4083382385686747E-5</v>
      </c>
      <c r="T6" s="60">
        <f t="shared" ref="T6:T44" si="13">IF(ISERROR(D6/AF6),0,D6/AF6)</f>
        <v>0.5316219903653262</v>
      </c>
      <c r="U6" s="60">
        <f t="shared" ref="U6:U44" si="14">T6-K6</f>
        <v>2.4939194461781611E-5</v>
      </c>
      <c r="W6" s="61"/>
      <c r="X6" s="61"/>
      <c r="Y6" s="60"/>
      <c r="Z6" s="62">
        <f t="shared" ref="Z6:Z44" si="15">(SUM($E6:$G6))*$H6</f>
        <v>25301.426707464012</v>
      </c>
      <c r="AA6" s="62">
        <f t="shared" ref="AA6:AA44" si="16">(SUM($E6:$G6))*$Q6</f>
        <v>27404.78401422</v>
      </c>
      <c r="AB6" s="62">
        <f t="shared" ref="AB6:AB44" si="17">(SUM($E6:$G6))*$J6</f>
        <v>989.3375527501679</v>
      </c>
      <c r="AC6" s="62">
        <f t="shared" ref="AC6:AC44" si="18">SUM(($E6:$G6))*$R6</f>
        <v>989.38396624472568</v>
      </c>
      <c r="AD6" s="62">
        <f t="shared" ref="AD6:AD44" si="19">SUM(($E6:$G6))*$M6</f>
        <v>1071.6333990000001</v>
      </c>
      <c r="AE6" s="62">
        <f t="shared" ref="AE6:AE44" si="20">(SUM($E6:$F6))*$H6</f>
        <v>24433.189017057426</v>
      </c>
      <c r="AF6" s="62">
        <f t="shared" ref="AF6:AF44" si="21">(SUM($E6:$F6))*$Q6</f>
        <v>26464.368018960002</v>
      </c>
      <c r="AG6" s="62">
        <f t="shared" ref="AG6:AG44" si="22">(SUM($E6:$F6))*$K6</f>
        <v>989.33755274118607</v>
      </c>
      <c r="AH6" s="62">
        <f t="shared" ref="AH6:AH44" si="23">SUM(($E6:$F6))*$T6</f>
        <v>989.38396624472568</v>
      </c>
      <c r="AI6" s="62">
        <f t="shared" ref="AI6:AI44" si="24">SUM(($E6:$F6))*$O6</f>
        <v>1071.6333990000001</v>
      </c>
      <c r="AK6" s="98"/>
      <c r="AL6" s="34" t="s">
        <v>407</v>
      </c>
      <c r="AM6" s="160">
        <v>14069.04</v>
      </c>
      <c r="AN6" s="160">
        <v>1071.6333990000001</v>
      </c>
      <c r="AO6" s="160">
        <v>789.433269</v>
      </c>
      <c r="AP6" s="160">
        <v>66.133333000000007</v>
      </c>
      <c r="AQ6" s="160">
        <v>13.128594175142911</v>
      </c>
      <c r="AR6" s="160">
        <v>14.22</v>
      </c>
      <c r="AS6" s="160">
        <v>51.335489426982832</v>
      </c>
      <c r="AT6" s="160">
        <v>53.159705117086439</v>
      </c>
      <c r="AU6" s="160">
        <v>-1.0914058248570881</v>
      </c>
      <c r="AV6" s="160">
        <v>15238.62693378</v>
      </c>
      <c r="AW6" s="160">
        <v>1169.5869337800004</v>
      </c>
      <c r="AX6" s="160">
        <v>82.249432755274299</v>
      </c>
      <c r="AY6" s="72"/>
      <c r="BF6" s="131"/>
      <c r="BJ6" s="96"/>
    </row>
    <row r="7" spans="1:62">
      <c r="B7" s="59" t="str">
        <f t="shared" si="0"/>
        <v>K49047 12oz Kroger Herb &amp; Garlic W/ Lemon Marinade</v>
      </c>
      <c r="D7" s="91">
        <f t="shared" si="1"/>
        <v>10109.209999999999</v>
      </c>
      <c r="E7" s="92">
        <f t="shared" si="1"/>
        <v>768.13341400000002</v>
      </c>
      <c r="F7" s="92">
        <f t="shared" si="1"/>
        <v>578.49992099999997</v>
      </c>
      <c r="G7" s="92">
        <f t="shared" si="1"/>
        <v>2.6333329999999999</v>
      </c>
      <c r="H7" s="93">
        <f t="shared" si="2"/>
        <v>13.160747619813867</v>
      </c>
      <c r="I7" s="94">
        <f t="shared" si="3"/>
        <v>14.22</v>
      </c>
      <c r="J7" s="95">
        <f t="shared" si="4"/>
        <v>0.52020704848182986</v>
      </c>
      <c r="K7" s="95">
        <f t="shared" si="4"/>
        <v>0.52122431010801396</v>
      </c>
      <c r="L7" s="96">
        <f t="shared" si="5"/>
        <v>14.402676106605698</v>
      </c>
      <c r="M7" s="60">
        <f t="shared" si="6"/>
        <v>0.56929696124383922</v>
      </c>
      <c r="N7" s="60">
        <f t="shared" si="7"/>
        <v>4.9089912762009358E-2</v>
      </c>
      <c r="O7" s="60">
        <f t="shared" si="8"/>
        <v>0.57041021786379587</v>
      </c>
      <c r="P7" s="60">
        <f t="shared" si="9"/>
        <v>4.918590775578191E-2</v>
      </c>
      <c r="Q7" s="97">
        <f t="shared" si="10"/>
        <v>14.22</v>
      </c>
      <c r="R7" s="60">
        <f t="shared" si="11"/>
        <v>0.5268898472332717</v>
      </c>
      <c r="S7" s="60">
        <f t="shared" si="12"/>
        <v>6.682798751441843E-3</v>
      </c>
      <c r="T7" s="60">
        <f t="shared" si="13"/>
        <v>0.52792017700903371</v>
      </c>
      <c r="U7" s="60">
        <f t="shared" si="14"/>
        <v>6.6958669010197536E-3</v>
      </c>
      <c r="W7" s="61"/>
      <c r="X7" s="61"/>
      <c r="Y7" s="60"/>
      <c r="Z7" s="62">
        <f t="shared" si="15"/>
        <v>17757.358089375186</v>
      </c>
      <c r="AA7" s="62">
        <f t="shared" si="16"/>
        <v>19186.57201896</v>
      </c>
      <c r="AB7" s="62">
        <f t="shared" si="17"/>
        <v>701.89803097519302</v>
      </c>
      <c r="AC7" s="62">
        <f t="shared" si="18"/>
        <v>710.91490857946553</v>
      </c>
      <c r="AD7" s="62">
        <f t="shared" si="19"/>
        <v>768.13341400000002</v>
      </c>
      <c r="AE7" s="62">
        <f t="shared" si="20"/>
        <v>17722.701458363259</v>
      </c>
      <c r="AF7" s="62">
        <f t="shared" si="21"/>
        <v>19149.126023700002</v>
      </c>
      <c r="AG7" s="62">
        <f t="shared" si="22"/>
        <v>701.89803100382903</v>
      </c>
      <c r="AH7" s="62">
        <f t="shared" si="23"/>
        <v>710.91490857946542</v>
      </c>
      <c r="AI7" s="62">
        <f t="shared" si="24"/>
        <v>768.13341400000002</v>
      </c>
      <c r="AK7" s="98"/>
      <c r="AL7" s="34" t="s">
        <v>408</v>
      </c>
      <c r="AM7" s="160">
        <v>10109.209999999999</v>
      </c>
      <c r="AN7" s="160">
        <v>768.13341400000002</v>
      </c>
      <c r="AO7" s="160">
        <v>578.49992099999997</v>
      </c>
      <c r="AP7" s="160">
        <v>2.6333329999999999</v>
      </c>
      <c r="AQ7" s="160">
        <v>13.160747619813867</v>
      </c>
      <c r="AR7" s="160">
        <v>14.22</v>
      </c>
      <c r="AS7" s="160">
        <v>52.020704848182987</v>
      </c>
      <c r="AT7" s="160">
        <v>52.122431010801392</v>
      </c>
      <c r="AU7" s="160">
        <v>-1.0592523801861331</v>
      </c>
      <c r="AV7" s="160">
        <v>10922.85714708</v>
      </c>
      <c r="AW7" s="160">
        <v>813.64714708000042</v>
      </c>
      <c r="AX7" s="160">
        <v>57.218505420534484</v>
      </c>
      <c r="AY7" s="72"/>
      <c r="BF7" s="131"/>
      <c r="BJ7" s="96"/>
    </row>
    <row r="8" spans="1:62">
      <c r="B8" s="59" t="str">
        <f t="shared" si="0"/>
        <v>K49131 12oz Kroger Lemon Pepper Marinade</v>
      </c>
      <c r="D8" s="91">
        <f t="shared" si="1"/>
        <v>7937.23</v>
      </c>
      <c r="E8" s="92">
        <f t="shared" si="1"/>
        <v>571.06669799999997</v>
      </c>
      <c r="F8" s="92">
        <f t="shared" si="1"/>
        <v>422.83330400000006</v>
      </c>
      <c r="G8" s="92">
        <f t="shared" si="1"/>
        <v>194.566666</v>
      </c>
      <c r="H8" s="93">
        <f t="shared" si="2"/>
        <v>13.8989544089997</v>
      </c>
      <c r="I8" s="94">
        <f t="shared" si="3"/>
        <v>14.22</v>
      </c>
      <c r="J8" s="95">
        <f t="shared" si="4"/>
        <v>0.46965869053893428</v>
      </c>
      <c r="K8" s="95">
        <f t="shared" si="4"/>
        <v>0.56159945457730687</v>
      </c>
      <c r="L8" s="96">
        <f t="shared" si="5"/>
        <v>14.219999999322871</v>
      </c>
      <c r="M8" s="60">
        <f t="shared" si="6"/>
        <v>0.48050712180343619</v>
      </c>
      <c r="N8" s="60">
        <f t="shared" si="7"/>
        <v>1.0848431264501912E-2</v>
      </c>
      <c r="O8" s="60">
        <f t="shared" si="8"/>
        <v>0.57457158351026938</v>
      </c>
      <c r="P8" s="60">
        <f t="shared" si="9"/>
        <v>1.2972128932962512E-2</v>
      </c>
      <c r="Q8" s="97">
        <f t="shared" si="10"/>
        <v>14.22</v>
      </c>
      <c r="R8" s="60">
        <f t="shared" si="11"/>
        <v>0.46965869051656994</v>
      </c>
      <c r="S8" s="60">
        <f t="shared" si="12"/>
        <v>-2.2364332608049153E-11</v>
      </c>
      <c r="T8" s="60">
        <f t="shared" si="13"/>
        <v>0.56159945456511939</v>
      </c>
      <c r="U8" s="60">
        <f t="shared" si="14"/>
        <v>-1.2187473252822656E-11</v>
      </c>
      <c r="W8" s="61"/>
      <c r="X8" s="61"/>
      <c r="Y8" s="60"/>
      <c r="Z8" s="62">
        <f t="shared" si="15"/>
        <v>16518.444035147782</v>
      </c>
      <c r="AA8" s="62">
        <f t="shared" si="16"/>
        <v>16899.996018960002</v>
      </c>
      <c r="AB8" s="62">
        <f t="shared" si="17"/>
        <v>558.17369904205032</v>
      </c>
      <c r="AC8" s="62">
        <f t="shared" si="18"/>
        <v>558.17369901547113</v>
      </c>
      <c r="AD8" s="62">
        <f t="shared" si="19"/>
        <v>571.06669799999997</v>
      </c>
      <c r="AE8" s="62">
        <f t="shared" si="20"/>
        <v>13814.170814902711</v>
      </c>
      <c r="AF8" s="62">
        <f t="shared" si="21"/>
        <v>14133.258028440001</v>
      </c>
      <c r="AG8" s="62">
        <f t="shared" si="22"/>
        <v>558.17369902758423</v>
      </c>
      <c r="AH8" s="62">
        <f t="shared" si="23"/>
        <v>558.17369901547113</v>
      </c>
      <c r="AI8" s="62">
        <f t="shared" si="24"/>
        <v>571.06669799999997</v>
      </c>
      <c r="AK8" s="98"/>
      <c r="AL8" s="34" t="s">
        <v>409</v>
      </c>
      <c r="AM8" s="160">
        <v>7937.23</v>
      </c>
      <c r="AN8" s="160">
        <v>571.06669799999997</v>
      </c>
      <c r="AO8" s="160">
        <v>422.83330400000006</v>
      </c>
      <c r="AP8" s="160">
        <v>194.566666</v>
      </c>
      <c r="AQ8" s="160">
        <v>13.8989544089997</v>
      </c>
      <c r="AR8" s="160">
        <v>14.22</v>
      </c>
      <c r="AS8" s="160">
        <v>46.965869053893428</v>
      </c>
      <c r="AT8" s="160">
        <v>56.159945457730686</v>
      </c>
      <c r="AU8" s="160">
        <v>-0.32104559100029972</v>
      </c>
      <c r="AV8" s="160">
        <v>8120.5684455599994</v>
      </c>
      <c r="AW8" s="160">
        <v>183.33844556000011</v>
      </c>
      <c r="AX8" s="160">
        <v>12.892998984528843</v>
      </c>
      <c r="AY8" s="72"/>
      <c r="BF8" s="131"/>
      <c r="BJ8" s="96"/>
    </row>
    <row r="9" spans="1:62">
      <c r="B9" s="59" t="str">
        <f t="shared" si="0"/>
        <v>K49312 12oz Caribbean Jerk W/Papaya Juice Marinade</v>
      </c>
      <c r="D9" s="91">
        <f t="shared" si="1"/>
        <v>9905.74</v>
      </c>
      <c r="E9" s="92">
        <f t="shared" si="1"/>
        <v>730.45004799999992</v>
      </c>
      <c r="F9" s="92">
        <f t="shared" si="1"/>
        <v>832.26661999999999</v>
      </c>
      <c r="G9" s="92">
        <f t="shared" si="1"/>
        <v>338.33333199999998</v>
      </c>
      <c r="H9" s="93">
        <f t="shared" si="2"/>
        <v>13.561146346861491</v>
      </c>
      <c r="I9" s="94">
        <f t="shared" si="3"/>
        <v>14.22</v>
      </c>
      <c r="J9" s="95">
        <f t="shared" si="4"/>
        <v>0.36643233395594438</v>
      </c>
      <c r="K9" s="95">
        <f t="shared" si="4"/>
        <v>0.44576614733218345</v>
      </c>
      <c r="L9" s="96">
        <f t="shared" si="5"/>
        <v>14.219999999999997</v>
      </c>
      <c r="M9" s="60">
        <f t="shared" si="6"/>
        <v>0.38423505326004048</v>
      </c>
      <c r="N9" s="60">
        <f t="shared" si="7"/>
        <v>1.7802719304096104E-2</v>
      </c>
      <c r="O9" s="60">
        <f t="shared" si="8"/>
        <v>0.46742321430208228</v>
      </c>
      <c r="P9" s="60">
        <f t="shared" si="9"/>
        <v>2.1657066969898831E-2</v>
      </c>
      <c r="Q9" s="97">
        <f t="shared" si="10"/>
        <v>14.22</v>
      </c>
      <c r="R9" s="60">
        <f t="shared" si="11"/>
        <v>0.36643233395594432</v>
      </c>
      <c r="S9" s="60">
        <f t="shared" si="12"/>
        <v>0</v>
      </c>
      <c r="T9" s="60">
        <f t="shared" si="13"/>
        <v>0.44576614733269609</v>
      </c>
      <c r="U9" s="60">
        <f t="shared" si="14"/>
        <v>5.1264548162066603E-13</v>
      </c>
      <c r="W9" s="61"/>
      <c r="X9" s="61"/>
      <c r="Y9" s="60"/>
      <c r="Z9" s="62">
        <f t="shared" si="15"/>
        <v>25780.417262701038</v>
      </c>
      <c r="AA9" s="62">
        <f t="shared" si="16"/>
        <v>27032.931</v>
      </c>
      <c r="AB9" s="62">
        <f t="shared" si="17"/>
        <v>696.60618846694808</v>
      </c>
      <c r="AC9" s="62">
        <f t="shared" si="18"/>
        <v>696.60618846694797</v>
      </c>
      <c r="AD9" s="62">
        <f t="shared" si="19"/>
        <v>730.45004799999992</v>
      </c>
      <c r="AE9" s="62">
        <f t="shared" si="20"/>
        <v>21192.229433427761</v>
      </c>
      <c r="AF9" s="62">
        <f t="shared" si="21"/>
        <v>22221.831018960002</v>
      </c>
      <c r="AG9" s="62">
        <f t="shared" si="22"/>
        <v>696.60618846614682</v>
      </c>
      <c r="AH9" s="62">
        <f t="shared" si="23"/>
        <v>696.60618846694797</v>
      </c>
      <c r="AI9" s="62">
        <f t="shared" si="24"/>
        <v>730.45004799999992</v>
      </c>
      <c r="AK9" s="98"/>
      <c r="AL9" s="34" t="s">
        <v>410</v>
      </c>
      <c r="AM9" s="160">
        <v>9905.74</v>
      </c>
      <c r="AN9" s="160">
        <v>730.45004799999992</v>
      </c>
      <c r="AO9" s="160">
        <v>832.26661999999999</v>
      </c>
      <c r="AP9" s="160">
        <v>338.33333199999998</v>
      </c>
      <c r="AQ9" s="160">
        <v>13.56114634686149</v>
      </c>
      <c r="AR9" s="160">
        <v>14.22</v>
      </c>
      <c r="AS9" s="160">
        <v>36.643233395594436</v>
      </c>
      <c r="AT9" s="160">
        <v>44.576614733218342</v>
      </c>
      <c r="AU9" s="160">
        <v>-0.6588536531385103</v>
      </c>
      <c r="AV9" s="160">
        <v>10386.999682560001</v>
      </c>
      <c r="AW9" s="160">
        <v>481.25968256000039</v>
      </c>
      <c r="AX9" s="160">
        <v>33.843859533052061</v>
      </c>
      <c r="AY9" s="72"/>
      <c r="BF9" s="131"/>
      <c r="BJ9" s="96"/>
    </row>
    <row r="10" spans="1:62">
      <c r="B10" s="59" t="str">
        <f t="shared" si="0"/>
        <v>K96763 36oz Kroger 1000 Island</v>
      </c>
      <c r="D10" s="91">
        <f t="shared" si="1"/>
        <v>5945.01</v>
      </c>
      <c r="E10" s="92">
        <f t="shared" si="1"/>
        <v>456.63336500000003</v>
      </c>
      <c r="F10" s="92">
        <f t="shared" si="1"/>
        <v>387.48330300000003</v>
      </c>
      <c r="G10" s="92">
        <f t="shared" si="1"/>
        <v>221.849999</v>
      </c>
      <c r="H10" s="93">
        <f t="shared" si="2"/>
        <v>13.019219478191218</v>
      </c>
      <c r="I10" s="94">
        <f t="shared" si="3"/>
        <v>10</v>
      </c>
      <c r="J10" s="95">
        <f t="shared" si="4"/>
        <v>0.5574911659034073</v>
      </c>
      <c r="K10" s="95">
        <f t="shared" si="4"/>
        <v>0.70399036356903066</v>
      </c>
      <c r="L10" s="96">
        <f t="shared" si="5"/>
        <v>10.003937623997308</v>
      </c>
      <c r="M10" s="60">
        <f t="shared" si="6"/>
        <v>0.42837490058213984</v>
      </c>
      <c r="N10" s="60">
        <f t="shared" si="7"/>
        <v>-0.12911626532126746</v>
      </c>
      <c r="O10" s="60">
        <f t="shared" si="8"/>
        <v>0.54096001454623566</v>
      </c>
      <c r="P10" s="60">
        <f t="shared" si="9"/>
        <v>-0.16303034902279501</v>
      </c>
      <c r="Q10" s="97">
        <f t="shared" si="10"/>
        <v>10</v>
      </c>
      <c r="R10" s="60">
        <f t="shared" si="11"/>
        <v>0.55771068496272214</v>
      </c>
      <c r="S10" s="60">
        <f t="shared" si="12"/>
        <v>2.1951905931483218E-4</v>
      </c>
      <c r="T10" s="60">
        <f t="shared" si="13"/>
        <v>0.70428771583029548</v>
      </c>
      <c r="U10" s="60">
        <f t="shared" si="14"/>
        <v>2.9735226126481606E-4</v>
      </c>
      <c r="W10" s="61"/>
      <c r="X10" s="61"/>
      <c r="Y10" s="60"/>
      <c r="Z10" s="62">
        <f t="shared" si="15"/>
        <v>13878.053994108974</v>
      </c>
      <c r="AA10" s="62">
        <f t="shared" si="16"/>
        <v>10659.666670000002</v>
      </c>
      <c r="AB10" s="62">
        <f t="shared" si="17"/>
        <v>594.26699999999926</v>
      </c>
      <c r="AC10" s="62">
        <f t="shared" si="18"/>
        <v>594.50099999999998</v>
      </c>
      <c r="AD10" s="62">
        <f t="shared" si="19"/>
        <v>456.63336500000003</v>
      </c>
      <c r="AE10" s="62">
        <f t="shared" si="20"/>
        <v>10989.740165891471</v>
      </c>
      <c r="AF10" s="62">
        <f t="shared" si="21"/>
        <v>8441.1666800000021</v>
      </c>
      <c r="AG10" s="62">
        <f t="shared" si="22"/>
        <v>594.24999999999886</v>
      </c>
      <c r="AH10" s="62">
        <f t="shared" si="23"/>
        <v>594.50099999999998</v>
      </c>
      <c r="AI10" s="62">
        <f t="shared" si="24"/>
        <v>456.63336500000003</v>
      </c>
      <c r="AK10" s="98"/>
      <c r="AL10" s="34" t="s">
        <v>411</v>
      </c>
      <c r="AM10" s="160">
        <v>5945.01</v>
      </c>
      <c r="AN10" s="160">
        <v>456.63336500000003</v>
      </c>
      <c r="AO10" s="160">
        <v>387.48330300000003</v>
      </c>
      <c r="AP10" s="160">
        <v>221.849999</v>
      </c>
      <c r="AQ10" s="160">
        <v>13.019219478191216</v>
      </c>
      <c r="AR10" s="160">
        <v>10</v>
      </c>
      <c r="AS10" s="160">
        <v>55.749116590340726</v>
      </c>
      <c r="AT10" s="160">
        <v>70.399036356903068</v>
      </c>
      <c r="AU10" s="160">
        <v>3.0192194781912165</v>
      </c>
      <c r="AV10" s="160">
        <v>4566.3336499999996</v>
      </c>
      <c r="AW10" s="160">
        <v>-1378.6763500000002</v>
      </c>
      <c r="AX10" s="160">
        <v>-137.86763500000001</v>
      </c>
      <c r="AY10" s="72"/>
      <c r="BF10" s="131"/>
      <c r="BJ10" s="96"/>
    </row>
    <row r="11" spans="1:62">
      <c r="B11" s="59" t="str">
        <f t="shared" si="0"/>
        <v>K96767 36oz Kroger Lite Ranch</v>
      </c>
      <c r="D11" s="91">
        <f t="shared" si="1"/>
        <v>9575.9699999999993</v>
      </c>
      <c r="E11" s="92">
        <f t="shared" si="1"/>
        <v>726.26670100000001</v>
      </c>
      <c r="F11" s="92">
        <f t="shared" si="1"/>
        <v>536.31663499999991</v>
      </c>
      <c r="G11" s="92">
        <f t="shared" si="1"/>
        <v>279.34999899999997</v>
      </c>
      <c r="H11" s="93">
        <f t="shared" si="2"/>
        <v>13.185197650965963</v>
      </c>
      <c r="I11" s="94">
        <f t="shared" si="3"/>
        <v>10</v>
      </c>
      <c r="J11" s="95">
        <f t="shared" si="4"/>
        <v>0.62103657678559754</v>
      </c>
      <c r="K11" s="95">
        <f t="shared" si="4"/>
        <v>0.75844260944689035</v>
      </c>
      <c r="L11" s="96">
        <f t="shared" si="5"/>
        <v>10</v>
      </c>
      <c r="M11" s="60">
        <f t="shared" si="6"/>
        <v>0.4710104415765809</v>
      </c>
      <c r="N11" s="60">
        <f t="shared" si="7"/>
        <v>-0.15002613520901664</v>
      </c>
      <c r="O11" s="60">
        <f t="shared" si="8"/>
        <v>0.57522278355177037</v>
      </c>
      <c r="P11" s="60">
        <f t="shared" si="9"/>
        <v>-0.18321982589511998</v>
      </c>
      <c r="Q11" s="97">
        <f t="shared" si="10"/>
        <v>10</v>
      </c>
      <c r="R11" s="60">
        <f t="shared" si="11"/>
        <v>0.62103657678559754</v>
      </c>
      <c r="S11" s="60">
        <f t="shared" si="12"/>
        <v>0</v>
      </c>
      <c r="T11" s="60">
        <f t="shared" si="13"/>
        <v>0.75844260944689046</v>
      </c>
      <c r="U11" s="60">
        <f t="shared" si="14"/>
        <v>0</v>
      </c>
      <c r="W11" s="61"/>
      <c r="X11" s="61"/>
      <c r="Y11" s="60"/>
      <c r="Z11" s="62">
        <f t="shared" si="15"/>
        <v>20330.695786588112</v>
      </c>
      <c r="AA11" s="62">
        <f t="shared" si="16"/>
        <v>15419.333349999999</v>
      </c>
      <c r="AB11" s="62">
        <f t="shared" si="17"/>
        <v>957.59699999999998</v>
      </c>
      <c r="AC11" s="62">
        <f t="shared" si="18"/>
        <v>957.59699999999998</v>
      </c>
      <c r="AD11" s="62">
        <f t="shared" si="19"/>
        <v>726.26670100000001</v>
      </c>
      <c r="AE11" s="62">
        <f t="shared" si="20"/>
        <v>16647.410835975967</v>
      </c>
      <c r="AF11" s="62">
        <f t="shared" si="21"/>
        <v>12625.833359999999</v>
      </c>
      <c r="AG11" s="62">
        <f t="shared" si="22"/>
        <v>957.59699999999987</v>
      </c>
      <c r="AH11" s="62">
        <f t="shared" si="23"/>
        <v>957.59699999999998</v>
      </c>
      <c r="AI11" s="62">
        <f t="shared" si="24"/>
        <v>726.26670100000013</v>
      </c>
      <c r="AK11" s="98"/>
      <c r="AL11" s="34" t="s">
        <v>412</v>
      </c>
      <c r="AM11" s="160">
        <v>9575.9699999999993</v>
      </c>
      <c r="AN11" s="160">
        <v>726.26670100000001</v>
      </c>
      <c r="AO11" s="160">
        <v>536.31663499999991</v>
      </c>
      <c r="AP11" s="160">
        <v>279.34999899999997</v>
      </c>
      <c r="AQ11" s="160">
        <v>13.185197650965963</v>
      </c>
      <c r="AR11" s="160">
        <v>10</v>
      </c>
      <c r="AS11" s="160">
        <v>62.103657678559749</v>
      </c>
      <c r="AT11" s="160">
        <v>75.84426094468904</v>
      </c>
      <c r="AU11" s="160">
        <v>3.185197650965963</v>
      </c>
      <c r="AV11" s="160">
        <v>7262.6670100000001</v>
      </c>
      <c r="AW11" s="160">
        <v>-2313.3029899999997</v>
      </c>
      <c r="AX11" s="160">
        <v>-231.33029900000002</v>
      </c>
      <c r="AY11" s="72"/>
      <c r="BF11" s="131"/>
      <c r="BJ11" s="96"/>
    </row>
    <row r="12" spans="1:62">
      <c r="B12" s="59" t="str">
        <f t="shared" si="0"/>
        <v>K96790 36oz Kroger Italian</v>
      </c>
      <c r="D12" s="91">
        <f t="shared" si="1"/>
        <v>18410.169999999998</v>
      </c>
      <c r="E12" s="92">
        <f t="shared" si="1"/>
        <v>1435.1833749999998</v>
      </c>
      <c r="F12" s="92">
        <f t="shared" si="1"/>
        <v>495.13329100000004</v>
      </c>
      <c r="G12" s="92">
        <f t="shared" si="1"/>
        <v>210.816666</v>
      </c>
      <c r="H12" s="93">
        <f t="shared" si="2"/>
        <v>12.827747534352536</v>
      </c>
      <c r="I12" s="94">
        <f t="shared" si="3"/>
        <v>10</v>
      </c>
      <c r="J12" s="95">
        <f t="shared" si="4"/>
        <v>0.85983295504551038</v>
      </c>
      <c r="K12" s="95">
        <f t="shared" si="4"/>
        <v>0.95373833341808789</v>
      </c>
      <c r="L12" s="96">
        <f t="shared" si="5"/>
        <v>10</v>
      </c>
      <c r="M12" s="60">
        <f t="shared" si="6"/>
        <v>0.67029145432032333</v>
      </c>
      <c r="N12" s="60">
        <f t="shared" si="7"/>
        <v>-0.18954150072518705</v>
      </c>
      <c r="O12" s="60">
        <f t="shared" si="8"/>
        <v>0.74349633937212234</v>
      </c>
      <c r="P12" s="60">
        <f t="shared" si="9"/>
        <v>-0.21024199404596555</v>
      </c>
      <c r="Q12" s="97">
        <f t="shared" si="10"/>
        <v>10</v>
      </c>
      <c r="R12" s="60">
        <f t="shared" si="11"/>
        <v>0.85983295504551049</v>
      </c>
      <c r="S12" s="60">
        <f t="shared" si="12"/>
        <v>0</v>
      </c>
      <c r="T12" s="60">
        <f t="shared" si="13"/>
        <v>0.953738333418088</v>
      </c>
      <c r="U12" s="60">
        <f t="shared" si="14"/>
        <v>0</v>
      </c>
      <c r="W12" s="61"/>
      <c r="X12" s="61"/>
      <c r="Y12" s="60"/>
      <c r="Z12" s="62">
        <f t="shared" si="15"/>
        <v>27465.91782028303</v>
      </c>
      <c r="AA12" s="62">
        <f t="shared" si="16"/>
        <v>21411.333319999998</v>
      </c>
      <c r="AB12" s="62">
        <f t="shared" si="17"/>
        <v>1841.0169999999998</v>
      </c>
      <c r="AC12" s="62">
        <f t="shared" si="18"/>
        <v>1841.0170000000001</v>
      </c>
      <c r="AD12" s="62">
        <f t="shared" si="19"/>
        <v>1435.1833749999996</v>
      </c>
      <c r="AE12" s="62">
        <f t="shared" si="20"/>
        <v>24761.614852801107</v>
      </c>
      <c r="AF12" s="62">
        <f t="shared" si="21"/>
        <v>19303.166659999999</v>
      </c>
      <c r="AG12" s="62">
        <f t="shared" si="22"/>
        <v>1841.0169999999998</v>
      </c>
      <c r="AH12" s="62">
        <f t="shared" si="23"/>
        <v>1841.0170000000001</v>
      </c>
      <c r="AI12" s="62">
        <f t="shared" si="24"/>
        <v>1435.1833749999996</v>
      </c>
      <c r="AK12" s="98"/>
      <c r="AL12" s="34" t="s">
        <v>413</v>
      </c>
      <c r="AM12" s="160">
        <v>18410.169999999998</v>
      </c>
      <c r="AN12" s="160">
        <v>1435.1833749999998</v>
      </c>
      <c r="AO12" s="160">
        <v>495.13329100000004</v>
      </c>
      <c r="AP12" s="160">
        <v>210.816666</v>
      </c>
      <c r="AQ12" s="160">
        <v>12.827747534352536</v>
      </c>
      <c r="AR12" s="160">
        <v>10</v>
      </c>
      <c r="AS12" s="160">
        <v>85.983295504551037</v>
      </c>
      <c r="AT12" s="160">
        <v>95.37383334180879</v>
      </c>
      <c r="AU12" s="160">
        <v>2.827747534352536</v>
      </c>
      <c r="AV12" s="160">
        <v>14351.833750000002</v>
      </c>
      <c r="AW12" s="160">
        <v>-4058.3362499999989</v>
      </c>
      <c r="AX12" s="160">
        <v>-405.83362499999987</v>
      </c>
      <c r="AY12" s="72"/>
      <c r="BF12" s="131"/>
      <c r="BJ12" s="96"/>
    </row>
    <row r="13" spans="1:62">
      <c r="B13" s="59" t="str">
        <f t="shared" si="0"/>
        <v>K97585 16oz HT 1000 Island</v>
      </c>
      <c r="D13" s="91">
        <f t="shared" si="1"/>
        <v>1963.16</v>
      </c>
      <c r="E13" s="92">
        <f t="shared" si="1"/>
        <v>93.966668999999996</v>
      </c>
      <c r="F13" s="92">
        <f t="shared" si="1"/>
        <v>27.233331</v>
      </c>
      <c r="G13" s="92">
        <f t="shared" si="1"/>
        <v>64.583332999999996</v>
      </c>
      <c r="H13" s="93">
        <f t="shared" si="2"/>
        <v>20.892088874620001</v>
      </c>
      <c r="I13" s="94">
        <f t="shared" si="3"/>
        <v>21.33</v>
      </c>
      <c r="J13" s="95">
        <f t="shared" si="4"/>
        <v>0.49540238282696669</v>
      </c>
      <c r="K13" s="95">
        <f t="shared" si="4"/>
        <v>0.75938536188358641</v>
      </c>
      <c r="L13" s="96">
        <f t="shared" si="5"/>
        <v>21.330000000592094</v>
      </c>
      <c r="M13" s="60">
        <f t="shared" si="6"/>
        <v>0.50578632368491316</v>
      </c>
      <c r="N13" s="60">
        <f t="shared" si="7"/>
        <v>1.0383940857946472E-2</v>
      </c>
      <c r="O13" s="60">
        <f t="shared" si="8"/>
        <v>0.77530254950495059</v>
      </c>
      <c r="P13" s="60">
        <f t="shared" si="9"/>
        <v>1.5917187621364182E-2</v>
      </c>
      <c r="Q13" s="97">
        <f t="shared" si="10"/>
        <v>21.33</v>
      </c>
      <c r="R13" s="60">
        <f t="shared" si="11"/>
        <v>0.49540238284071852</v>
      </c>
      <c r="S13" s="60">
        <f t="shared" si="12"/>
        <v>1.3751833005670733E-11</v>
      </c>
      <c r="T13" s="60">
        <f t="shared" si="13"/>
        <v>0.75938536188358663</v>
      </c>
      <c r="U13" s="60">
        <f t="shared" si="14"/>
        <v>0</v>
      </c>
      <c r="W13" s="61"/>
      <c r="X13" s="61"/>
      <c r="Y13" s="60"/>
      <c r="Z13" s="62">
        <f t="shared" si="15"/>
        <v>3881.4019044591223</v>
      </c>
      <c r="AA13" s="62">
        <f t="shared" si="16"/>
        <v>3962.7584928899992</v>
      </c>
      <c r="AB13" s="62">
        <f t="shared" si="17"/>
        <v>92.037505857735823</v>
      </c>
      <c r="AC13" s="62">
        <f t="shared" si="18"/>
        <v>92.037505860290679</v>
      </c>
      <c r="AD13" s="62">
        <f t="shared" si="19"/>
        <v>93.966668999999996</v>
      </c>
      <c r="AE13" s="62">
        <f t="shared" si="20"/>
        <v>2532.1211716039438</v>
      </c>
      <c r="AF13" s="62">
        <f t="shared" si="21"/>
        <v>2585.1959999999995</v>
      </c>
      <c r="AG13" s="62">
        <f t="shared" si="22"/>
        <v>92.037505860290665</v>
      </c>
      <c r="AH13" s="62">
        <f t="shared" si="23"/>
        <v>92.037505860290693</v>
      </c>
      <c r="AI13" s="62">
        <f t="shared" si="24"/>
        <v>93.966668999999996</v>
      </c>
      <c r="AK13" s="98"/>
      <c r="AL13" s="34" t="s">
        <v>414</v>
      </c>
      <c r="AM13" s="160">
        <v>1963.16</v>
      </c>
      <c r="AN13" s="160">
        <v>93.966668999999996</v>
      </c>
      <c r="AO13" s="160">
        <v>27.233331</v>
      </c>
      <c r="AP13" s="160">
        <v>64.583332999999996</v>
      </c>
      <c r="AQ13" s="160">
        <v>20.892088874620001</v>
      </c>
      <c r="AR13" s="160">
        <v>21.33</v>
      </c>
      <c r="AS13" s="160">
        <v>49.54023828269667</v>
      </c>
      <c r="AT13" s="160">
        <v>75.93853618835864</v>
      </c>
      <c r="AU13" s="160">
        <v>-0.43791112538000104</v>
      </c>
      <c r="AV13" s="160">
        <v>2004.3090497700002</v>
      </c>
      <c r="AW13" s="160">
        <v>41.149049770000275</v>
      </c>
      <c r="AX13" s="160">
        <v>1.9291631397093425</v>
      </c>
      <c r="AY13" s="72"/>
      <c r="BF13" s="131"/>
      <c r="BJ13" s="96"/>
    </row>
    <row r="14" spans="1:62">
      <c r="B14" s="59" t="str">
        <f t="shared" si="0"/>
        <v>K97587 16 oz HT Lite Ranch</v>
      </c>
      <c r="D14" s="91">
        <f t="shared" si="1"/>
        <v>3077.14</v>
      </c>
      <c r="E14" s="92">
        <f t="shared" si="1"/>
        <v>141.25000600000001</v>
      </c>
      <c r="F14" s="92">
        <f t="shared" si="1"/>
        <v>24.199994999999998</v>
      </c>
      <c r="G14" s="92">
        <f t="shared" si="1"/>
        <v>0.63333300000000003</v>
      </c>
      <c r="H14" s="93">
        <f t="shared" si="2"/>
        <v>21.785061021519528</v>
      </c>
      <c r="I14" s="94">
        <f t="shared" si="3"/>
        <v>27.67</v>
      </c>
      <c r="J14" s="95">
        <f t="shared" si="4"/>
        <v>0.66948595200631544</v>
      </c>
      <c r="K14" s="95">
        <f t="shared" si="4"/>
        <v>0.6720487053540104</v>
      </c>
      <c r="L14" s="96">
        <f t="shared" si="5"/>
        <v>27.674496790066705</v>
      </c>
      <c r="M14" s="60">
        <f t="shared" si="6"/>
        <v>0.85047670105177453</v>
      </c>
      <c r="N14" s="60">
        <f t="shared" si="7"/>
        <v>0.18099074904545909</v>
      </c>
      <c r="O14" s="60">
        <f t="shared" si="8"/>
        <v>0.85373227649602745</v>
      </c>
      <c r="P14" s="60">
        <f t="shared" si="9"/>
        <v>0.18168357114201705</v>
      </c>
      <c r="Q14" s="97">
        <f t="shared" si="10"/>
        <v>27.67</v>
      </c>
      <c r="R14" s="60">
        <f t="shared" si="11"/>
        <v>0.6695947535162099</v>
      </c>
      <c r="S14" s="60">
        <f t="shared" si="12"/>
        <v>1.088015098944517E-4</v>
      </c>
      <c r="T14" s="60">
        <f t="shared" si="13"/>
        <v>0.67215792336489832</v>
      </c>
      <c r="U14" s="60">
        <f t="shared" si="14"/>
        <v>1.0921801088792371E-4</v>
      </c>
      <c r="W14" s="61"/>
      <c r="X14" s="61"/>
      <c r="Y14" s="60"/>
      <c r="Z14" s="62">
        <f t="shared" si="15"/>
        <v>3618.135565847409</v>
      </c>
      <c r="AA14" s="62">
        <f t="shared" si="16"/>
        <v>4595.5258517800003</v>
      </c>
      <c r="AB14" s="62">
        <f t="shared" si="17"/>
        <v>111.19045897537286</v>
      </c>
      <c r="AC14" s="62">
        <f t="shared" si="18"/>
        <v>111.20852909288037</v>
      </c>
      <c r="AD14" s="62">
        <f t="shared" si="19"/>
        <v>141.25000600000001</v>
      </c>
      <c r="AE14" s="62">
        <f t="shared" si="20"/>
        <v>3604.3383677954671</v>
      </c>
      <c r="AF14" s="62">
        <f t="shared" si="21"/>
        <v>4578.0015276700005</v>
      </c>
      <c r="AG14" s="62">
        <f t="shared" si="22"/>
        <v>111.19045897286973</v>
      </c>
      <c r="AH14" s="62">
        <f t="shared" si="23"/>
        <v>111.20852909288035</v>
      </c>
      <c r="AI14" s="62">
        <f t="shared" si="24"/>
        <v>141.25000600000004</v>
      </c>
      <c r="AK14" s="98"/>
      <c r="AL14" s="34" t="s">
        <v>415</v>
      </c>
      <c r="AM14" s="160">
        <v>3077.14</v>
      </c>
      <c r="AN14" s="160">
        <v>141.25000600000001</v>
      </c>
      <c r="AO14" s="160">
        <v>24.199994999999998</v>
      </c>
      <c r="AP14" s="160">
        <v>0.63333300000000003</v>
      </c>
      <c r="AQ14" s="160">
        <v>21.785061021519532</v>
      </c>
      <c r="AR14" s="160">
        <v>27.67</v>
      </c>
      <c r="AS14" s="160">
        <v>66.948595200631544</v>
      </c>
      <c r="AT14" s="160">
        <v>67.204870535401042</v>
      </c>
      <c r="AU14" s="160">
        <v>-5.8849389784804682</v>
      </c>
      <c r="AV14" s="160">
        <v>3908.3876660199999</v>
      </c>
      <c r="AW14" s="160">
        <v>831.24766602000022</v>
      </c>
      <c r="AX14" s="160">
        <v>30.04147690711963</v>
      </c>
      <c r="AY14" s="72"/>
      <c r="BF14" s="131"/>
      <c r="BJ14" s="96"/>
    </row>
    <row r="15" spans="1:62">
      <c r="B15" s="59" t="str">
        <f t="shared" si="0"/>
        <v>K97597 16oz  HT Fat Free Italian</v>
      </c>
      <c r="D15" s="91">
        <f t="shared" si="1"/>
        <v>3028.16</v>
      </c>
      <c r="E15" s="92">
        <f t="shared" si="1"/>
        <v>154.98334599999998</v>
      </c>
      <c r="F15" s="92">
        <f t="shared" si="1"/>
        <v>309.66665399999999</v>
      </c>
      <c r="G15" s="92">
        <f t="shared" si="1"/>
        <v>172.91666599999999</v>
      </c>
      <c r="H15" s="93">
        <f t="shared" si="2"/>
        <v>19.538615458721612</v>
      </c>
      <c r="I15" s="94">
        <f t="shared" si="3"/>
        <v>21.33</v>
      </c>
      <c r="J15" s="95">
        <f t="shared" si="4"/>
        <v>0.22267033385021101</v>
      </c>
      <c r="K15" s="95">
        <f t="shared" si="4"/>
        <v>0.30553574167827141</v>
      </c>
      <c r="L15" s="96">
        <f t="shared" si="5"/>
        <v>21.330000000339506</v>
      </c>
      <c r="M15" s="60">
        <f t="shared" si="6"/>
        <v>0.24308571050670327</v>
      </c>
      <c r="N15" s="60">
        <f t="shared" si="7"/>
        <v>2.0415376656492262E-2</v>
      </c>
      <c r="O15" s="60">
        <f t="shared" si="8"/>
        <v>0.33354857634778867</v>
      </c>
      <c r="P15" s="60">
        <f t="shared" si="9"/>
        <v>2.8012834669517261E-2</v>
      </c>
      <c r="Q15" s="97">
        <f t="shared" si="10"/>
        <v>21.33</v>
      </c>
      <c r="R15" s="60">
        <f t="shared" si="11"/>
        <v>0.22267033385375526</v>
      </c>
      <c r="S15" s="60">
        <f t="shared" si="12"/>
        <v>3.5442482282377341E-12</v>
      </c>
      <c r="T15" s="60">
        <f t="shared" si="13"/>
        <v>0.30553574168136377</v>
      </c>
      <c r="U15" s="60">
        <f t="shared" si="14"/>
        <v>3.0923597016396798E-12</v>
      </c>
      <c r="W15" s="61"/>
      <c r="X15" s="61"/>
      <c r="Y15" s="60"/>
      <c r="Z15" s="62">
        <f t="shared" si="15"/>
        <v>12457.169916273198</v>
      </c>
      <c r="AA15" s="62">
        <f t="shared" si="16"/>
        <v>13599.296985779998</v>
      </c>
      <c r="AB15" s="62">
        <f t="shared" si="17"/>
        <v>141.96718236998598</v>
      </c>
      <c r="AC15" s="62">
        <f t="shared" si="18"/>
        <v>141.96718237224565</v>
      </c>
      <c r="AD15" s="62">
        <f t="shared" si="19"/>
        <v>154.98334599999995</v>
      </c>
      <c r="AE15" s="62">
        <f t="shared" si="20"/>
        <v>9078.6176728949958</v>
      </c>
      <c r="AF15" s="62">
        <f t="shared" si="21"/>
        <v>9910.9844999999987</v>
      </c>
      <c r="AG15" s="62">
        <f t="shared" si="22"/>
        <v>141.96718237080881</v>
      </c>
      <c r="AH15" s="62">
        <f t="shared" si="23"/>
        <v>141.96718237224567</v>
      </c>
      <c r="AI15" s="62">
        <f t="shared" si="24"/>
        <v>154.98334600000001</v>
      </c>
      <c r="AK15" s="98"/>
      <c r="AL15" s="34" t="s">
        <v>416</v>
      </c>
      <c r="AM15" s="160">
        <v>3028.16</v>
      </c>
      <c r="AN15" s="160">
        <v>154.98334599999998</v>
      </c>
      <c r="AO15" s="160">
        <v>309.66665399999999</v>
      </c>
      <c r="AP15" s="160">
        <v>172.91666599999999</v>
      </c>
      <c r="AQ15" s="160">
        <v>19.538615458721612</v>
      </c>
      <c r="AR15" s="160">
        <v>21.33</v>
      </c>
      <c r="AS15" s="160">
        <v>22.267033385021101</v>
      </c>
      <c r="AT15" s="160">
        <v>30.55357416782714</v>
      </c>
      <c r="AU15" s="160">
        <v>-1.7913845412783871</v>
      </c>
      <c r="AV15" s="160">
        <v>3305.7947701799999</v>
      </c>
      <c r="AW15" s="160">
        <v>277.63477017999946</v>
      </c>
      <c r="AX15" s="160">
        <v>13.016163627754313</v>
      </c>
      <c r="AY15" s="72"/>
      <c r="BF15" s="131"/>
      <c r="BJ15" s="96"/>
    </row>
    <row r="16" spans="1:62">
      <c r="B16" s="59" t="str">
        <f t="shared" si="0"/>
        <v>K97615 16 oz HT Honey Mustard</v>
      </c>
      <c r="D16" s="91">
        <f t="shared" si="1"/>
        <v>1129.5</v>
      </c>
      <c r="E16" s="92">
        <f t="shared" si="1"/>
        <v>53.266668000000003</v>
      </c>
      <c r="F16" s="92">
        <f t="shared" si="1"/>
        <v>5.3833320000000002</v>
      </c>
      <c r="G16" s="92">
        <f t="shared" si="1"/>
        <v>138.11666600000001</v>
      </c>
      <c r="H16" s="93">
        <f t="shared" si="2"/>
        <v>21.204630257706377</v>
      </c>
      <c r="I16" s="94">
        <f t="shared" si="3"/>
        <v>21.33</v>
      </c>
      <c r="J16" s="95">
        <f t="shared" si="4"/>
        <v>0.2691186854541438</v>
      </c>
      <c r="K16" s="95">
        <f t="shared" si="4"/>
        <v>0.90287445009190637</v>
      </c>
      <c r="L16" s="96">
        <f t="shared" si="5"/>
        <v>21.330000001118073</v>
      </c>
      <c r="M16" s="60">
        <f t="shared" si="6"/>
        <v>0.27070981626532209</v>
      </c>
      <c r="N16" s="60">
        <f t="shared" si="7"/>
        <v>1.5911308111782874E-3</v>
      </c>
      <c r="O16" s="60">
        <f t="shared" si="8"/>
        <v>0.90821258312020448</v>
      </c>
      <c r="P16" s="60">
        <f t="shared" si="9"/>
        <v>5.3381330282981088E-3</v>
      </c>
      <c r="Q16" s="97">
        <f t="shared" si="10"/>
        <v>21.33</v>
      </c>
      <c r="R16" s="60">
        <f t="shared" si="11"/>
        <v>0.26911868546825052</v>
      </c>
      <c r="S16" s="60">
        <f t="shared" si="12"/>
        <v>1.4106715795492164E-11</v>
      </c>
      <c r="T16" s="60">
        <f t="shared" si="13"/>
        <v>0.90287445009190614</v>
      </c>
      <c r="U16" s="60">
        <f t="shared" si="14"/>
        <v>0</v>
      </c>
      <c r="W16" s="61"/>
      <c r="X16" s="61"/>
      <c r="Y16" s="60"/>
      <c r="Z16" s="62">
        <f t="shared" si="15"/>
        <v>4172.3643995716047</v>
      </c>
      <c r="AA16" s="62">
        <f t="shared" si="16"/>
        <v>4197.0329857799998</v>
      </c>
      <c r="AB16" s="62">
        <f t="shared" si="17"/>
        <v>52.953586495114578</v>
      </c>
      <c r="AC16" s="62">
        <f t="shared" si="18"/>
        <v>52.953586497890306</v>
      </c>
      <c r="AD16" s="62">
        <f t="shared" si="19"/>
        <v>53.266668000000003</v>
      </c>
      <c r="AE16" s="62">
        <f t="shared" si="20"/>
        <v>1243.6515646144792</v>
      </c>
      <c r="AF16" s="62">
        <f t="shared" si="21"/>
        <v>1251.0045</v>
      </c>
      <c r="AG16" s="62">
        <f t="shared" si="22"/>
        <v>52.953586497890313</v>
      </c>
      <c r="AH16" s="62">
        <f t="shared" si="23"/>
        <v>52.953586497890299</v>
      </c>
      <c r="AI16" s="62">
        <f t="shared" si="24"/>
        <v>53.266667999999996</v>
      </c>
      <c r="AK16" s="98"/>
      <c r="AL16" s="34" t="s">
        <v>417</v>
      </c>
      <c r="AM16" s="160">
        <v>1129.5</v>
      </c>
      <c r="AN16" s="160">
        <v>53.266668000000003</v>
      </c>
      <c r="AO16" s="160">
        <v>5.3833320000000002</v>
      </c>
      <c r="AP16" s="160">
        <v>138.11666600000001</v>
      </c>
      <c r="AQ16" s="160">
        <v>21.204630257706377</v>
      </c>
      <c r="AR16" s="160">
        <v>21.33</v>
      </c>
      <c r="AS16" s="160">
        <v>26.911868545414382</v>
      </c>
      <c r="AT16" s="160">
        <v>90.287445009190634</v>
      </c>
      <c r="AU16" s="160">
        <v>-0.12536974229362385</v>
      </c>
      <c r="AV16" s="160">
        <v>1136.1780284399999</v>
      </c>
      <c r="AW16" s="160">
        <v>6.678028439999907</v>
      </c>
      <c r="AX16" s="160">
        <v>0.31308150210970032</v>
      </c>
      <c r="AY16" s="72"/>
      <c r="BF16" s="131"/>
      <c r="BJ16" s="96"/>
    </row>
    <row r="17" spans="2:62">
      <c r="B17" s="59" t="str">
        <f t="shared" si="0"/>
        <v>K97628 16oz HT Balsamic Vinaigrette</v>
      </c>
      <c r="D17" s="91">
        <f t="shared" si="1"/>
        <v>782.83</v>
      </c>
      <c r="E17" s="92">
        <f t="shared" si="1"/>
        <v>36.15</v>
      </c>
      <c r="F17" s="92">
        <f t="shared" si="1"/>
        <v>42.966665999999996</v>
      </c>
      <c r="G17" s="92">
        <f t="shared" si="1"/>
        <v>0.65</v>
      </c>
      <c r="H17" s="93">
        <f t="shared" si="2"/>
        <v>21.655048409405257</v>
      </c>
      <c r="I17" s="94">
        <f t="shared" si="3"/>
        <v>21.33</v>
      </c>
      <c r="J17" s="95">
        <f t="shared" si="4"/>
        <v>0.46010310571882679</v>
      </c>
      <c r="K17" s="95">
        <f t="shared" si="4"/>
        <v>0.46388318182413507</v>
      </c>
      <c r="L17" s="96">
        <f t="shared" si="5"/>
        <v>21.330000002758045</v>
      </c>
      <c r="M17" s="60">
        <f t="shared" si="6"/>
        <v>0.45319682785789245</v>
      </c>
      <c r="N17" s="60">
        <f t="shared" si="7"/>
        <v>-6.90627786093434E-3</v>
      </c>
      <c r="O17" s="60">
        <f t="shared" si="8"/>
        <v>0.45692016395129698</v>
      </c>
      <c r="P17" s="60">
        <f t="shared" si="9"/>
        <v>-6.9630178728380954E-3</v>
      </c>
      <c r="Q17" s="97">
        <f t="shared" si="10"/>
        <v>21.33</v>
      </c>
      <c r="R17" s="60">
        <f t="shared" si="11"/>
        <v>0.46010310577831981</v>
      </c>
      <c r="S17" s="60">
        <f t="shared" si="12"/>
        <v>5.9493021620227182E-11</v>
      </c>
      <c r="T17" s="60">
        <f t="shared" si="13"/>
        <v>0.46388318188460964</v>
      </c>
      <c r="U17" s="60">
        <f t="shared" si="14"/>
        <v>6.0474569796298283E-11</v>
      </c>
      <c r="W17" s="61"/>
      <c r="X17" s="61"/>
      <c r="Y17" s="60"/>
      <c r="Z17" s="62">
        <f t="shared" si="15"/>
        <v>1727.3510136868604</v>
      </c>
      <c r="AA17" s="62">
        <f t="shared" si="16"/>
        <v>1701.4229857799999</v>
      </c>
      <c r="AB17" s="62">
        <f t="shared" si="17"/>
        <v>36.700890759436348</v>
      </c>
      <c r="AC17" s="62">
        <f t="shared" si="18"/>
        <v>36.700890764181906</v>
      </c>
      <c r="AD17" s="62">
        <f t="shared" si="19"/>
        <v>36.150000000000006</v>
      </c>
      <c r="AE17" s="62">
        <f t="shared" si="20"/>
        <v>1713.2752322207468</v>
      </c>
      <c r="AF17" s="62">
        <f t="shared" si="21"/>
        <v>1687.5584857799997</v>
      </c>
      <c r="AG17" s="62">
        <f t="shared" si="22"/>
        <v>36.70089075939736</v>
      </c>
      <c r="AH17" s="62">
        <f t="shared" si="23"/>
        <v>36.700890764181906</v>
      </c>
      <c r="AI17" s="62">
        <f t="shared" si="24"/>
        <v>36.15</v>
      </c>
      <c r="AK17" s="98"/>
      <c r="AL17" s="34" t="s">
        <v>418</v>
      </c>
      <c r="AM17" s="160">
        <v>782.83</v>
      </c>
      <c r="AN17" s="160">
        <v>36.15</v>
      </c>
      <c r="AO17" s="160">
        <v>42.966665999999996</v>
      </c>
      <c r="AP17" s="160">
        <v>0.65</v>
      </c>
      <c r="AQ17" s="160">
        <v>21.655048409405257</v>
      </c>
      <c r="AR17" s="160">
        <v>21.33</v>
      </c>
      <c r="AS17" s="160">
        <v>46.010310571882677</v>
      </c>
      <c r="AT17" s="160">
        <v>46.388318182413506</v>
      </c>
      <c r="AU17" s="160">
        <v>0.32504840940525809</v>
      </c>
      <c r="AV17" s="160">
        <v>771.07949999999994</v>
      </c>
      <c r="AW17" s="160">
        <v>-11.750500000000029</v>
      </c>
      <c r="AX17" s="160">
        <v>-0.55089076418190475</v>
      </c>
      <c r="AY17" s="72"/>
      <c r="BF17" s="131"/>
      <c r="BJ17" s="96"/>
    </row>
    <row r="18" spans="2:62">
      <c r="B18" s="59" t="str">
        <f t="shared" si="0"/>
        <v>K97854 16oz HT Italian</v>
      </c>
      <c r="D18" s="91">
        <f t="shared" si="1"/>
        <v>3693.32</v>
      </c>
      <c r="E18" s="92">
        <f t="shared" si="1"/>
        <v>184.03334600000002</v>
      </c>
      <c r="F18" s="92">
        <f t="shared" si="1"/>
        <v>126.883323</v>
      </c>
      <c r="G18" s="92">
        <f t="shared" si="1"/>
        <v>14.683332</v>
      </c>
      <c r="H18" s="93">
        <f t="shared" si="2"/>
        <v>20.068754278912039</v>
      </c>
      <c r="I18" s="94">
        <f t="shared" si="3"/>
        <v>21.88</v>
      </c>
      <c r="J18" s="95">
        <f t="shared" si="4"/>
        <v>0.51842414799405556</v>
      </c>
      <c r="K18" s="95">
        <f t="shared" si="4"/>
        <v>0.54290721576315593</v>
      </c>
      <c r="L18" s="96">
        <f t="shared" si="5"/>
        <v>21.880000000333443</v>
      </c>
      <c r="M18" s="60">
        <f t="shared" si="6"/>
        <v>0.56521297737956699</v>
      </c>
      <c r="N18" s="60">
        <f t="shared" si="7"/>
        <v>4.6788829385511432E-2</v>
      </c>
      <c r="O18" s="60">
        <f t="shared" si="8"/>
        <v>0.59190569161796858</v>
      </c>
      <c r="P18" s="60">
        <f t="shared" si="9"/>
        <v>4.8998475854812651E-2</v>
      </c>
      <c r="Q18" s="97">
        <f t="shared" si="10"/>
        <v>21.88</v>
      </c>
      <c r="R18" s="60">
        <f t="shared" si="11"/>
        <v>0.51842414800195613</v>
      </c>
      <c r="S18" s="60">
        <f t="shared" si="12"/>
        <v>7.900569087837539E-12</v>
      </c>
      <c r="T18" s="60">
        <f t="shared" si="13"/>
        <v>0.54290721578475765</v>
      </c>
      <c r="U18" s="60">
        <f t="shared" si="14"/>
        <v>2.1601720412434133E-11</v>
      </c>
      <c r="W18" s="61"/>
      <c r="X18" s="61"/>
      <c r="Y18" s="60"/>
      <c r="Z18" s="62">
        <f t="shared" si="15"/>
        <v>6534.3864132825147</v>
      </c>
      <c r="AA18" s="62">
        <f t="shared" si="16"/>
        <v>7124.1280218800002</v>
      </c>
      <c r="AB18" s="62">
        <f t="shared" si="17"/>
        <v>168.79890310528864</v>
      </c>
      <c r="AC18" s="62">
        <f t="shared" si="18"/>
        <v>168.79890310786107</v>
      </c>
      <c r="AD18" s="62">
        <f t="shared" si="19"/>
        <v>184.03334599999999</v>
      </c>
      <c r="AE18" s="62">
        <f t="shared" si="20"/>
        <v>6239.7102313788282</v>
      </c>
      <c r="AF18" s="62">
        <f t="shared" si="21"/>
        <v>6802.8567177200002</v>
      </c>
      <c r="AG18" s="62">
        <f t="shared" si="22"/>
        <v>168.79890310114473</v>
      </c>
      <c r="AH18" s="62">
        <f t="shared" si="23"/>
        <v>168.79890310786107</v>
      </c>
      <c r="AI18" s="62">
        <f t="shared" si="24"/>
        <v>184.03334600000002</v>
      </c>
      <c r="AK18" s="98"/>
      <c r="AL18" s="34" t="s">
        <v>419</v>
      </c>
      <c r="AM18" s="160">
        <v>3693.32</v>
      </c>
      <c r="AN18" s="160">
        <v>184.03334600000002</v>
      </c>
      <c r="AO18" s="160">
        <v>126.883323</v>
      </c>
      <c r="AP18" s="160">
        <v>14.683332</v>
      </c>
      <c r="AQ18" s="160">
        <v>20.068754278912039</v>
      </c>
      <c r="AR18" s="160">
        <v>21.88</v>
      </c>
      <c r="AS18" s="160">
        <v>51.84241479940556</v>
      </c>
      <c r="AT18" s="160">
        <v>54.29072157631559</v>
      </c>
      <c r="AU18" s="160">
        <v>-1.811245721087962</v>
      </c>
      <c r="AV18" s="160">
        <v>4026.6496104800003</v>
      </c>
      <c r="AW18" s="160">
        <v>333.32961047999999</v>
      </c>
      <c r="AX18" s="160">
        <v>15.234442892138937</v>
      </c>
      <c r="AY18" s="72"/>
      <c r="BF18" s="131"/>
      <c r="BJ18" s="96"/>
    </row>
    <row r="19" spans="2:62">
      <c r="B19" s="59" t="str">
        <f t="shared" si="0"/>
        <v>K98028 16oz HT Blue Cheese</v>
      </c>
      <c r="D19" s="91">
        <f t="shared" si="1"/>
        <v>3897.97</v>
      </c>
      <c r="E19" s="92">
        <f t="shared" si="1"/>
        <v>209.30001800000002</v>
      </c>
      <c r="F19" s="92">
        <f t="shared" si="1"/>
        <v>488.63332100000002</v>
      </c>
      <c r="G19" s="92">
        <f t="shared" si="1"/>
        <v>125.18333200000001</v>
      </c>
      <c r="H19" s="93">
        <f t="shared" si="2"/>
        <v>18.623839774347267</v>
      </c>
      <c r="I19" s="94">
        <f t="shared" si="3"/>
        <v>20</v>
      </c>
      <c r="J19" s="95">
        <f t="shared" si="4"/>
        <v>0.23678113548984356</v>
      </c>
      <c r="K19" s="95">
        <f t="shared" si="4"/>
        <v>0.27925088129369324</v>
      </c>
      <c r="L19" s="96">
        <f t="shared" si="5"/>
        <v>20</v>
      </c>
      <c r="M19" s="60">
        <f t="shared" si="6"/>
        <v>0.25427746196140405</v>
      </c>
      <c r="N19" s="60">
        <f t="shared" si="7"/>
        <v>1.7496326471560492E-2</v>
      </c>
      <c r="O19" s="60">
        <f t="shared" si="8"/>
        <v>0.29988539922721763</v>
      </c>
      <c r="P19" s="60">
        <f t="shared" si="9"/>
        <v>2.0634517933524388E-2</v>
      </c>
      <c r="Q19" s="97">
        <f t="shared" si="10"/>
        <v>20</v>
      </c>
      <c r="R19" s="60">
        <f t="shared" si="11"/>
        <v>0.23678113548984359</v>
      </c>
      <c r="S19" s="60">
        <f t="shared" si="12"/>
        <v>0</v>
      </c>
      <c r="T19" s="60">
        <f t="shared" si="13"/>
        <v>0.27925088129369324</v>
      </c>
      <c r="U19" s="60">
        <f t="shared" si="14"/>
        <v>0</v>
      </c>
      <c r="W19" s="61"/>
      <c r="X19" s="61"/>
      <c r="Y19" s="60"/>
      <c r="Z19" s="62">
        <f t="shared" si="15"/>
        <v>15329.592996298114</v>
      </c>
      <c r="AA19" s="62">
        <f t="shared" si="16"/>
        <v>16462.333419999999</v>
      </c>
      <c r="AB19" s="62">
        <f t="shared" si="17"/>
        <v>194.89849999999998</v>
      </c>
      <c r="AC19" s="62">
        <f t="shared" si="18"/>
        <v>194.89850000000001</v>
      </c>
      <c r="AD19" s="62">
        <f t="shared" si="19"/>
        <v>209.30001800000002</v>
      </c>
      <c r="AE19" s="62">
        <f t="shared" si="20"/>
        <v>12998.198678711196</v>
      </c>
      <c r="AF19" s="62">
        <f t="shared" si="21"/>
        <v>13958.666780000001</v>
      </c>
      <c r="AG19" s="62">
        <f t="shared" si="22"/>
        <v>194.89849999999998</v>
      </c>
      <c r="AH19" s="62">
        <f t="shared" si="23"/>
        <v>194.89849999999998</v>
      </c>
      <c r="AI19" s="62">
        <f t="shared" si="24"/>
        <v>209.30001800000002</v>
      </c>
      <c r="AK19" s="98"/>
      <c r="AL19" s="34" t="s">
        <v>420</v>
      </c>
      <c r="AM19" s="160">
        <v>3897.97</v>
      </c>
      <c r="AN19" s="160">
        <v>209.30001800000002</v>
      </c>
      <c r="AO19" s="160">
        <v>488.63332100000002</v>
      </c>
      <c r="AP19" s="160">
        <v>125.18333200000001</v>
      </c>
      <c r="AQ19" s="160">
        <v>18.623839774347271</v>
      </c>
      <c r="AR19" s="160">
        <v>20</v>
      </c>
      <c r="AS19" s="160">
        <v>23.678113548984356</v>
      </c>
      <c r="AT19" s="160">
        <v>27.925088129369325</v>
      </c>
      <c r="AU19" s="160">
        <v>-1.3761602256527294</v>
      </c>
      <c r="AV19" s="160">
        <v>4186.00036</v>
      </c>
      <c r="AW19" s="160">
        <v>288.0303599999998</v>
      </c>
      <c r="AX19" s="160">
        <v>14.401517999999987</v>
      </c>
      <c r="AY19" s="72"/>
      <c r="BF19" s="131"/>
      <c r="BJ19" s="96"/>
    </row>
    <row r="20" spans="2:62">
      <c r="B20" s="59" t="str">
        <f t="shared" si="0"/>
        <v>K98556 16oz HT Creamy French Dressing</v>
      </c>
      <c r="D20" s="91">
        <f t="shared" si="1"/>
        <v>937</v>
      </c>
      <c r="E20" s="92">
        <f t="shared" si="1"/>
        <v>45.700001</v>
      </c>
      <c r="F20" s="92">
        <f t="shared" si="1"/>
        <v>1.6166659999999999</v>
      </c>
      <c r="G20" s="92">
        <f t="shared" si="1"/>
        <v>144.349999</v>
      </c>
      <c r="H20" s="93">
        <f t="shared" si="2"/>
        <v>20.503281827061667</v>
      </c>
      <c r="I20" s="94">
        <f t="shared" si="3"/>
        <v>21.33</v>
      </c>
      <c r="J20" s="95">
        <f t="shared" si="4"/>
        <v>0.22919342095683023</v>
      </c>
      <c r="K20" s="95">
        <f t="shared" si="4"/>
        <v>0.92839884242555659</v>
      </c>
      <c r="L20" s="96">
        <f t="shared" si="5"/>
        <v>21.33000000073686</v>
      </c>
      <c r="M20" s="60">
        <f t="shared" si="6"/>
        <v>0.23843478865542536</v>
      </c>
      <c r="N20" s="60">
        <f t="shared" si="7"/>
        <v>9.2413676985951265E-3</v>
      </c>
      <c r="O20" s="60">
        <f t="shared" si="8"/>
        <v>0.96583305413291265</v>
      </c>
      <c r="P20" s="60">
        <f t="shared" si="9"/>
        <v>3.7434211707356058E-2</v>
      </c>
      <c r="Q20" s="97">
        <f t="shared" si="10"/>
        <v>21.33</v>
      </c>
      <c r="R20" s="60">
        <f t="shared" si="11"/>
        <v>0.2291934209647479</v>
      </c>
      <c r="S20" s="60">
        <f t="shared" si="12"/>
        <v>7.9176665224167664E-12</v>
      </c>
      <c r="T20" s="60">
        <f t="shared" si="13"/>
        <v>0.9283988423243702</v>
      </c>
      <c r="U20" s="60">
        <f t="shared" si="14"/>
        <v>-1.0118639259815154E-10</v>
      </c>
      <c r="W20" s="61"/>
      <c r="X20" s="61"/>
      <c r="Y20" s="60"/>
      <c r="Z20" s="62">
        <f t="shared" si="15"/>
        <v>3929.795669851298</v>
      </c>
      <c r="AA20" s="62">
        <f t="shared" si="16"/>
        <v>4088.2499857799994</v>
      </c>
      <c r="AB20" s="62">
        <f t="shared" si="17"/>
        <v>43.928738863930178</v>
      </c>
      <c r="AC20" s="62">
        <f t="shared" si="18"/>
        <v>43.928738865447734</v>
      </c>
      <c r="AD20" s="62">
        <f t="shared" si="19"/>
        <v>45.700001</v>
      </c>
      <c r="AE20" s="62">
        <f t="shared" si="20"/>
        <v>970.1469586182285</v>
      </c>
      <c r="AF20" s="62">
        <f t="shared" si="21"/>
        <v>1009.26450711</v>
      </c>
      <c r="AG20" s="62">
        <f t="shared" si="22"/>
        <v>43.928738870235534</v>
      </c>
      <c r="AH20" s="62">
        <f t="shared" si="23"/>
        <v>43.928738865447734</v>
      </c>
      <c r="AI20" s="62">
        <f t="shared" si="24"/>
        <v>45.700001000000007</v>
      </c>
      <c r="AK20" s="98"/>
      <c r="AL20" s="34" t="s">
        <v>421</v>
      </c>
      <c r="AM20" s="160">
        <v>937</v>
      </c>
      <c r="AN20" s="160">
        <v>45.700001</v>
      </c>
      <c r="AO20" s="160">
        <v>1.6166659999999999</v>
      </c>
      <c r="AP20" s="160">
        <v>144.349999</v>
      </c>
      <c r="AQ20" s="160">
        <v>20.503281827061663</v>
      </c>
      <c r="AR20" s="160">
        <v>21.33</v>
      </c>
      <c r="AS20" s="160">
        <v>22.919342095683024</v>
      </c>
      <c r="AT20" s="160">
        <v>92.839884242555655</v>
      </c>
      <c r="AU20" s="160">
        <v>-0.8267181729383356</v>
      </c>
      <c r="AV20" s="160">
        <v>974.78102133000004</v>
      </c>
      <c r="AW20" s="160">
        <v>37.781021330000073</v>
      </c>
      <c r="AX20" s="160">
        <v>1.7712621345522774</v>
      </c>
      <c r="AY20" s="72"/>
      <c r="BF20" s="131"/>
      <c r="BJ20" s="96"/>
    </row>
    <row r="21" spans="2:62">
      <c r="B21" s="59" t="str">
        <f t="shared" si="0"/>
        <v>K98662 36oz Kroger Buttermilk</v>
      </c>
      <c r="D21" s="91">
        <f t="shared" si="1"/>
        <v>3269.36</v>
      </c>
      <c r="E21" s="92">
        <f t="shared" si="1"/>
        <v>247.31667899999999</v>
      </c>
      <c r="F21" s="92">
        <f t="shared" si="1"/>
        <v>68.916655000000006</v>
      </c>
      <c r="G21" s="92">
        <f t="shared" si="1"/>
        <v>104.78333199999999</v>
      </c>
      <c r="H21" s="93">
        <f t="shared" si="2"/>
        <v>13.219326788712054</v>
      </c>
      <c r="I21" s="94">
        <f t="shared" si="3"/>
        <v>10</v>
      </c>
      <c r="J21" s="95">
        <f t="shared" si="4"/>
        <v>0.77630181034211132</v>
      </c>
      <c r="K21" s="95">
        <f t="shared" si="4"/>
        <v>1.033369872386698</v>
      </c>
      <c r="L21" s="96">
        <f t="shared" si="5"/>
        <v>10.003059638473118</v>
      </c>
      <c r="M21" s="60">
        <f t="shared" si="6"/>
        <v>0.58742728963608293</v>
      </c>
      <c r="N21" s="60">
        <f t="shared" si="7"/>
        <v>-0.18887452070602839</v>
      </c>
      <c r="O21" s="60">
        <f t="shared" si="8"/>
        <v>0.78207023868015124</v>
      </c>
      <c r="P21" s="60">
        <f t="shared" si="9"/>
        <v>-0.25129963370654673</v>
      </c>
      <c r="Q21" s="97">
        <f t="shared" si="10"/>
        <v>10</v>
      </c>
      <c r="R21" s="60">
        <f t="shared" si="11"/>
        <v>0.7765393306306787</v>
      </c>
      <c r="S21" s="60">
        <f t="shared" si="12"/>
        <v>2.3752028856738328E-4</v>
      </c>
      <c r="T21" s="60">
        <f t="shared" si="13"/>
        <v>1.0338442056838955</v>
      </c>
      <c r="U21" s="60">
        <f t="shared" si="14"/>
        <v>4.743332971974823E-4</v>
      </c>
      <c r="W21" s="61"/>
      <c r="X21" s="61"/>
      <c r="Y21" s="60"/>
      <c r="Z21" s="62">
        <f t="shared" si="15"/>
        <v>5565.5568913480356</v>
      </c>
      <c r="AA21" s="62">
        <f t="shared" si="16"/>
        <v>4210.1666599999999</v>
      </c>
      <c r="AB21" s="62">
        <f t="shared" si="17"/>
        <v>326.83600000000001</v>
      </c>
      <c r="AC21" s="62">
        <f t="shared" si="18"/>
        <v>326.93600000000004</v>
      </c>
      <c r="AD21" s="62">
        <f t="shared" si="19"/>
        <v>247.31667899999999</v>
      </c>
      <c r="AE21" s="62">
        <f t="shared" si="20"/>
        <v>4180.391783629927</v>
      </c>
      <c r="AF21" s="62">
        <f t="shared" si="21"/>
        <v>3162.3333400000001</v>
      </c>
      <c r="AG21" s="62">
        <f t="shared" si="22"/>
        <v>326.78600000000006</v>
      </c>
      <c r="AH21" s="62">
        <f t="shared" si="23"/>
        <v>326.93600000000004</v>
      </c>
      <c r="AI21" s="62">
        <f t="shared" si="24"/>
        <v>247.31667899999999</v>
      </c>
      <c r="AK21" s="98"/>
      <c r="AL21" s="34" t="s">
        <v>422</v>
      </c>
      <c r="AM21" s="160">
        <v>3269.36</v>
      </c>
      <c r="AN21" s="160">
        <v>247.31667899999999</v>
      </c>
      <c r="AO21" s="160">
        <v>68.916655000000006</v>
      </c>
      <c r="AP21" s="160">
        <v>104.78333199999999</v>
      </c>
      <c r="AQ21" s="160">
        <v>13.219326788712053</v>
      </c>
      <c r="AR21" s="160">
        <v>10</v>
      </c>
      <c r="AS21" s="160">
        <v>77.630181034211134</v>
      </c>
      <c r="AT21" s="160">
        <v>103.33698723866979</v>
      </c>
      <c r="AU21" s="160">
        <v>3.2193267887120531</v>
      </c>
      <c r="AV21" s="160">
        <v>2473.1667899999998</v>
      </c>
      <c r="AW21" s="160">
        <v>-796.19321000000025</v>
      </c>
      <c r="AX21" s="160">
        <v>-79.619321000000028</v>
      </c>
      <c r="AY21" s="72"/>
      <c r="BF21" s="131"/>
      <c r="BJ21" s="96"/>
    </row>
    <row r="22" spans="2:62">
      <c r="B22" s="59" t="str">
        <f t="shared" si="0"/>
        <v>K98663 36oz Kroger Fat Free Italian</v>
      </c>
      <c r="D22" s="91">
        <f t="shared" si="1"/>
        <v>4664.97</v>
      </c>
      <c r="E22" s="92">
        <f t="shared" si="1"/>
        <v>361.76668100000001</v>
      </c>
      <c r="F22" s="92">
        <f t="shared" si="1"/>
        <v>199.36665199999999</v>
      </c>
      <c r="G22" s="92">
        <f t="shared" si="1"/>
        <v>55.033332999999999</v>
      </c>
      <c r="H22" s="93">
        <f t="shared" si="2"/>
        <v>12.894968622055053</v>
      </c>
      <c r="I22" s="94">
        <f t="shared" si="3"/>
        <v>10</v>
      </c>
      <c r="J22" s="95">
        <f t="shared" si="4"/>
        <v>0.75709548364305701</v>
      </c>
      <c r="K22" s="95">
        <f t="shared" si="4"/>
        <v>0.83134786790504211</v>
      </c>
      <c r="L22" s="96">
        <f t="shared" si="5"/>
        <v>10.000000000000002</v>
      </c>
      <c r="M22" s="60">
        <f t="shared" si="6"/>
        <v>0.58712471959656454</v>
      </c>
      <c r="N22" s="60">
        <f t="shared" si="7"/>
        <v>-0.16997076404649247</v>
      </c>
      <c r="O22" s="60">
        <f t="shared" si="8"/>
        <v>0.64470716623779689</v>
      </c>
      <c r="P22" s="60">
        <f t="shared" si="9"/>
        <v>-0.18664070166724522</v>
      </c>
      <c r="Q22" s="97">
        <f t="shared" si="10"/>
        <v>10</v>
      </c>
      <c r="R22" s="60">
        <f t="shared" si="11"/>
        <v>0.75709548364305712</v>
      </c>
      <c r="S22" s="60">
        <f t="shared" si="12"/>
        <v>0</v>
      </c>
      <c r="T22" s="60">
        <f t="shared" si="13"/>
        <v>0.83134786790504223</v>
      </c>
      <c r="U22" s="60">
        <f t="shared" si="14"/>
        <v>0</v>
      </c>
      <c r="W22" s="61"/>
      <c r="X22" s="61"/>
      <c r="Y22" s="60"/>
      <c r="Z22" s="62">
        <f t="shared" si="15"/>
        <v>7945.4498240262756</v>
      </c>
      <c r="AA22" s="62">
        <f t="shared" si="16"/>
        <v>6161.6666599999999</v>
      </c>
      <c r="AB22" s="62">
        <f t="shared" si="17"/>
        <v>466.49699999999996</v>
      </c>
      <c r="AC22" s="62">
        <f t="shared" si="18"/>
        <v>466.49700000000001</v>
      </c>
      <c r="AD22" s="62">
        <f t="shared" si="19"/>
        <v>361.76668100000001</v>
      </c>
      <c r="AE22" s="62">
        <f t="shared" si="20"/>
        <v>7235.7967218241693</v>
      </c>
      <c r="AF22" s="62">
        <f t="shared" si="21"/>
        <v>5611.3333299999995</v>
      </c>
      <c r="AG22" s="62">
        <f t="shared" si="22"/>
        <v>466.49700000000001</v>
      </c>
      <c r="AH22" s="62">
        <f t="shared" si="23"/>
        <v>466.49700000000007</v>
      </c>
      <c r="AI22" s="62">
        <f t="shared" si="24"/>
        <v>361.76668100000006</v>
      </c>
      <c r="AK22" s="98"/>
      <c r="AL22" s="34" t="s">
        <v>423</v>
      </c>
      <c r="AM22" s="160">
        <v>4664.97</v>
      </c>
      <c r="AN22" s="160">
        <v>361.76668100000001</v>
      </c>
      <c r="AO22" s="160">
        <v>199.36665199999999</v>
      </c>
      <c r="AP22" s="160">
        <v>55.033332999999999</v>
      </c>
      <c r="AQ22" s="160">
        <v>12.894968622055053</v>
      </c>
      <c r="AR22" s="160">
        <v>10</v>
      </c>
      <c r="AS22" s="160">
        <v>75.709548364305704</v>
      </c>
      <c r="AT22" s="160">
        <v>83.134786790504208</v>
      </c>
      <c r="AU22" s="160">
        <v>2.8949686220550528</v>
      </c>
      <c r="AV22" s="160">
        <v>3617.6668099999997</v>
      </c>
      <c r="AW22" s="160">
        <v>-1047.3031899999999</v>
      </c>
      <c r="AX22" s="160">
        <v>-104.73031899999998</v>
      </c>
      <c r="AY22" s="72"/>
      <c r="BF22" s="131"/>
      <c r="BJ22" s="96"/>
    </row>
    <row r="23" spans="2:62">
      <c r="B23" s="59" t="str">
        <f t="shared" si="0"/>
        <v>K99000 16oz Kroger Buttermilk Fields Ranch</v>
      </c>
      <c r="D23" s="91">
        <f t="shared" si="1"/>
        <v>25345.25</v>
      </c>
      <c r="E23" s="92">
        <f t="shared" si="1"/>
        <v>1224.9500459999999</v>
      </c>
      <c r="F23" s="92">
        <f t="shared" si="1"/>
        <v>376.89995500000003</v>
      </c>
      <c r="G23" s="92">
        <f t="shared" si="1"/>
        <v>162.19999900000002</v>
      </c>
      <c r="H23" s="93">
        <f t="shared" si="2"/>
        <v>20.690843747272289</v>
      </c>
      <c r="I23" s="94">
        <f t="shared" si="3"/>
        <v>21.33</v>
      </c>
      <c r="J23" s="95">
        <f t="shared" si="4"/>
        <v>0.67343355581747555</v>
      </c>
      <c r="K23" s="95">
        <f t="shared" si="4"/>
        <v>0.74162403683636757</v>
      </c>
      <c r="L23" s="96">
        <f t="shared" si="5"/>
        <v>21.334915947049168</v>
      </c>
      <c r="M23" s="60">
        <f t="shared" si="6"/>
        <v>0.69439644341146778</v>
      </c>
      <c r="N23" s="60">
        <f t="shared" si="7"/>
        <v>2.096288759399223E-2</v>
      </c>
      <c r="O23" s="60">
        <f t="shared" si="8"/>
        <v>0.76470958281692436</v>
      </c>
      <c r="P23" s="60">
        <f t="shared" si="9"/>
        <v>2.3085545980556788E-2</v>
      </c>
      <c r="Q23" s="97">
        <f t="shared" si="10"/>
        <v>21.33</v>
      </c>
      <c r="R23" s="60">
        <f t="shared" si="11"/>
        <v>0.67358876274206692</v>
      </c>
      <c r="S23" s="60">
        <f t="shared" si="12"/>
        <v>1.5520692459136676E-4</v>
      </c>
      <c r="T23" s="60">
        <f t="shared" si="13"/>
        <v>0.74179495968620546</v>
      </c>
      <c r="U23" s="60">
        <f t="shared" si="14"/>
        <v>1.7092284983788453E-4</v>
      </c>
      <c r="W23" s="61"/>
      <c r="X23" s="61"/>
      <c r="Y23" s="60"/>
      <c r="Z23" s="62">
        <f t="shared" si="15"/>
        <v>36499.682912375683</v>
      </c>
      <c r="AA23" s="62">
        <f t="shared" si="16"/>
        <v>37627.186499999996</v>
      </c>
      <c r="AB23" s="62">
        <f t="shared" si="17"/>
        <v>1187.9704641398178</v>
      </c>
      <c r="AC23" s="62">
        <f t="shared" si="18"/>
        <v>1188.2442569151431</v>
      </c>
      <c r="AD23" s="62">
        <f t="shared" si="19"/>
        <v>1224.9500459999997</v>
      </c>
      <c r="AE23" s="62">
        <f t="shared" si="20"/>
        <v>33143.62807725896</v>
      </c>
      <c r="AF23" s="62">
        <f t="shared" si="21"/>
        <v>34167.460521329995</v>
      </c>
      <c r="AG23" s="62">
        <f t="shared" si="22"/>
        <v>1187.9704641479595</v>
      </c>
      <c r="AH23" s="62">
        <f t="shared" si="23"/>
        <v>1188.2442569151433</v>
      </c>
      <c r="AI23" s="62">
        <f t="shared" si="24"/>
        <v>1224.9500459999999</v>
      </c>
      <c r="AK23" s="98"/>
      <c r="AL23" s="34" t="s">
        <v>424</v>
      </c>
      <c r="AM23" s="160">
        <v>25345.25</v>
      </c>
      <c r="AN23" s="160">
        <v>1224.9500459999999</v>
      </c>
      <c r="AO23" s="160">
        <v>376.89995500000003</v>
      </c>
      <c r="AP23" s="160">
        <v>162.19999900000002</v>
      </c>
      <c r="AQ23" s="160">
        <v>20.690843747272289</v>
      </c>
      <c r="AR23" s="160">
        <v>21.33</v>
      </c>
      <c r="AS23" s="160">
        <v>67.343355581747559</v>
      </c>
      <c r="AT23" s="160">
        <v>74.162403683636754</v>
      </c>
      <c r="AU23" s="160">
        <v>-0.63915625272771193</v>
      </c>
      <c r="AV23" s="160">
        <v>26128.184481179997</v>
      </c>
      <c r="AW23" s="160">
        <v>782.93448117999947</v>
      </c>
      <c r="AX23" s="160">
        <v>36.705789084856981</v>
      </c>
      <c r="AY23" s="72"/>
      <c r="BF23" s="131"/>
      <c r="BJ23" s="96"/>
    </row>
    <row r="24" spans="2:62">
      <c r="B24" s="59" t="str">
        <f t="shared" si="0"/>
        <v>K99032 16oz HT Caesar Dressing</v>
      </c>
      <c r="D24" s="91">
        <f t="shared" si="1"/>
        <v>1169</v>
      </c>
      <c r="E24" s="92">
        <f t="shared" si="1"/>
        <v>56.333336000000003</v>
      </c>
      <c r="F24" s="92">
        <f t="shared" si="1"/>
        <v>14.383331</v>
      </c>
      <c r="G24" s="92">
        <f t="shared" si="1"/>
        <v>145.19999900000002</v>
      </c>
      <c r="H24" s="93">
        <f t="shared" si="2"/>
        <v>20.751478307622328</v>
      </c>
      <c r="I24" s="94">
        <f t="shared" si="3"/>
        <v>21.33</v>
      </c>
      <c r="J24" s="95">
        <f t="shared" si="4"/>
        <v>0.25382680902975852</v>
      </c>
      <c r="K24" s="95">
        <f t="shared" si="4"/>
        <v>0.77500030302246681</v>
      </c>
      <c r="L24" s="96">
        <f t="shared" si="5"/>
        <v>21.330000001018906</v>
      </c>
      <c r="M24" s="60">
        <f t="shared" si="6"/>
        <v>0.26090313936210924</v>
      </c>
      <c r="N24" s="60">
        <f t="shared" si="7"/>
        <v>7.0763303323507221E-3</v>
      </c>
      <c r="O24" s="60">
        <f t="shared" si="8"/>
        <v>0.79660620883051525</v>
      </c>
      <c r="P24" s="60">
        <f t="shared" si="9"/>
        <v>2.1605905808048442E-2</v>
      </c>
      <c r="Q24" s="97">
        <f t="shared" si="10"/>
        <v>21.33</v>
      </c>
      <c r="R24" s="60">
        <f t="shared" si="11"/>
        <v>0.25382680904188354</v>
      </c>
      <c r="S24" s="60">
        <f t="shared" si="12"/>
        <v>1.2125023207687491E-11</v>
      </c>
      <c r="T24" s="60">
        <f t="shared" si="13"/>
        <v>0.77500030296594935</v>
      </c>
      <c r="U24" s="60">
        <f t="shared" si="14"/>
        <v>-5.6517457380778069E-11</v>
      </c>
      <c r="W24" s="61"/>
      <c r="X24" s="61"/>
      <c r="Y24" s="60"/>
      <c r="Z24" s="62">
        <f t="shared" si="15"/>
        <v>4480.5900107531361</v>
      </c>
      <c r="AA24" s="62">
        <f t="shared" si="16"/>
        <v>4605.5024857799999</v>
      </c>
      <c r="AB24" s="62">
        <f t="shared" si="17"/>
        <v>54.805438347124159</v>
      </c>
      <c r="AC24" s="62">
        <f t="shared" si="18"/>
        <v>54.805438349742154</v>
      </c>
      <c r="AD24" s="62">
        <f t="shared" si="19"/>
        <v>56.333335999999996</v>
      </c>
      <c r="AE24" s="62">
        <f t="shared" si="20"/>
        <v>1467.4753812378517</v>
      </c>
      <c r="AF24" s="62">
        <f t="shared" si="21"/>
        <v>1508.3865071099999</v>
      </c>
      <c r="AG24" s="62">
        <f t="shared" si="22"/>
        <v>54.805438353738879</v>
      </c>
      <c r="AH24" s="62">
        <f t="shared" si="23"/>
        <v>54.805438349742154</v>
      </c>
      <c r="AI24" s="62">
        <f t="shared" si="24"/>
        <v>56.33333600000001</v>
      </c>
      <c r="AK24" s="98"/>
      <c r="AL24" s="34" t="s">
        <v>425</v>
      </c>
      <c r="AM24" s="160">
        <v>1169</v>
      </c>
      <c r="AN24" s="160">
        <v>56.333336000000003</v>
      </c>
      <c r="AO24" s="160">
        <v>14.383331</v>
      </c>
      <c r="AP24" s="160">
        <v>145.19999900000002</v>
      </c>
      <c r="AQ24" s="160">
        <v>20.751478307622328</v>
      </c>
      <c r="AR24" s="160">
        <v>21.33</v>
      </c>
      <c r="AS24" s="160">
        <v>25.382680902975849</v>
      </c>
      <c r="AT24" s="160">
        <v>77.500030302246685</v>
      </c>
      <c r="AU24" s="160">
        <v>-0.57852169237767159</v>
      </c>
      <c r="AV24" s="160">
        <v>1201.59005688</v>
      </c>
      <c r="AW24" s="160">
        <v>32.590056880000049</v>
      </c>
      <c r="AX24" s="160">
        <v>1.527897650257855</v>
      </c>
      <c r="AY24" s="72"/>
      <c r="BF24" s="131"/>
      <c r="BJ24" s="96"/>
    </row>
    <row r="25" spans="2:62">
      <c r="B25" s="59" t="str">
        <f t="shared" si="0"/>
        <v>K99037 16oz HT Buttermilk Fields Ranch</v>
      </c>
      <c r="D25" s="91">
        <f t="shared" si="1"/>
        <v>3836.34</v>
      </c>
      <c r="E25" s="92">
        <f t="shared" si="1"/>
        <v>181.81667899999999</v>
      </c>
      <c r="F25" s="92">
        <f t="shared" si="1"/>
        <v>106.54998999999999</v>
      </c>
      <c r="G25" s="92">
        <f t="shared" si="1"/>
        <v>315.28333299999997</v>
      </c>
      <c r="H25" s="93">
        <f t="shared" si="2"/>
        <v>21.100044402417009</v>
      </c>
      <c r="I25" s="94">
        <f t="shared" si="3"/>
        <v>21.33</v>
      </c>
      <c r="J25" s="95">
        <f t="shared" si="4"/>
        <v>0.29794837981134564</v>
      </c>
      <c r="K25" s="95">
        <f t="shared" si="4"/>
        <v>0.62370779777008556</v>
      </c>
      <c r="L25" s="96">
        <f t="shared" si="5"/>
        <v>21.330000001823112</v>
      </c>
      <c r="M25" s="60">
        <f t="shared" si="6"/>
        <v>0.30119552455497217</v>
      </c>
      <c r="N25" s="60">
        <f t="shared" si="7"/>
        <v>3.2471447436265288E-3</v>
      </c>
      <c r="O25" s="60">
        <f t="shared" si="8"/>
        <v>0.63050518158185609</v>
      </c>
      <c r="P25" s="60">
        <f t="shared" si="9"/>
        <v>6.7973838117705299E-3</v>
      </c>
      <c r="Q25" s="97">
        <f t="shared" si="10"/>
        <v>21.33</v>
      </c>
      <c r="R25" s="60">
        <f t="shared" si="11"/>
        <v>0.29794837983681183</v>
      </c>
      <c r="S25" s="60">
        <f t="shared" si="12"/>
        <v>2.5466184716549378E-11</v>
      </c>
      <c r="T25" s="60">
        <f t="shared" si="13"/>
        <v>0.62370779781205643</v>
      </c>
      <c r="U25" s="60">
        <f t="shared" si="14"/>
        <v>4.1970871222929418E-11</v>
      </c>
      <c r="W25" s="61"/>
      <c r="X25" s="61"/>
      <c r="Y25" s="60"/>
      <c r="Z25" s="62">
        <f t="shared" si="15"/>
        <v>12737.041845719115</v>
      </c>
      <c r="AA25" s="62">
        <f t="shared" si="16"/>
        <v>12875.854542659998</v>
      </c>
      <c r="AB25" s="62">
        <f t="shared" si="17"/>
        <v>179.85654006901555</v>
      </c>
      <c r="AC25" s="62">
        <f t="shared" si="18"/>
        <v>179.8565400843882</v>
      </c>
      <c r="AD25" s="62">
        <f t="shared" si="19"/>
        <v>181.81667899999999</v>
      </c>
      <c r="AE25" s="62">
        <f t="shared" si="20"/>
        <v>6084.5495200770883</v>
      </c>
      <c r="AF25" s="62">
        <f t="shared" si="21"/>
        <v>6150.8610497699992</v>
      </c>
      <c r="AG25" s="62">
        <f t="shared" si="22"/>
        <v>179.85654007228521</v>
      </c>
      <c r="AH25" s="62">
        <f t="shared" si="23"/>
        <v>179.8565400843882</v>
      </c>
      <c r="AI25" s="62">
        <f t="shared" si="24"/>
        <v>181.81667899999999</v>
      </c>
      <c r="AK25" s="98"/>
      <c r="AL25" s="34" t="s">
        <v>426</v>
      </c>
      <c r="AM25" s="160">
        <v>3836.34</v>
      </c>
      <c r="AN25" s="160">
        <v>181.81667899999999</v>
      </c>
      <c r="AO25" s="160">
        <v>106.54998999999999</v>
      </c>
      <c r="AP25" s="160">
        <v>315.28333299999997</v>
      </c>
      <c r="AQ25" s="160">
        <v>21.100044402417005</v>
      </c>
      <c r="AR25" s="160">
        <v>21.33</v>
      </c>
      <c r="AS25" s="160">
        <v>29.794837981134563</v>
      </c>
      <c r="AT25" s="160">
        <v>62.370779777008558</v>
      </c>
      <c r="AU25" s="160">
        <v>-0.2299555975829935</v>
      </c>
      <c r="AV25" s="160">
        <v>3878.1497630699996</v>
      </c>
      <c r="AW25" s="160">
        <v>41.809763069999683</v>
      </c>
      <c r="AX25" s="160">
        <v>1.9601389156117992</v>
      </c>
      <c r="AY25" s="72"/>
      <c r="BF25" s="131"/>
      <c r="BJ25" s="96"/>
    </row>
    <row r="26" spans="2:62">
      <c r="B26" s="59" t="str">
        <f t="shared" si="0"/>
        <v>K99153 16oz Kroger Caesar Dressing</v>
      </c>
      <c r="D26" s="91">
        <f t="shared" si="1"/>
        <v>42504.94</v>
      </c>
      <c r="E26" s="92">
        <f t="shared" si="1"/>
        <v>2054.983428</v>
      </c>
      <c r="F26" s="92">
        <f t="shared" si="1"/>
        <v>1059.5832439999999</v>
      </c>
      <c r="G26" s="92">
        <f t="shared" si="1"/>
        <v>1083.4999949999999</v>
      </c>
      <c r="H26" s="93">
        <f t="shared" si="2"/>
        <v>20.683835899040641</v>
      </c>
      <c r="I26" s="94">
        <f t="shared" si="3"/>
        <v>21.33</v>
      </c>
      <c r="J26" s="95">
        <f t="shared" si="4"/>
        <v>0.47457750791473186</v>
      </c>
      <c r="K26" s="95">
        <f t="shared" si="4"/>
        <v>0.63967166438211842</v>
      </c>
      <c r="L26" s="96">
        <f t="shared" si="5"/>
        <v>21.334522393009323</v>
      </c>
      <c r="M26" s="60">
        <f t="shared" si="6"/>
        <v>0.4895070971963677</v>
      </c>
      <c r="N26" s="60">
        <f t="shared" si="7"/>
        <v>1.4929589281635847E-2</v>
      </c>
      <c r="O26" s="60">
        <f t="shared" si="8"/>
        <v>0.65979753988711543</v>
      </c>
      <c r="P26" s="60">
        <f t="shared" si="9"/>
        <v>2.0125875504997004E-2</v>
      </c>
      <c r="Q26" s="97">
        <f t="shared" si="10"/>
        <v>21.33</v>
      </c>
      <c r="R26" s="60">
        <f t="shared" si="11"/>
        <v>0.47467812798056286</v>
      </c>
      <c r="S26" s="60">
        <f t="shared" si="12"/>
        <v>1.0062006583100302E-4</v>
      </c>
      <c r="T26" s="60">
        <f t="shared" si="13"/>
        <v>0.63980984723937251</v>
      </c>
      <c r="U26" s="60">
        <f t="shared" si="14"/>
        <v>1.3818285725408774E-4</v>
      </c>
      <c r="W26" s="61"/>
      <c r="X26" s="61"/>
      <c r="Y26" s="60"/>
      <c r="Z26" s="62">
        <f t="shared" si="15"/>
        <v>86832.122033460488</v>
      </c>
      <c r="AA26" s="62">
        <f t="shared" si="16"/>
        <v>89544.762007109995</v>
      </c>
      <c r="AB26" s="62">
        <f t="shared" si="17"/>
        <v>1992.3080168847646</v>
      </c>
      <c r="AC26" s="62">
        <f t="shared" si="18"/>
        <v>1992.730426629161</v>
      </c>
      <c r="AD26" s="62">
        <f t="shared" si="19"/>
        <v>2054.9834280000005</v>
      </c>
      <c r="AE26" s="62">
        <f t="shared" si="20"/>
        <v>64421.185940269133</v>
      </c>
      <c r="AF26" s="62">
        <f t="shared" si="21"/>
        <v>66433.70711376</v>
      </c>
      <c r="AG26" s="62">
        <f t="shared" si="22"/>
        <v>1992.3000469073154</v>
      </c>
      <c r="AH26" s="62">
        <f t="shared" si="23"/>
        <v>1992.7304266291608</v>
      </c>
      <c r="AI26" s="62">
        <f t="shared" si="24"/>
        <v>2054.9834280000005</v>
      </c>
      <c r="AK26" s="98"/>
      <c r="AL26" s="34" t="s">
        <v>427</v>
      </c>
      <c r="AM26" s="160">
        <v>42504.94</v>
      </c>
      <c r="AN26" s="160">
        <v>2054.983428</v>
      </c>
      <c r="AO26" s="160">
        <v>1059.5832439999999</v>
      </c>
      <c r="AP26" s="160">
        <v>1083.4999949999999</v>
      </c>
      <c r="AQ26" s="160">
        <v>20.683835899040641</v>
      </c>
      <c r="AR26" s="160">
        <v>21.33</v>
      </c>
      <c r="AS26" s="160">
        <v>47.457750791473188</v>
      </c>
      <c r="AT26" s="160">
        <v>63.967166438211841</v>
      </c>
      <c r="AU26" s="160">
        <v>-0.64616410095935861</v>
      </c>
      <c r="AV26" s="160">
        <v>43832.796519240001</v>
      </c>
      <c r="AW26" s="160">
        <v>1327.8565192400001</v>
      </c>
      <c r="AX26" s="160">
        <v>62.253001370839208</v>
      </c>
      <c r="AY26" s="72"/>
      <c r="BF26" s="131"/>
      <c r="BJ26" s="96"/>
    </row>
    <row r="27" spans="2:62">
      <c r="B27" s="59" t="str">
        <f t="shared" si="0"/>
        <v>K99186 16 oz Smart Way Italian</v>
      </c>
      <c r="D27" s="91">
        <f t="shared" si="1"/>
        <v>4499.55</v>
      </c>
      <c r="E27" s="92">
        <f t="shared" si="1"/>
        <v>250.16668799999999</v>
      </c>
      <c r="F27" s="92">
        <f t="shared" si="1"/>
        <v>449.84997799999996</v>
      </c>
      <c r="G27" s="92">
        <f t="shared" si="1"/>
        <v>108.6</v>
      </c>
      <c r="H27" s="93">
        <f t="shared" si="2"/>
        <v>17.986207660070235</v>
      </c>
      <c r="I27" s="94">
        <f t="shared" si="3"/>
        <v>21.33</v>
      </c>
      <c r="J27" s="95">
        <f t="shared" si="4"/>
        <v>0.26087684802433392</v>
      </c>
      <c r="K27" s="95">
        <f t="shared" si="4"/>
        <v>0.30134906400238698</v>
      </c>
      <c r="L27" s="96">
        <f t="shared" si="5"/>
        <v>21.33000000026108</v>
      </c>
      <c r="M27" s="60">
        <f t="shared" si="6"/>
        <v>0.30937612161458961</v>
      </c>
      <c r="N27" s="60">
        <f t="shared" si="7"/>
        <v>4.8499273590255687E-2</v>
      </c>
      <c r="O27" s="60">
        <f t="shared" si="8"/>
        <v>0.35737247432906116</v>
      </c>
      <c r="P27" s="60">
        <f t="shared" si="9"/>
        <v>5.6023410326674183E-2</v>
      </c>
      <c r="Q27" s="97">
        <f t="shared" si="10"/>
        <v>21.33</v>
      </c>
      <c r="R27" s="60">
        <f t="shared" si="11"/>
        <v>0.26087684802752709</v>
      </c>
      <c r="S27" s="60">
        <f t="shared" si="12"/>
        <v>3.193167952275644E-12</v>
      </c>
      <c r="T27" s="60">
        <f t="shared" si="13"/>
        <v>0.30134906400729555</v>
      </c>
      <c r="U27" s="60">
        <f t="shared" si="14"/>
        <v>4.9085735476239734E-12</v>
      </c>
      <c r="W27" s="61"/>
      <c r="X27" s="61"/>
      <c r="Y27" s="60"/>
      <c r="Z27" s="62">
        <f t="shared" si="15"/>
        <v>14543.947272069656</v>
      </c>
      <c r="AA27" s="62">
        <f t="shared" si="16"/>
        <v>17247.793485779999</v>
      </c>
      <c r="AB27" s="62">
        <f t="shared" si="17"/>
        <v>210.94936708602557</v>
      </c>
      <c r="AC27" s="62">
        <f t="shared" si="18"/>
        <v>210.94936708860763</v>
      </c>
      <c r="AD27" s="62">
        <f t="shared" si="19"/>
        <v>250.16668799999999</v>
      </c>
      <c r="AE27" s="62">
        <f t="shared" si="20"/>
        <v>12590.645120186027</v>
      </c>
      <c r="AF27" s="62">
        <f t="shared" si="21"/>
        <v>14931.355485779999</v>
      </c>
      <c r="AG27" s="62">
        <f t="shared" si="22"/>
        <v>210.94936708517156</v>
      </c>
      <c r="AH27" s="62">
        <f t="shared" si="23"/>
        <v>210.94936708860763</v>
      </c>
      <c r="AI27" s="62">
        <f t="shared" si="24"/>
        <v>250.16668799999997</v>
      </c>
      <c r="AK27" s="98"/>
      <c r="AL27" s="34" t="s">
        <v>428</v>
      </c>
      <c r="AM27" s="160">
        <v>4499.55</v>
      </c>
      <c r="AN27" s="160">
        <v>250.16668799999999</v>
      </c>
      <c r="AO27" s="160">
        <v>449.84997799999996</v>
      </c>
      <c r="AP27" s="160">
        <v>108.6</v>
      </c>
      <c r="AQ27" s="160">
        <v>17.986207660070235</v>
      </c>
      <c r="AR27" s="160">
        <v>21.33</v>
      </c>
      <c r="AS27" s="160">
        <v>26.08768480243339</v>
      </c>
      <c r="AT27" s="160">
        <v>30.134906400238698</v>
      </c>
      <c r="AU27" s="160">
        <v>-3.3437923399297667</v>
      </c>
      <c r="AV27" s="160">
        <v>5336.0554550400002</v>
      </c>
      <c r="AW27" s="160">
        <v>836.50545504000036</v>
      </c>
      <c r="AX27" s="160">
        <v>39.217320911392427</v>
      </c>
      <c r="AY27" s="72"/>
      <c r="BF27" s="131"/>
      <c r="BJ27" s="96"/>
    </row>
    <row r="28" spans="2:62">
      <c r="B28" s="59" t="str">
        <f t="shared" si="0"/>
        <v>K99189 16oz Smart Way 1000 Island</v>
      </c>
      <c r="D28" s="91">
        <f t="shared" si="1"/>
        <v>11934.27</v>
      </c>
      <c r="E28" s="92">
        <f t="shared" si="1"/>
        <v>556.6833640000001</v>
      </c>
      <c r="F28" s="92">
        <f t="shared" si="1"/>
        <v>487.88330499999995</v>
      </c>
      <c r="G28" s="92">
        <f t="shared" si="1"/>
        <v>126.09999900000001</v>
      </c>
      <c r="H28" s="93">
        <f t="shared" si="2"/>
        <v>21.4381653409711</v>
      </c>
      <c r="I28" s="94">
        <f t="shared" si="3"/>
        <v>21.88</v>
      </c>
      <c r="J28" s="95">
        <f t="shared" si="4"/>
        <v>0.46592422166715713</v>
      </c>
      <c r="K28" s="95">
        <f t="shared" si="4"/>
        <v>0.52217055388121802</v>
      </c>
      <c r="L28" s="96">
        <f t="shared" si="5"/>
        <v>21.880000000189749</v>
      </c>
      <c r="M28" s="60">
        <f t="shared" si="6"/>
        <v>0.47552679103015177</v>
      </c>
      <c r="N28" s="60">
        <f t="shared" si="7"/>
        <v>9.6025693629946396E-3</v>
      </c>
      <c r="O28" s="60">
        <f t="shared" si="8"/>
        <v>0.5329323445988684</v>
      </c>
      <c r="P28" s="60">
        <f t="shared" si="9"/>
        <v>1.0761790717650377E-2</v>
      </c>
      <c r="Q28" s="97">
        <f t="shared" si="10"/>
        <v>21.88</v>
      </c>
      <c r="R28" s="60">
        <f t="shared" si="11"/>
        <v>0.46592422167119779</v>
      </c>
      <c r="S28" s="60">
        <f t="shared" si="12"/>
        <v>4.0406566981232572E-12</v>
      </c>
      <c r="T28" s="60">
        <f t="shared" si="13"/>
        <v>0.52217055388765654</v>
      </c>
      <c r="U28" s="60">
        <f t="shared" si="14"/>
        <v>6.4385163867086703E-12</v>
      </c>
      <c r="W28" s="61"/>
      <c r="X28" s="61"/>
      <c r="Y28" s="60"/>
      <c r="Z28" s="62">
        <f t="shared" si="15"/>
        <v>25096.945587747723</v>
      </c>
      <c r="AA28" s="62">
        <f t="shared" si="16"/>
        <v>25614.186695839999</v>
      </c>
      <c r="AB28" s="62">
        <f t="shared" si="17"/>
        <v>545.44195611958423</v>
      </c>
      <c r="AC28" s="62">
        <f t="shared" si="18"/>
        <v>545.44195612431452</v>
      </c>
      <c r="AD28" s="62">
        <f t="shared" si="19"/>
        <v>556.6833640000001</v>
      </c>
      <c r="AE28" s="62">
        <f t="shared" si="20"/>
        <v>22393.592959689431</v>
      </c>
      <c r="AF28" s="62">
        <f t="shared" si="21"/>
        <v>22855.118717720001</v>
      </c>
      <c r="AG28" s="62">
        <f t="shared" si="22"/>
        <v>545.44195611758892</v>
      </c>
      <c r="AH28" s="62">
        <f t="shared" si="23"/>
        <v>545.4419561243144</v>
      </c>
      <c r="AI28" s="62">
        <f t="shared" si="24"/>
        <v>556.6833640000001</v>
      </c>
      <c r="AK28" s="98"/>
      <c r="AL28" s="34" t="s">
        <v>429</v>
      </c>
      <c r="AM28" s="160">
        <v>11934.27</v>
      </c>
      <c r="AN28" s="160">
        <v>556.6833640000001</v>
      </c>
      <c r="AO28" s="160">
        <v>487.88330499999995</v>
      </c>
      <c r="AP28" s="160">
        <v>126.09999900000001</v>
      </c>
      <c r="AQ28" s="160">
        <v>21.4381653409711</v>
      </c>
      <c r="AR28" s="160">
        <v>21.88</v>
      </c>
      <c r="AS28" s="160">
        <v>46.592422166715714</v>
      </c>
      <c r="AT28" s="160">
        <v>52.217055388121807</v>
      </c>
      <c r="AU28" s="160">
        <v>-0.44183465902890018</v>
      </c>
      <c r="AV28" s="160">
        <v>12180.23200432</v>
      </c>
      <c r="AW28" s="160">
        <v>245.96200432000012</v>
      </c>
      <c r="AX28" s="160">
        <v>11.241407875685564</v>
      </c>
      <c r="AY28" s="72"/>
      <c r="BF28" s="131"/>
      <c r="BJ28" s="96"/>
    </row>
    <row r="29" spans="2:62">
      <c r="B29" s="59" t="str">
        <f t="shared" si="0"/>
        <v>K99636 16oz Kroger Honey Mustard</v>
      </c>
      <c r="D29" s="91">
        <f t="shared" si="1"/>
        <v>25412.83</v>
      </c>
      <c r="E29" s="92">
        <f t="shared" si="1"/>
        <v>1207.8167129999999</v>
      </c>
      <c r="F29" s="92">
        <f t="shared" si="1"/>
        <v>479.14995399999998</v>
      </c>
      <c r="G29" s="92">
        <f t="shared" si="1"/>
        <v>262.26666599999999</v>
      </c>
      <c r="H29" s="93">
        <f t="shared" si="2"/>
        <v>21.040303322909892</v>
      </c>
      <c r="I29" s="94">
        <f t="shared" si="3"/>
        <v>21.33</v>
      </c>
      <c r="J29" s="95">
        <f t="shared" si="4"/>
        <v>0.6111249048488705</v>
      </c>
      <c r="K29" s="95">
        <f t="shared" si="4"/>
        <v>0.70613430511897324</v>
      </c>
      <c r="L29" s="96">
        <f t="shared" si="5"/>
        <v>21.333357887858753</v>
      </c>
      <c r="M29" s="60">
        <f t="shared" si="6"/>
        <v>0.61963680414857747</v>
      </c>
      <c r="N29" s="60">
        <f t="shared" si="7"/>
        <v>8.5118992997069709E-3</v>
      </c>
      <c r="O29" s="60">
        <f t="shared" si="8"/>
        <v>0.71596951891640426</v>
      </c>
      <c r="P29" s="60">
        <f t="shared" si="9"/>
        <v>9.8352137974310194E-3</v>
      </c>
      <c r="Q29" s="97">
        <f t="shared" si="10"/>
        <v>21.33</v>
      </c>
      <c r="R29" s="60">
        <f t="shared" si="11"/>
        <v>0.61122111154826919</v>
      </c>
      <c r="S29" s="60">
        <f t="shared" si="12"/>
        <v>9.6206699398693196E-5</v>
      </c>
      <c r="T29" s="60">
        <f t="shared" si="13"/>
        <v>0.70624546872756766</v>
      </c>
      <c r="U29" s="60">
        <f t="shared" si="14"/>
        <v>1.1116360859442231E-4</v>
      </c>
      <c r="W29" s="61"/>
      <c r="X29" s="61"/>
      <c r="Y29" s="60"/>
      <c r="Z29" s="62">
        <f t="shared" si="15"/>
        <v>41012.460573446624</v>
      </c>
      <c r="AA29" s="62">
        <f t="shared" si="16"/>
        <v>41577.146992889997</v>
      </c>
      <c r="AB29" s="62">
        <f t="shared" si="17"/>
        <v>1191.2250351578716</v>
      </c>
      <c r="AC29" s="62">
        <f t="shared" si="18"/>
        <v>1191.4125644631974</v>
      </c>
      <c r="AD29" s="62">
        <f t="shared" si="19"/>
        <v>1207.8167129999999</v>
      </c>
      <c r="AE29" s="62">
        <f t="shared" si="20"/>
        <v>35494.290369318325</v>
      </c>
      <c r="AF29" s="62">
        <f t="shared" si="21"/>
        <v>35982.999007109996</v>
      </c>
      <c r="AG29" s="62">
        <f t="shared" si="22"/>
        <v>1191.2250351609152</v>
      </c>
      <c r="AH29" s="62">
        <f t="shared" si="23"/>
        <v>1191.4125644631974</v>
      </c>
      <c r="AI29" s="62">
        <f t="shared" si="24"/>
        <v>1207.8167129999999</v>
      </c>
      <c r="AK29" s="98"/>
      <c r="AL29" s="34" t="s">
        <v>430</v>
      </c>
      <c r="AM29" s="160">
        <v>25412.83</v>
      </c>
      <c r="AN29" s="160">
        <v>1207.8167129999999</v>
      </c>
      <c r="AO29" s="160">
        <v>479.14995399999998</v>
      </c>
      <c r="AP29" s="160">
        <v>262.26666599999999</v>
      </c>
      <c r="AQ29" s="160">
        <v>21.040303322909889</v>
      </c>
      <c r="AR29" s="160">
        <v>21.33</v>
      </c>
      <c r="AS29" s="160">
        <v>61.112490484887054</v>
      </c>
      <c r="AT29" s="160">
        <v>70.61343051189732</v>
      </c>
      <c r="AU29" s="160">
        <v>-0.28969667709010993</v>
      </c>
      <c r="AV29" s="160">
        <v>25762.730488290006</v>
      </c>
      <c r="AW29" s="160">
        <v>349.90048829000051</v>
      </c>
      <c r="AX29" s="160">
        <v>16.404148536802648</v>
      </c>
      <c r="AY29" s="72"/>
      <c r="BF29" s="131"/>
      <c r="BJ29" s="96"/>
    </row>
    <row r="30" spans="2:62">
      <c r="B30" s="59" t="str">
        <f t="shared" si="0"/>
        <v>K99638 16OZ Kroger Lite Raspberry Vinaigrette</v>
      </c>
      <c r="D30" s="91">
        <f t="shared" si="1"/>
        <v>9102.2000000000007</v>
      </c>
      <c r="E30" s="92">
        <f t="shared" si="1"/>
        <v>428.883353</v>
      </c>
      <c r="F30" s="92">
        <f t="shared" si="1"/>
        <v>125.016648</v>
      </c>
      <c r="G30" s="92">
        <f t="shared" si="1"/>
        <v>0</v>
      </c>
      <c r="H30" s="93">
        <f t="shared" si="2"/>
        <v>21.223020050395849</v>
      </c>
      <c r="I30" s="94">
        <f t="shared" si="3"/>
        <v>21.33</v>
      </c>
      <c r="J30" s="95">
        <f t="shared" si="4"/>
        <v>0.7704139757432561</v>
      </c>
      <c r="K30" s="95">
        <f t="shared" si="4"/>
        <v>0.7704139757432561</v>
      </c>
      <c r="L30" s="96">
        <f t="shared" si="5"/>
        <v>21.329999999378785</v>
      </c>
      <c r="M30" s="60">
        <f t="shared" si="6"/>
        <v>0.77429744037859283</v>
      </c>
      <c r="N30" s="60">
        <f t="shared" si="7"/>
        <v>3.8834646353367308E-3</v>
      </c>
      <c r="O30" s="60">
        <f t="shared" si="8"/>
        <v>0.77429744037859283</v>
      </c>
      <c r="P30" s="60">
        <f t="shared" si="9"/>
        <v>3.8834646353367308E-3</v>
      </c>
      <c r="Q30" s="97">
        <f t="shared" si="10"/>
        <v>21.33</v>
      </c>
      <c r="R30" s="60">
        <f t="shared" si="11"/>
        <v>0.7704139757208186</v>
      </c>
      <c r="S30" s="60">
        <f t="shared" si="12"/>
        <v>-2.2437496305371951E-11</v>
      </c>
      <c r="T30" s="60">
        <f t="shared" si="13"/>
        <v>0.7704139757208186</v>
      </c>
      <c r="U30" s="60">
        <f t="shared" si="14"/>
        <v>-2.2437496305371951E-11</v>
      </c>
      <c r="W30" s="61"/>
      <c r="X30" s="61"/>
      <c r="Y30" s="60"/>
      <c r="Z30" s="62">
        <f t="shared" si="15"/>
        <v>11755.430827137281</v>
      </c>
      <c r="AA30" s="62">
        <f t="shared" si="16"/>
        <v>11814.687021329999</v>
      </c>
      <c r="AB30" s="62">
        <f t="shared" si="17"/>
        <v>426.73230193460353</v>
      </c>
      <c r="AC30" s="62">
        <f t="shared" si="18"/>
        <v>426.7323019221754</v>
      </c>
      <c r="AD30" s="62">
        <f t="shared" si="19"/>
        <v>428.883353</v>
      </c>
      <c r="AE30" s="62">
        <f t="shared" si="20"/>
        <v>11755.430827137281</v>
      </c>
      <c r="AF30" s="62">
        <f t="shared" si="21"/>
        <v>11814.687021329999</v>
      </c>
      <c r="AG30" s="62">
        <f t="shared" si="22"/>
        <v>426.73230193460353</v>
      </c>
      <c r="AH30" s="62">
        <f t="shared" si="23"/>
        <v>426.7323019221754</v>
      </c>
      <c r="AI30" s="62">
        <f t="shared" si="24"/>
        <v>428.883353</v>
      </c>
      <c r="AK30" s="98"/>
      <c r="AL30" s="34" t="s">
        <v>431</v>
      </c>
      <c r="AM30" s="160">
        <v>9102.2000000000007</v>
      </c>
      <c r="AN30" s="160">
        <v>428.883353</v>
      </c>
      <c r="AO30" s="160">
        <v>125.016648</v>
      </c>
      <c r="AP30" s="160">
        <v>0</v>
      </c>
      <c r="AQ30" s="160">
        <v>21.223020050395849</v>
      </c>
      <c r="AR30" s="160">
        <v>21.33</v>
      </c>
      <c r="AS30" s="160">
        <v>77.041397574325615</v>
      </c>
      <c r="AT30" s="160">
        <v>77.041397574325615</v>
      </c>
      <c r="AU30" s="160">
        <v>-0.10697994960415144</v>
      </c>
      <c r="AV30" s="160">
        <v>9148.0819194899996</v>
      </c>
      <c r="AW30" s="160">
        <v>45.881919489998836</v>
      </c>
      <c r="AX30" s="160">
        <v>2.1510510778246057</v>
      </c>
      <c r="AY30" s="72"/>
      <c r="BF30" s="131"/>
      <c r="BJ30" s="96"/>
    </row>
    <row r="31" spans="2:62">
      <c r="B31" s="59" t="str">
        <f t="shared" si="0"/>
        <v>K99639 16oz. Kroger California French</v>
      </c>
      <c r="D31" s="91">
        <f t="shared" si="1"/>
        <v>35241.56</v>
      </c>
      <c r="E31" s="92">
        <f t="shared" si="1"/>
        <v>1867.0667630000003</v>
      </c>
      <c r="F31" s="92">
        <f t="shared" si="1"/>
        <v>784.19990700000005</v>
      </c>
      <c r="G31" s="92">
        <f t="shared" si="1"/>
        <v>174.89999699999996</v>
      </c>
      <c r="H31" s="93">
        <f t="shared" si="2"/>
        <v>18.875361448443282</v>
      </c>
      <c r="I31" s="94">
        <f t="shared" si="3"/>
        <v>21.33</v>
      </c>
      <c r="J31" s="95">
        <f t="shared" si="4"/>
        <v>0.58461034925170885</v>
      </c>
      <c r="K31" s="95">
        <f t="shared" si="4"/>
        <v>0.62317619760260468</v>
      </c>
      <c r="L31" s="96">
        <f t="shared" si="5"/>
        <v>21.329999999912086</v>
      </c>
      <c r="M31" s="60">
        <f t="shared" si="6"/>
        <v>0.66063575966731902</v>
      </c>
      <c r="N31" s="60">
        <f t="shared" si="7"/>
        <v>7.6025410415610173E-2</v>
      </c>
      <c r="O31" s="60">
        <f t="shared" si="8"/>
        <v>0.70421688777160996</v>
      </c>
      <c r="P31" s="60">
        <f t="shared" si="9"/>
        <v>8.1040690169005281E-2</v>
      </c>
      <c r="Q31" s="97">
        <f t="shared" si="10"/>
        <v>21.33</v>
      </c>
      <c r="R31" s="60">
        <f t="shared" si="11"/>
        <v>0.58461034924929944</v>
      </c>
      <c r="S31" s="60">
        <f t="shared" si="12"/>
        <v>-2.4094060080415147E-12</v>
      </c>
      <c r="T31" s="60">
        <f t="shared" si="13"/>
        <v>0.62317619759901344</v>
      </c>
      <c r="U31" s="60">
        <f t="shared" si="14"/>
        <v>-3.5912384177549939E-12</v>
      </c>
      <c r="W31" s="61"/>
      <c r="X31" s="61"/>
      <c r="Y31" s="60"/>
      <c r="Z31" s="62">
        <f t="shared" si="15"/>
        <v>53344.91735316725</v>
      </c>
      <c r="AA31" s="62">
        <f t="shared" si="16"/>
        <v>60282.135007110002</v>
      </c>
      <c r="AB31" s="62">
        <f t="shared" si="17"/>
        <v>1652.2062822384082</v>
      </c>
      <c r="AC31" s="62">
        <f t="shared" si="18"/>
        <v>1652.2062822315988</v>
      </c>
      <c r="AD31" s="62">
        <f t="shared" si="19"/>
        <v>1867.0667630000003</v>
      </c>
      <c r="AE31" s="62">
        <f t="shared" si="20"/>
        <v>50043.616692460608</v>
      </c>
      <c r="AF31" s="62">
        <f t="shared" si="21"/>
        <v>56551.518071100007</v>
      </c>
      <c r="AG31" s="62">
        <f t="shared" si="22"/>
        <v>1652.2062822411199</v>
      </c>
      <c r="AH31" s="62">
        <f t="shared" si="23"/>
        <v>1652.2062822315986</v>
      </c>
      <c r="AI31" s="62">
        <f t="shared" si="24"/>
        <v>1867.0667630000003</v>
      </c>
      <c r="AK31" s="98"/>
      <c r="AL31" s="34" t="s">
        <v>432</v>
      </c>
      <c r="AM31" s="160">
        <v>35241.56</v>
      </c>
      <c r="AN31" s="160">
        <v>1867.0667630000003</v>
      </c>
      <c r="AO31" s="160">
        <v>784.19990700000005</v>
      </c>
      <c r="AP31" s="160">
        <v>174.89999699999996</v>
      </c>
      <c r="AQ31" s="160">
        <v>18.875361448443286</v>
      </c>
      <c r="AR31" s="160">
        <v>21.33</v>
      </c>
      <c r="AS31" s="160">
        <v>58.461034925170885</v>
      </c>
      <c r="AT31" s="160">
        <v>62.31761976026047</v>
      </c>
      <c r="AU31" s="160">
        <v>-2.454638551556716</v>
      </c>
      <c r="AV31" s="160">
        <v>39824.534054790005</v>
      </c>
      <c r="AW31" s="160">
        <v>4582.9740547899974</v>
      </c>
      <c r="AX31" s="160">
        <v>214.8604807684012</v>
      </c>
      <c r="AY31" s="72"/>
      <c r="BF31" s="131"/>
      <c r="BJ31" s="96"/>
    </row>
    <row r="32" spans="2:62">
      <c r="B32" s="59" t="str">
        <f t="shared" si="0"/>
        <v>K99641 16oz Kroger Lite Ranch</v>
      </c>
      <c r="D32" s="91">
        <f t="shared" si="1"/>
        <v>44503.48</v>
      </c>
      <c r="E32" s="92">
        <f t="shared" si="1"/>
        <v>2324.8501309999997</v>
      </c>
      <c r="F32" s="92">
        <f t="shared" si="1"/>
        <v>1119.9498750000002</v>
      </c>
      <c r="G32" s="92">
        <f t="shared" si="1"/>
        <v>706.29999599999996</v>
      </c>
      <c r="H32" s="93">
        <f t="shared" si="2"/>
        <v>19.142515642871782</v>
      </c>
      <c r="I32" s="94">
        <f t="shared" si="3"/>
        <v>21.33</v>
      </c>
      <c r="J32" s="95">
        <f t="shared" si="4"/>
        <v>0.50259194487358494</v>
      </c>
      <c r="K32" s="95">
        <f t="shared" si="4"/>
        <v>0.60563572590013004</v>
      </c>
      <c r="L32" s="96">
        <f t="shared" si="5"/>
        <v>21.331198287987174</v>
      </c>
      <c r="M32" s="60">
        <f t="shared" si="6"/>
        <v>0.56005640188862871</v>
      </c>
      <c r="N32" s="60">
        <f t="shared" si="7"/>
        <v>5.7464457015043768E-2</v>
      </c>
      <c r="O32" s="60">
        <f t="shared" si="8"/>
        <v>0.6748868227330117</v>
      </c>
      <c r="P32" s="60">
        <f t="shared" si="9"/>
        <v>6.9251096832881665E-2</v>
      </c>
      <c r="Q32" s="97">
        <f t="shared" si="10"/>
        <v>21.33</v>
      </c>
      <c r="R32" s="60">
        <f t="shared" si="11"/>
        <v>0.50262017974887774</v>
      </c>
      <c r="S32" s="60">
        <f t="shared" si="12"/>
        <v>2.8234875292798556E-5</v>
      </c>
      <c r="T32" s="60">
        <f t="shared" si="13"/>
        <v>0.60567424103772682</v>
      </c>
      <c r="U32" s="60">
        <f t="shared" si="14"/>
        <v>3.8515137596784044E-5</v>
      </c>
      <c r="W32" s="61"/>
      <c r="X32" s="61"/>
      <c r="Y32" s="60"/>
      <c r="Z32" s="62">
        <f t="shared" si="15"/>
        <v>79462.496723410091</v>
      </c>
      <c r="AA32" s="62">
        <f t="shared" si="16"/>
        <v>88542.963042659991</v>
      </c>
      <c r="AB32" s="62">
        <f t="shared" si="17"/>
        <v>2086.3094233699226</v>
      </c>
      <c r="AC32" s="62">
        <f t="shared" si="18"/>
        <v>2086.4266291608069</v>
      </c>
      <c r="AD32" s="62">
        <f t="shared" si="19"/>
        <v>2324.8501309999997</v>
      </c>
      <c r="AE32" s="62">
        <f t="shared" si="20"/>
        <v>65942.138001419808</v>
      </c>
      <c r="AF32" s="62">
        <f t="shared" si="21"/>
        <v>73477.584127979993</v>
      </c>
      <c r="AG32" s="62">
        <f t="shared" si="22"/>
        <v>2086.2939522145821</v>
      </c>
      <c r="AH32" s="62">
        <f t="shared" si="23"/>
        <v>2086.4266291608069</v>
      </c>
      <c r="AI32" s="62">
        <f t="shared" si="24"/>
        <v>2324.8501309999997</v>
      </c>
      <c r="AK32" s="98"/>
      <c r="AL32" s="34" t="s">
        <v>433</v>
      </c>
      <c r="AM32" s="160">
        <v>44503.48</v>
      </c>
      <c r="AN32" s="160">
        <v>2324.8501309999997</v>
      </c>
      <c r="AO32" s="160">
        <v>1119.9498750000002</v>
      </c>
      <c r="AP32" s="160">
        <v>706.29999599999996</v>
      </c>
      <c r="AQ32" s="160">
        <v>19.142515642871778</v>
      </c>
      <c r="AR32" s="160">
        <v>21.33</v>
      </c>
      <c r="AS32" s="160">
        <v>50.259194487358492</v>
      </c>
      <c r="AT32" s="160">
        <v>60.563572590013003</v>
      </c>
      <c r="AU32" s="160">
        <v>-2.1874843571282212</v>
      </c>
      <c r="AV32" s="160">
        <v>49589.053294229998</v>
      </c>
      <c r="AW32" s="160">
        <v>5085.5732942299992</v>
      </c>
      <c r="AX32" s="160">
        <v>238.42350183919359</v>
      </c>
      <c r="AY32" s="72"/>
      <c r="BF32" s="131"/>
      <c r="BJ32" s="96"/>
    </row>
    <row r="33" spans="1:62">
      <c r="B33" s="59" t="str">
        <f t="shared" si="0"/>
        <v>K99642 16OZ Kroger French Dressing</v>
      </c>
      <c r="D33" s="91">
        <f t="shared" si="1"/>
        <v>21572.52</v>
      </c>
      <c r="E33" s="92">
        <f t="shared" si="1"/>
        <v>1065.1500390000001</v>
      </c>
      <c r="F33" s="92">
        <f t="shared" si="1"/>
        <v>385.81662800000004</v>
      </c>
      <c r="G33" s="92">
        <f t="shared" si="1"/>
        <v>217.53333299999997</v>
      </c>
      <c r="H33" s="93">
        <f t="shared" si="2"/>
        <v>20.253034042277303</v>
      </c>
      <c r="I33" s="94">
        <f t="shared" si="3"/>
        <v>21.33</v>
      </c>
      <c r="J33" s="95">
        <f t="shared" si="4"/>
        <v>0.60608014728238369</v>
      </c>
      <c r="K33" s="95">
        <f t="shared" si="4"/>
        <v>0.69694552517479136</v>
      </c>
      <c r="L33" s="96">
        <f t="shared" si="5"/>
        <v>21.332640310385628</v>
      </c>
      <c r="M33" s="60">
        <f t="shared" si="6"/>
        <v>0.63838779682349434</v>
      </c>
      <c r="N33" s="60">
        <f t="shared" si="7"/>
        <v>3.230764954111065E-2</v>
      </c>
      <c r="O33" s="60">
        <f t="shared" si="8"/>
        <v>0.73409683573385631</v>
      </c>
      <c r="P33" s="60">
        <f t="shared" si="9"/>
        <v>3.7151310559064954E-2</v>
      </c>
      <c r="Q33" s="97">
        <f t="shared" si="10"/>
        <v>21.33</v>
      </c>
      <c r="R33" s="60">
        <f t="shared" si="11"/>
        <v>0.60615517024100507</v>
      </c>
      <c r="S33" s="60">
        <f t="shared" si="12"/>
        <v>7.5022958621384639E-5</v>
      </c>
      <c r="T33" s="60">
        <f t="shared" si="13"/>
        <v>0.69703179580149288</v>
      </c>
      <c r="U33" s="60">
        <f t="shared" si="14"/>
        <v>8.6270626701523412E-5</v>
      </c>
      <c r="W33" s="61"/>
      <c r="X33" s="61"/>
      <c r="Y33" s="60"/>
      <c r="Z33" s="62">
        <f t="shared" si="15"/>
        <v>33792.187299539677</v>
      </c>
      <c r="AA33" s="62">
        <f t="shared" si="16"/>
        <v>35589.104999999996</v>
      </c>
      <c r="AB33" s="62">
        <f t="shared" si="17"/>
        <v>1011.2447257406571</v>
      </c>
      <c r="AC33" s="62">
        <f t="shared" si="18"/>
        <v>1011.3699015471169</v>
      </c>
      <c r="AD33" s="62">
        <f t="shared" si="19"/>
        <v>1065.1500390000003</v>
      </c>
      <c r="AE33" s="62">
        <f t="shared" si="20"/>
        <v>29386.47730096064</v>
      </c>
      <c r="AF33" s="62">
        <f t="shared" si="21"/>
        <v>30949.119007109999</v>
      </c>
      <c r="AG33" s="62">
        <f t="shared" si="22"/>
        <v>1011.2447257434317</v>
      </c>
      <c r="AH33" s="62">
        <f t="shared" si="23"/>
        <v>1011.3699015471168</v>
      </c>
      <c r="AI33" s="62">
        <f t="shared" si="24"/>
        <v>1065.1500390000001</v>
      </c>
      <c r="AK33" s="98"/>
      <c r="AL33" s="34" t="s">
        <v>434</v>
      </c>
      <c r="AM33" s="160">
        <v>21572.52</v>
      </c>
      <c r="AN33" s="160">
        <v>1065.1500390000001</v>
      </c>
      <c r="AO33" s="160">
        <v>385.81662800000004</v>
      </c>
      <c r="AP33" s="160">
        <v>217.53333299999997</v>
      </c>
      <c r="AQ33" s="160">
        <v>20.253034042277303</v>
      </c>
      <c r="AR33" s="160">
        <v>21.33</v>
      </c>
      <c r="AS33" s="160">
        <v>60.608014728238373</v>
      </c>
      <c r="AT33" s="160">
        <v>69.694552517479138</v>
      </c>
      <c r="AU33" s="160">
        <v>-1.0769659577226958</v>
      </c>
      <c r="AV33" s="160">
        <v>22719.650331870002</v>
      </c>
      <c r="AW33" s="160">
        <v>1147.1303318699997</v>
      </c>
      <c r="AX33" s="160">
        <v>53.780137452883238</v>
      </c>
      <c r="AY33" s="72"/>
      <c r="BF33" s="131"/>
      <c r="BJ33" s="96"/>
    </row>
    <row r="34" spans="1:62">
      <c r="B34" s="59" t="str">
        <f t="shared" si="0"/>
        <v>K99644 16oz Kroger Creamy Italian</v>
      </c>
      <c r="D34" s="91">
        <f t="shared" si="1"/>
        <v>19183.36</v>
      </c>
      <c r="E34" s="92">
        <f t="shared" si="1"/>
        <v>953.81671299999982</v>
      </c>
      <c r="F34" s="92">
        <f t="shared" si="1"/>
        <v>524.83328600000004</v>
      </c>
      <c r="G34" s="92">
        <f t="shared" si="1"/>
        <v>349.88333299999999</v>
      </c>
      <c r="H34" s="93">
        <f t="shared" si="2"/>
        <v>20.112207868179812</v>
      </c>
      <c r="I34" s="94">
        <f t="shared" si="3"/>
        <v>21.33</v>
      </c>
      <c r="J34" s="95">
        <f t="shared" si="4"/>
        <v>0.49184803433925439</v>
      </c>
      <c r="K34" s="95">
        <f t="shared" si="4"/>
        <v>0.60823083601750139</v>
      </c>
      <c r="L34" s="96">
        <f t="shared" si="5"/>
        <v>21.330000000332912</v>
      </c>
      <c r="M34" s="60">
        <f t="shared" si="6"/>
        <v>0.52162938258103353</v>
      </c>
      <c r="N34" s="60">
        <f t="shared" si="7"/>
        <v>2.9781348241779138E-2</v>
      </c>
      <c r="O34" s="60">
        <f t="shared" si="8"/>
        <v>0.64505915101278799</v>
      </c>
      <c r="P34" s="60">
        <f t="shared" si="9"/>
        <v>3.6828314995286604E-2</v>
      </c>
      <c r="Q34" s="97">
        <f t="shared" si="10"/>
        <v>21.33</v>
      </c>
      <c r="R34" s="60">
        <f t="shared" si="11"/>
        <v>0.49184803434693103</v>
      </c>
      <c r="S34" s="60">
        <f t="shared" si="12"/>
        <v>7.6766371037706449E-12</v>
      </c>
      <c r="T34" s="60">
        <f t="shared" si="13"/>
        <v>0.60823083602629091</v>
      </c>
      <c r="U34" s="60">
        <f t="shared" si="14"/>
        <v>8.7895246636549018E-12</v>
      </c>
      <c r="W34" s="61"/>
      <c r="X34" s="61"/>
      <c r="Y34" s="60"/>
      <c r="Z34" s="62">
        <f t="shared" si="15"/>
        <v>36775.842467079441</v>
      </c>
      <c r="AA34" s="62">
        <f t="shared" si="16"/>
        <v>39002.615971559993</v>
      </c>
      <c r="AB34" s="62">
        <f t="shared" si="17"/>
        <v>899.36052506800718</v>
      </c>
      <c r="AC34" s="62">
        <f t="shared" si="18"/>
        <v>899.36052508204409</v>
      </c>
      <c r="AD34" s="62">
        <f t="shared" si="19"/>
        <v>953.81671299999982</v>
      </c>
      <c r="AE34" s="62">
        <f t="shared" si="20"/>
        <v>29738.916144171868</v>
      </c>
      <c r="AF34" s="62">
        <f t="shared" si="21"/>
        <v>31539.604478669993</v>
      </c>
      <c r="AG34" s="62">
        <f t="shared" si="22"/>
        <v>899.36052506904741</v>
      </c>
      <c r="AH34" s="62">
        <f t="shared" si="23"/>
        <v>899.36052508204409</v>
      </c>
      <c r="AI34" s="62">
        <f t="shared" si="24"/>
        <v>953.8167129999996</v>
      </c>
      <c r="AK34" s="98"/>
      <c r="AL34" s="34" t="s">
        <v>435</v>
      </c>
      <c r="AM34" s="160">
        <v>19183.36</v>
      </c>
      <c r="AN34" s="160">
        <v>953.81671299999982</v>
      </c>
      <c r="AO34" s="160">
        <v>524.83328600000004</v>
      </c>
      <c r="AP34" s="160">
        <v>349.88333299999999</v>
      </c>
      <c r="AQ34" s="160">
        <v>20.112207868179809</v>
      </c>
      <c r="AR34" s="160">
        <v>21.33</v>
      </c>
      <c r="AS34" s="160">
        <v>49.184803433925438</v>
      </c>
      <c r="AT34" s="160">
        <v>60.823083601750135</v>
      </c>
      <c r="AU34" s="160">
        <v>-1.2177921318201903</v>
      </c>
      <c r="AV34" s="160">
        <v>20344.910488289999</v>
      </c>
      <c r="AW34" s="160">
        <v>1161.5504882900004</v>
      </c>
      <c r="AX34" s="160">
        <v>54.456187917955951</v>
      </c>
      <c r="AY34" s="72"/>
      <c r="BF34" s="131"/>
      <c r="BJ34" s="96"/>
    </row>
    <row r="35" spans="1:62">
      <c r="B35" s="59" t="str">
        <f t="shared" si="0"/>
        <v>K99645 16oz Kroger Buttermilk</v>
      </c>
      <c r="D35" s="91">
        <f t="shared" si="1"/>
        <v>57332.38</v>
      </c>
      <c r="E35" s="92">
        <f t="shared" si="1"/>
        <v>2878.9667790000003</v>
      </c>
      <c r="F35" s="92">
        <f t="shared" si="1"/>
        <v>807.89989700000001</v>
      </c>
      <c r="G35" s="92">
        <f t="shared" si="1"/>
        <v>254.78332900000001</v>
      </c>
      <c r="H35" s="93">
        <f t="shared" si="2"/>
        <v>19.914220760794681</v>
      </c>
      <c r="I35" s="94">
        <f t="shared" si="3"/>
        <v>21.33</v>
      </c>
      <c r="J35" s="95">
        <f t="shared" si="4"/>
        <v>0.68189450990681333</v>
      </c>
      <c r="K35" s="95">
        <f t="shared" si="4"/>
        <v>0.72901511354532933</v>
      </c>
      <c r="L35" s="96">
        <f t="shared" si="5"/>
        <v>21.330680856695643</v>
      </c>
      <c r="M35" s="60">
        <f t="shared" si="6"/>
        <v>0.7303963506014024</v>
      </c>
      <c r="N35" s="60">
        <f t="shared" si="7"/>
        <v>4.8501840694589071E-2</v>
      </c>
      <c r="O35" s="60">
        <f t="shared" si="8"/>
        <v>0.78087086732506517</v>
      </c>
      <c r="P35" s="60">
        <f t="shared" si="9"/>
        <v>5.1855753779735836E-2</v>
      </c>
      <c r="Q35" s="97">
        <f t="shared" si="10"/>
        <v>21.33</v>
      </c>
      <c r="R35" s="60">
        <f t="shared" si="11"/>
        <v>0.68191627607853356</v>
      </c>
      <c r="S35" s="60">
        <f t="shared" si="12"/>
        <v>2.1766171720227767E-5</v>
      </c>
      <c r="T35" s="60">
        <f t="shared" si="13"/>
        <v>0.72904054559702591</v>
      </c>
      <c r="U35" s="60">
        <f t="shared" si="14"/>
        <v>2.5432051696583358E-5</v>
      </c>
      <c r="W35" s="61"/>
      <c r="X35" s="61"/>
      <c r="Y35" s="60"/>
      <c r="Z35" s="62">
        <f t="shared" si="15"/>
        <v>78494.888361357473</v>
      </c>
      <c r="AA35" s="62">
        <f t="shared" si="16"/>
        <v>84075.394606650007</v>
      </c>
      <c r="AB35" s="62">
        <f t="shared" si="17"/>
        <v>2687.7894983836636</v>
      </c>
      <c r="AC35" s="62">
        <f t="shared" si="18"/>
        <v>2687.8752930145333</v>
      </c>
      <c r="AD35" s="62">
        <f t="shared" si="19"/>
        <v>2878.9667789999999</v>
      </c>
      <c r="AE35" s="62">
        <f t="shared" si="20"/>
        <v>73421.076901481283</v>
      </c>
      <c r="AF35" s="62">
        <f t="shared" si="21"/>
        <v>78640.866199080003</v>
      </c>
      <c r="AG35" s="62">
        <f t="shared" si="22"/>
        <v>2687.7815284306312</v>
      </c>
      <c r="AH35" s="62">
        <f t="shared" si="23"/>
        <v>2687.8752930145338</v>
      </c>
      <c r="AI35" s="62">
        <f t="shared" si="24"/>
        <v>2878.9667790000003</v>
      </c>
      <c r="AK35" s="98"/>
      <c r="AL35" s="34" t="s">
        <v>436</v>
      </c>
      <c r="AM35" s="160">
        <v>57332.38</v>
      </c>
      <c r="AN35" s="160">
        <v>2878.9667790000003</v>
      </c>
      <c r="AO35" s="160">
        <v>807.89989700000001</v>
      </c>
      <c r="AP35" s="160">
        <v>254.78332900000001</v>
      </c>
      <c r="AQ35" s="160">
        <v>19.914220760794684</v>
      </c>
      <c r="AR35" s="160">
        <v>21.33</v>
      </c>
      <c r="AS35" s="160">
        <v>68.189450990681337</v>
      </c>
      <c r="AT35" s="160">
        <v>72.901511354532929</v>
      </c>
      <c r="AU35" s="160">
        <v>-1.415779239205317</v>
      </c>
      <c r="AV35" s="160">
        <v>61408.361396069995</v>
      </c>
      <c r="AW35" s="160">
        <v>4075.9813960700021</v>
      </c>
      <c r="AX35" s="160">
        <v>191.09148598546668</v>
      </c>
      <c r="AY35" s="72"/>
      <c r="BF35" s="131"/>
      <c r="BJ35" s="96"/>
    </row>
    <row r="36" spans="1:62">
      <c r="B36" s="59" t="str">
        <f t="shared" si="0"/>
        <v>K99647 16oz Kroger Fat Free Ranch</v>
      </c>
      <c r="D36" s="91">
        <f t="shared" si="1"/>
        <v>18603.84</v>
      </c>
      <c r="E36" s="92">
        <f t="shared" si="1"/>
        <v>983.98338899999987</v>
      </c>
      <c r="F36" s="92">
        <f t="shared" si="1"/>
        <v>358.11661299999997</v>
      </c>
      <c r="G36" s="92">
        <f t="shared" si="1"/>
        <v>339.44999799999999</v>
      </c>
      <c r="H36" s="93">
        <f t="shared" si="2"/>
        <v>18.906660628597262</v>
      </c>
      <c r="I36" s="94">
        <f t="shared" si="3"/>
        <v>21.33</v>
      </c>
      <c r="J36" s="95">
        <f t="shared" si="4"/>
        <v>0.51868292937741567</v>
      </c>
      <c r="K36" s="95">
        <f t="shared" si="4"/>
        <v>0.64985903244248622</v>
      </c>
      <c r="L36" s="96">
        <f t="shared" si="5"/>
        <v>21.3299999998261</v>
      </c>
      <c r="M36" s="60">
        <f t="shared" si="6"/>
        <v>0.58516451428741323</v>
      </c>
      <c r="N36" s="60">
        <f t="shared" si="7"/>
        <v>6.648158490999756E-2</v>
      </c>
      <c r="O36" s="60">
        <f t="shared" si="8"/>
        <v>0.73316696783672297</v>
      </c>
      <c r="P36" s="60">
        <f t="shared" si="9"/>
        <v>8.3307935394236754E-2</v>
      </c>
      <c r="Q36" s="97">
        <f t="shared" si="10"/>
        <v>21.33</v>
      </c>
      <c r="R36" s="60">
        <f t="shared" si="11"/>
        <v>0.51868292937318694</v>
      </c>
      <c r="S36" s="60">
        <f t="shared" si="12"/>
        <v>-4.2287284784947587E-12</v>
      </c>
      <c r="T36" s="60">
        <f t="shared" si="13"/>
        <v>0.64987056000874854</v>
      </c>
      <c r="U36" s="60">
        <f t="shared" si="14"/>
        <v>1.1527566262325983E-5</v>
      </c>
      <c r="W36" s="61"/>
      <c r="X36" s="61"/>
      <c r="Y36" s="60"/>
      <c r="Z36" s="62">
        <f t="shared" si="15"/>
        <v>31792.495180017726</v>
      </c>
      <c r="AA36" s="62">
        <f t="shared" si="16"/>
        <v>35867.461499999998</v>
      </c>
      <c r="AB36" s="62">
        <f t="shared" si="17"/>
        <v>872.19127989459332</v>
      </c>
      <c r="AC36" s="62">
        <f t="shared" si="18"/>
        <v>872.19127988748244</v>
      </c>
      <c r="AD36" s="62">
        <f t="shared" si="19"/>
        <v>983.98338899999965</v>
      </c>
      <c r="AE36" s="62">
        <f t="shared" si="20"/>
        <v>25374.629267453704</v>
      </c>
      <c r="AF36" s="62">
        <f t="shared" si="21"/>
        <v>28626.993042659997</v>
      </c>
      <c r="AG36" s="62">
        <f t="shared" si="22"/>
        <v>872.17580874077873</v>
      </c>
      <c r="AH36" s="62">
        <f t="shared" si="23"/>
        <v>872.19127988748244</v>
      </c>
      <c r="AI36" s="62">
        <f t="shared" si="24"/>
        <v>983.98338899999976</v>
      </c>
      <c r="AK36" s="98"/>
      <c r="AL36" s="34" t="s">
        <v>437</v>
      </c>
      <c r="AM36" s="160">
        <v>18603.84</v>
      </c>
      <c r="AN36" s="160">
        <v>983.98338899999987</v>
      </c>
      <c r="AO36" s="160">
        <v>358.11661299999997</v>
      </c>
      <c r="AP36" s="160">
        <v>339.44999799999999</v>
      </c>
      <c r="AQ36" s="160">
        <v>18.906660628597262</v>
      </c>
      <c r="AR36" s="160">
        <v>21.33</v>
      </c>
      <c r="AS36" s="160">
        <v>51.868292937741565</v>
      </c>
      <c r="AT36" s="160">
        <v>64.985903244248618</v>
      </c>
      <c r="AU36" s="160">
        <v>-2.4233393714027396</v>
      </c>
      <c r="AV36" s="160">
        <v>20988.365687369998</v>
      </c>
      <c r="AW36" s="160">
        <v>2384.5256873699986</v>
      </c>
      <c r="AX36" s="160">
        <v>111.79210911251752</v>
      </c>
      <c r="AY36" s="72"/>
      <c r="BF36" s="131"/>
      <c r="BJ36" s="96"/>
    </row>
    <row r="37" spans="1:62">
      <c r="B37" s="59" t="str">
        <f t="shared" si="0"/>
        <v>K99648 16oz Kroger Blue Cheese</v>
      </c>
      <c r="D37" s="91">
        <f t="shared" si="1"/>
        <v>40390.33</v>
      </c>
      <c r="E37" s="92">
        <f t="shared" si="1"/>
        <v>2022.7167799999997</v>
      </c>
      <c r="F37" s="92">
        <f t="shared" si="1"/>
        <v>815.96655700000008</v>
      </c>
      <c r="G37" s="92">
        <f t="shared" si="1"/>
        <v>1076.2999969999998</v>
      </c>
      <c r="H37" s="93">
        <f t="shared" si="2"/>
        <v>19.968356617875099</v>
      </c>
      <c r="I37" s="94">
        <f t="shared" si="3"/>
        <v>20</v>
      </c>
      <c r="J37" s="95">
        <f t="shared" si="4"/>
        <v>0.51583220864868173</v>
      </c>
      <c r="K37" s="95">
        <f t="shared" si="4"/>
        <v>0.71141239097638698</v>
      </c>
      <c r="L37" s="96">
        <f t="shared" si="5"/>
        <v>20.000415949792888</v>
      </c>
      <c r="M37" s="60">
        <f t="shared" si="6"/>
        <v>0.51666038075655307</v>
      </c>
      <c r="N37" s="60">
        <f t="shared" si="7"/>
        <v>8.2817210787133888E-4</v>
      </c>
      <c r="O37" s="60">
        <f t="shared" si="8"/>
        <v>0.71255456839284637</v>
      </c>
      <c r="P37" s="60">
        <f t="shared" si="9"/>
        <v>1.142177416459389E-3</v>
      </c>
      <c r="Q37" s="97">
        <f t="shared" si="10"/>
        <v>20</v>
      </c>
      <c r="R37" s="60">
        <f t="shared" si="11"/>
        <v>0.51584293666369929</v>
      </c>
      <c r="S37" s="60">
        <f t="shared" si="12"/>
        <v>1.0728015017558157E-5</v>
      </c>
      <c r="T37" s="60">
        <f t="shared" si="13"/>
        <v>0.71142718656822135</v>
      </c>
      <c r="U37" s="60">
        <f t="shared" si="14"/>
        <v>1.479559183437118E-5</v>
      </c>
      <c r="W37" s="61"/>
      <c r="X37" s="61"/>
      <c r="Y37" s="60"/>
      <c r="Z37" s="62">
        <f t="shared" si="15"/>
        <v>78175.783366349613</v>
      </c>
      <c r="AA37" s="62">
        <f t="shared" si="16"/>
        <v>78299.666679999995</v>
      </c>
      <c r="AB37" s="62">
        <f t="shared" si="17"/>
        <v>2019.4744999999994</v>
      </c>
      <c r="AC37" s="62">
        <f t="shared" si="18"/>
        <v>2019.5165</v>
      </c>
      <c r="AD37" s="62">
        <f t="shared" si="19"/>
        <v>2022.7167799999993</v>
      </c>
      <c r="AE37" s="62">
        <f t="shared" si="20"/>
        <v>56683.841198435715</v>
      </c>
      <c r="AF37" s="62">
        <f t="shared" si="21"/>
        <v>56773.666740000001</v>
      </c>
      <c r="AG37" s="62">
        <f t="shared" si="22"/>
        <v>2019.4744999999989</v>
      </c>
      <c r="AH37" s="62">
        <f t="shared" si="23"/>
        <v>2019.5165000000002</v>
      </c>
      <c r="AI37" s="62">
        <f t="shared" si="24"/>
        <v>2022.7167799999997</v>
      </c>
      <c r="AK37" s="98"/>
      <c r="AL37" s="34" t="s">
        <v>438</v>
      </c>
      <c r="AM37" s="160">
        <v>40390.33</v>
      </c>
      <c r="AN37" s="160">
        <v>2022.7167799999997</v>
      </c>
      <c r="AO37" s="160">
        <v>815.96655700000008</v>
      </c>
      <c r="AP37" s="160">
        <v>1076.2999969999998</v>
      </c>
      <c r="AQ37" s="160">
        <v>19.968356617875095</v>
      </c>
      <c r="AR37" s="160">
        <v>20</v>
      </c>
      <c r="AS37" s="160">
        <v>51.583220864868174</v>
      </c>
      <c r="AT37" s="160">
        <v>71.141239097638703</v>
      </c>
      <c r="AU37" s="160">
        <v>-3.1643382124905202E-2</v>
      </c>
      <c r="AV37" s="160">
        <v>40454.335599999999</v>
      </c>
      <c r="AW37" s="160">
        <v>64.005599999999689</v>
      </c>
      <c r="AX37" s="160">
        <v>3.2002799999999865</v>
      </c>
      <c r="AY37" s="72"/>
      <c r="BF37" s="131"/>
      <c r="BJ37" s="96"/>
    </row>
    <row r="38" spans="1:62">
      <c r="B38" s="59" t="str">
        <f t="shared" si="0"/>
        <v>K99651 16oz Kroger Fat Free Italian</v>
      </c>
      <c r="D38" s="91">
        <f t="shared" si="1"/>
        <v>20774.169999999998</v>
      </c>
      <c r="E38" s="92">
        <f t="shared" si="1"/>
        <v>982.83336399999985</v>
      </c>
      <c r="F38" s="92">
        <f t="shared" si="1"/>
        <v>313.46663699999999</v>
      </c>
      <c r="G38" s="92">
        <f t="shared" si="1"/>
        <v>60.033331999999994</v>
      </c>
      <c r="H38" s="93">
        <f t="shared" si="2"/>
        <v>21.137021555161613</v>
      </c>
      <c r="I38" s="94">
        <f t="shared" si="3"/>
        <v>21.33</v>
      </c>
      <c r="J38" s="95">
        <f t="shared" si="4"/>
        <v>0.71804066232842401</v>
      </c>
      <c r="K38" s="95">
        <f t="shared" si="4"/>
        <v>0.75129405540606919</v>
      </c>
      <c r="L38" s="96">
        <f t="shared" si="5"/>
        <v>21.330852241334398</v>
      </c>
      <c r="M38" s="60">
        <f t="shared" si="6"/>
        <v>0.72462523782861277</v>
      </c>
      <c r="N38" s="60">
        <f t="shared" si="7"/>
        <v>6.5845755001887607E-3</v>
      </c>
      <c r="O38" s="60">
        <f t="shared" si="8"/>
        <v>0.7581835711191981</v>
      </c>
      <c r="P38" s="60">
        <f t="shared" si="9"/>
        <v>6.889515713128902E-3</v>
      </c>
      <c r="Q38" s="97">
        <f t="shared" si="10"/>
        <v>21.33</v>
      </c>
      <c r="R38" s="60">
        <f t="shared" si="11"/>
        <v>0.71806935168295827</v>
      </c>
      <c r="S38" s="60">
        <f t="shared" si="12"/>
        <v>2.8689354534261469E-5</v>
      </c>
      <c r="T38" s="60">
        <f t="shared" si="13"/>
        <v>0.75132407339502572</v>
      </c>
      <c r="U38" s="60">
        <f t="shared" si="14"/>
        <v>3.001798895652108E-5</v>
      </c>
      <c r="W38" s="61"/>
      <c r="X38" s="61"/>
      <c r="Y38" s="60"/>
      <c r="Z38" s="62">
        <f t="shared" si="15"/>
        <v>28668.846895605191</v>
      </c>
      <c r="AA38" s="62">
        <f t="shared" si="16"/>
        <v>28930.589992889993</v>
      </c>
      <c r="AB38" s="62">
        <f t="shared" si="17"/>
        <v>973.90248476543877</v>
      </c>
      <c r="AC38" s="62">
        <f t="shared" si="18"/>
        <v>973.94139709329579</v>
      </c>
      <c r="AD38" s="62">
        <f t="shared" si="19"/>
        <v>982.83336399999985</v>
      </c>
      <c r="AE38" s="62">
        <f t="shared" si="20"/>
        <v>27399.921063093017</v>
      </c>
      <c r="AF38" s="62">
        <f t="shared" si="21"/>
        <v>27650.079021329995</v>
      </c>
      <c r="AG38" s="62">
        <f t="shared" si="22"/>
        <v>973.9024847741814</v>
      </c>
      <c r="AH38" s="62">
        <f t="shared" si="23"/>
        <v>973.94139709329579</v>
      </c>
      <c r="AI38" s="62">
        <f t="shared" si="24"/>
        <v>982.83336399999996</v>
      </c>
      <c r="AK38" s="98"/>
      <c r="AL38" s="34" t="s">
        <v>439</v>
      </c>
      <c r="AM38" s="160">
        <v>20774.169999999998</v>
      </c>
      <c r="AN38" s="160">
        <v>982.83336399999985</v>
      </c>
      <c r="AO38" s="160">
        <v>313.46663699999999</v>
      </c>
      <c r="AP38" s="160">
        <v>60.033331999999994</v>
      </c>
      <c r="AQ38" s="160">
        <v>21.137021555161617</v>
      </c>
      <c r="AR38" s="160">
        <v>21.33</v>
      </c>
      <c r="AS38" s="160">
        <v>71.804066232842402</v>
      </c>
      <c r="AT38" s="160">
        <v>75.129405540606925</v>
      </c>
      <c r="AU38" s="160">
        <v>-0.19297844483838161</v>
      </c>
      <c r="AV38" s="160">
        <v>20963.835654119997</v>
      </c>
      <c r="AW38" s="160">
        <v>189.66565411999844</v>
      </c>
      <c r="AX38" s="160">
        <v>8.8919669067040985</v>
      </c>
      <c r="AY38" s="72"/>
      <c r="BF38" s="131"/>
      <c r="BJ38" s="96"/>
    </row>
    <row r="39" spans="1:62">
      <c r="B39" s="59" t="str">
        <f t="shared" si="0"/>
        <v>K99652 16oz Kroger Sriracha Ranch</v>
      </c>
      <c r="D39" s="91">
        <f t="shared" si="1"/>
        <v>13717.46</v>
      </c>
      <c r="E39" s="92">
        <f t="shared" si="1"/>
        <v>666.033367</v>
      </c>
      <c r="F39" s="92">
        <f t="shared" si="1"/>
        <v>287.73330099999998</v>
      </c>
      <c r="G39" s="92">
        <f t="shared" si="1"/>
        <v>18.416665999999999</v>
      </c>
      <c r="H39" s="93">
        <f t="shared" si="2"/>
        <v>20.595754927095115</v>
      </c>
      <c r="I39" s="94">
        <f t="shared" si="3"/>
        <v>21.33</v>
      </c>
      <c r="J39" s="95">
        <f t="shared" si="4"/>
        <v>0.66148324008435155</v>
      </c>
      <c r="K39" s="95">
        <f t="shared" si="4"/>
        <v>0.67425608726591324</v>
      </c>
      <c r="L39" s="96">
        <f t="shared" si="5"/>
        <v>21.330777504157819</v>
      </c>
      <c r="M39" s="60">
        <f t="shared" si="6"/>
        <v>0.68509029491344897</v>
      </c>
      <c r="N39" s="60">
        <f t="shared" si="7"/>
        <v>2.3607054829097418E-2</v>
      </c>
      <c r="O39" s="60">
        <f t="shared" si="8"/>
        <v>0.69831898025608086</v>
      </c>
      <c r="P39" s="60">
        <f t="shared" si="9"/>
        <v>2.4062892990167617E-2</v>
      </c>
      <c r="Q39" s="97">
        <f t="shared" si="10"/>
        <v>21.33</v>
      </c>
      <c r="R39" s="60">
        <f t="shared" si="11"/>
        <v>0.66150735194414967</v>
      </c>
      <c r="S39" s="60">
        <f t="shared" si="12"/>
        <v>2.4111859798114921E-5</v>
      </c>
      <c r="T39" s="60">
        <f t="shared" si="13"/>
        <v>0.67428066471135562</v>
      </c>
      <c r="U39" s="60">
        <f t="shared" si="14"/>
        <v>2.4577445442375279E-5</v>
      </c>
      <c r="W39" s="61"/>
      <c r="X39" s="61"/>
      <c r="Y39" s="60"/>
      <c r="Z39" s="62">
        <f t="shared" si="15"/>
        <v>20022.849691270254</v>
      </c>
      <c r="AA39" s="62">
        <f t="shared" si="16"/>
        <v>20736.670514219997</v>
      </c>
      <c r="AB39" s="62">
        <f t="shared" si="17"/>
        <v>643.08298173032733</v>
      </c>
      <c r="AC39" s="62">
        <f t="shared" si="18"/>
        <v>643.10642287857479</v>
      </c>
      <c r="AD39" s="62">
        <f t="shared" si="19"/>
        <v>666.033367</v>
      </c>
      <c r="AE39" s="62">
        <f t="shared" si="20"/>
        <v>19643.544551760089</v>
      </c>
      <c r="AF39" s="62">
        <f t="shared" si="21"/>
        <v>20343.843028439998</v>
      </c>
      <c r="AG39" s="62">
        <f t="shared" si="22"/>
        <v>643.08298173032733</v>
      </c>
      <c r="AH39" s="62">
        <f t="shared" si="23"/>
        <v>643.10642287857479</v>
      </c>
      <c r="AI39" s="62">
        <f t="shared" si="24"/>
        <v>666.033367</v>
      </c>
      <c r="AK39" s="98"/>
      <c r="AL39" s="34" t="s">
        <v>440</v>
      </c>
      <c r="AM39" s="160">
        <v>13717.46</v>
      </c>
      <c r="AN39" s="160">
        <v>666.033367</v>
      </c>
      <c r="AO39" s="160">
        <v>287.73330099999998</v>
      </c>
      <c r="AP39" s="160">
        <v>18.416665999999999</v>
      </c>
      <c r="AQ39" s="160">
        <v>20.595754927095118</v>
      </c>
      <c r="AR39" s="160">
        <v>21.33</v>
      </c>
      <c r="AS39" s="160">
        <v>66.148324008435154</v>
      </c>
      <c r="AT39" s="160">
        <v>67.425608726591321</v>
      </c>
      <c r="AU39" s="160">
        <v>-0.73424507290488239</v>
      </c>
      <c r="AV39" s="160">
        <v>14206.491718110003</v>
      </c>
      <c r="AW39" s="160">
        <v>489.03171811000038</v>
      </c>
      <c r="AX39" s="160">
        <v>22.92694412142524</v>
      </c>
      <c r="AY39" s="72"/>
      <c r="BF39" s="131"/>
      <c r="BJ39" s="96"/>
    </row>
    <row r="40" spans="1:62">
      <c r="B40" s="59" t="str">
        <f t="shared" si="0"/>
        <v>K99659 16oz Kroger Balsamic Vinaigrette</v>
      </c>
      <c r="D40" s="91">
        <f t="shared" si="1"/>
        <v>13582.64</v>
      </c>
      <c r="E40" s="92">
        <f t="shared" si="1"/>
        <v>412.61668000000003</v>
      </c>
      <c r="F40" s="92">
        <f t="shared" si="1"/>
        <v>198.41664800000001</v>
      </c>
      <c r="G40" s="92">
        <f t="shared" si="1"/>
        <v>72.216664999999992</v>
      </c>
      <c r="H40" s="93">
        <f t="shared" si="2"/>
        <v>32.918300830688665</v>
      </c>
      <c r="I40" s="94">
        <f t="shared" si="3"/>
        <v>21.33</v>
      </c>
      <c r="J40" s="95">
        <f t="shared" si="4"/>
        <v>0.70010833057979038</v>
      </c>
      <c r="K40" s="95">
        <f t="shared" si="4"/>
        <v>0.79771666114198869</v>
      </c>
      <c r="L40" s="96">
        <f t="shared" si="5"/>
        <v>28.394832350802353</v>
      </c>
      <c r="M40" s="60">
        <f t="shared" si="6"/>
        <v>0.60390294069128514</v>
      </c>
      <c r="N40" s="60">
        <f t="shared" si="7"/>
        <v>-9.6205389888505244E-2</v>
      </c>
      <c r="O40" s="60">
        <f t="shared" si="8"/>
        <v>0.67527688113274242</v>
      </c>
      <c r="P40" s="60">
        <f t="shared" si="9"/>
        <v>-0.12243978000924627</v>
      </c>
      <c r="Q40" s="97">
        <f t="shared" si="10"/>
        <v>21.33</v>
      </c>
      <c r="R40" s="60">
        <f t="shared" si="11"/>
        <v>0.93199524961149849</v>
      </c>
      <c r="S40" s="60">
        <f t="shared" si="12"/>
        <v>0.23188691903170811</v>
      </c>
      <c r="T40" s="60">
        <f t="shared" si="13"/>
        <v>1.0421456876294799</v>
      </c>
      <c r="U40" s="60">
        <f t="shared" si="14"/>
        <v>0.24442902648749121</v>
      </c>
      <c r="W40" s="61"/>
      <c r="X40" s="61"/>
      <c r="Y40" s="60"/>
      <c r="Z40" s="62">
        <f t="shared" si="15"/>
        <v>22491.428812139926</v>
      </c>
      <c r="AA40" s="62">
        <f t="shared" si="16"/>
        <v>14573.722350689999</v>
      </c>
      <c r="AB40" s="62">
        <f t="shared" si="17"/>
        <v>478.34901196788348</v>
      </c>
      <c r="AC40" s="62">
        <f t="shared" si="18"/>
        <v>636.78574777308961</v>
      </c>
      <c r="AD40" s="62">
        <f t="shared" si="19"/>
        <v>412.61667999999997</v>
      </c>
      <c r="AE40" s="62">
        <f t="shared" si="20"/>
        <v>20114.17890868086</v>
      </c>
      <c r="AF40" s="62">
        <f t="shared" si="21"/>
        <v>13033.340886239999</v>
      </c>
      <c r="AG40" s="62">
        <f t="shared" si="22"/>
        <v>487.43146625863761</v>
      </c>
      <c r="AH40" s="62">
        <f t="shared" si="23"/>
        <v>636.7857477730895</v>
      </c>
      <c r="AI40" s="62">
        <f t="shared" si="24"/>
        <v>412.61667999999997</v>
      </c>
      <c r="AK40" s="98"/>
      <c r="AL40" s="34" t="s">
        <v>441</v>
      </c>
      <c r="AM40" s="160">
        <v>13582.64</v>
      </c>
      <c r="AN40" s="160">
        <v>412.61668000000003</v>
      </c>
      <c r="AO40" s="160">
        <v>198.41664800000001</v>
      </c>
      <c r="AP40" s="160">
        <v>72.216664999999992</v>
      </c>
      <c r="AQ40" s="160">
        <v>32.918300830688665</v>
      </c>
      <c r="AR40" s="160">
        <v>21.33</v>
      </c>
      <c r="AS40" s="160">
        <v>70.010833057979042</v>
      </c>
      <c r="AT40" s="160">
        <v>79.771666114198865</v>
      </c>
      <c r="AU40" s="160">
        <v>11.588300830688663</v>
      </c>
      <c r="AV40" s="160">
        <v>8801.1137843999986</v>
      </c>
      <c r="AW40" s="160">
        <v>-12.856215600000105</v>
      </c>
      <c r="AX40" s="160">
        <v>-0.6027292827004268</v>
      </c>
      <c r="AY40" s="72"/>
      <c r="BF40" s="131"/>
      <c r="BJ40" s="96"/>
    </row>
    <row r="41" spans="1:62">
      <c r="B41" s="59" t="str">
        <f t="shared" si="0"/>
        <v>K99662 16oz Kroger Italian</v>
      </c>
      <c r="D41" s="91">
        <f t="shared" si="1"/>
        <v>54858.28</v>
      </c>
      <c r="E41" s="92">
        <f t="shared" si="1"/>
        <v>2640.0834450000007</v>
      </c>
      <c r="F41" s="92">
        <f t="shared" si="1"/>
        <v>1304.6332240000002</v>
      </c>
      <c r="G41" s="92">
        <f t="shared" si="1"/>
        <v>593.54999899999996</v>
      </c>
      <c r="H41" s="93">
        <f t="shared" si="2"/>
        <v>20.778994733630469</v>
      </c>
      <c r="I41" s="94">
        <f t="shared" si="3"/>
        <v>21.33</v>
      </c>
      <c r="J41" s="95">
        <f t="shared" si="4"/>
        <v>0.56671057917029988</v>
      </c>
      <c r="K41" s="95">
        <f t="shared" si="4"/>
        <v>0.65196011602456483</v>
      </c>
      <c r="L41" s="96">
        <f t="shared" si="5"/>
        <v>21.329999999846997</v>
      </c>
      <c r="M41" s="60">
        <f t="shared" si="6"/>
        <v>0.58173827986257942</v>
      </c>
      <c r="N41" s="60">
        <f t="shared" si="7"/>
        <v>1.5027700692279544E-2</v>
      </c>
      <c r="O41" s="60">
        <f t="shared" si="8"/>
        <v>0.66927074021498001</v>
      </c>
      <c r="P41" s="60">
        <f t="shared" si="9"/>
        <v>1.731062419041518E-2</v>
      </c>
      <c r="Q41" s="97">
        <f t="shared" si="10"/>
        <v>21.33</v>
      </c>
      <c r="R41" s="60">
        <f t="shared" si="11"/>
        <v>0.5667105791662348</v>
      </c>
      <c r="S41" s="60">
        <f t="shared" si="12"/>
        <v>-4.0650816046650107E-12</v>
      </c>
      <c r="T41" s="60">
        <f t="shared" si="13"/>
        <v>0.65198186527426327</v>
      </c>
      <c r="U41" s="60">
        <f t="shared" si="14"/>
        <v>2.174924969844394E-5</v>
      </c>
      <c r="W41" s="61"/>
      <c r="X41" s="61"/>
      <c r="Y41" s="60"/>
      <c r="Z41" s="62">
        <f t="shared" si="15"/>
        <v>94300.619194182727</v>
      </c>
      <c r="AA41" s="62">
        <f t="shared" si="16"/>
        <v>96801.228028440019</v>
      </c>
      <c r="AB41" s="62">
        <f t="shared" si="17"/>
        <v>2571.8837318515475</v>
      </c>
      <c r="AC41" s="62">
        <f t="shared" si="18"/>
        <v>2571.8837318330993</v>
      </c>
      <c r="AD41" s="62">
        <f t="shared" si="19"/>
        <v>2640.0834450000007</v>
      </c>
      <c r="AE41" s="62">
        <f t="shared" si="20"/>
        <v>81967.246890815339</v>
      </c>
      <c r="AF41" s="62">
        <f t="shared" si="21"/>
        <v>84140.806549770015</v>
      </c>
      <c r="AG41" s="62">
        <f t="shared" si="22"/>
        <v>2571.7979372052755</v>
      </c>
      <c r="AH41" s="62">
        <f t="shared" si="23"/>
        <v>2571.8837318330993</v>
      </c>
      <c r="AI41" s="62">
        <f t="shared" si="24"/>
        <v>2640.0834450000007</v>
      </c>
      <c r="AK41" s="98"/>
      <c r="AL41" s="34" t="s">
        <v>442</v>
      </c>
      <c r="AM41" s="160">
        <v>54858.28</v>
      </c>
      <c r="AN41" s="160">
        <v>2640.0834450000007</v>
      </c>
      <c r="AO41" s="160">
        <v>1304.6332240000002</v>
      </c>
      <c r="AP41" s="160">
        <v>593.54999899999996</v>
      </c>
      <c r="AQ41" s="160">
        <v>20.778994733630469</v>
      </c>
      <c r="AR41" s="160">
        <v>21.33</v>
      </c>
      <c r="AS41" s="160">
        <v>56.671057917029984</v>
      </c>
      <c r="AT41" s="160">
        <v>65.19601160245648</v>
      </c>
      <c r="AU41" s="160">
        <v>-0.55100526636952962</v>
      </c>
      <c r="AV41" s="160">
        <v>56312.979881849998</v>
      </c>
      <c r="AW41" s="160">
        <v>1454.699881849999</v>
      </c>
      <c r="AX41" s="160">
        <v>68.199713166901034</v>
      </c>
      <c r="AY41" s="72"/>
      <c r="BF41" s="131"/>
      <c r="BJ41" s="96"/>
    </row>
    <row r="42" spans="1:62">
      <c r="B42" s="59" t="str">
        <f t="shared" si="0"/>
        <v>K99664 16oz Kroger 1000 Island</v>
      </c>
      <c r="D42" s="91">
        <f t="shared" si="1"/>
        <v>45071.22</v>
      </c>
      <c r="E42" s="92">
        <f t="shared" si="1"/>
        <v>2239.4834180000007</v>
      </c>
      <c r="F42" s="92">
        <f t="shared" si="1"/>
        <v>668.71658500000001</v>
      </c>
      <c r="G42" s="92">
        <f t="shared" si="1"/>
        <v>472.63333</v>
      </c>
      <c r="H42" s="93">
        <f t="shared" si="2"/>
        <v>20.125721689983056</v>
      </c>
      <c r="I42" s="94">
        <f t="shared" si="3"/>
        <v>21.33</v>
      </c>
      <c r="J42" s="95">
        <f t="shared" si="4"/>
        <v>0.62500437686286181</v>
      </c>
      <c r="K42" s="95">
        <f t="shared" si="4"/>
        <v>0.72657319209655058</v>
      </c>
      <c r="L42" s="96">
        <f t="shared" si="5"/>
        <v>21.330080452957727</v>
      </c>
      <c r="M42" s="60">
        <f t="shared" si="6"/>
        <v>0.66240574361966043</v>
      </c>
      <c r="N42" s="60">
        <f t="shared" si="7"/>
        <v>3.7401366756798615E-2</v>
      </c>
      <c r="O42" s="60">
        <f t="shared" si="8"/>
        <v>0.77005825448381304</v>
      </c>
      <c r="P42" s="60">
        <f t="shared" si="9"/>
        <v>4.3485062387262463E-2</v>
      </c>
      <c r="Q42" s="97">
        <f t="shared" si="10"/>
        <v>21.33</v>
      </c>
      <c r="R42" s="60">
        <f t="shared" si="11"/>
        <v>0.62500673426795861</v>
      </c>
      <c r="S42" s="60">
        <f t="shared" si="12"/>
        <v>2.3574050967978266E-6</v>
      </c>
      <c r="T42" s="60">
        <f t="shared" si="13"/>
        <v>0.72658125245266614</v>
      </c>
      <c r="U42" s="60">
        <f t="shared" si="14"/>
        <v>8.0603561155578873E-6</v>
      </c>
      <c r="W42" s="61"/>
      <c r="X42" s="61"/>
      <c r="Y42" s="60"/>
      <c r="Z42" s="62">
        <f t="shared" si="15"/>
        <v>68041.710740175826</v>
      </c>
      <c r="AA42" s="62">
        <f t="shared" si="16"/>
        <v>72113.17499289001</v>
      </c>
      <c r="AB42" s="62">
        <f t="shared" si="17"/>
        <v>2113.0356305688579</v>
      </c>
      <c r="AC42" s="62">
        <f t="shared" si="18"/>
        <v>2113.0436005625884</v>
      </c>
      <c r="AD42" s="62">
        <f t="shared" si="19"/>
        <v>2239.4834180000007</v>
      </c>
      <c r="AE42" s="62">
        <f t="shared" si="20"/>
        <v>58529.623879185907</v>
      </c>
      <c r="AF42" s="62">
        <f t="shared" si="21"/>
        <v>62031.906063990013</v>
      </c>
      <c r="AG42" s="62">
        <f t="shared" si="22"/>
        <v>2113.0201594349087</v>
      </c>
      <c r="AH42" s="62">
        <f t="shared" si="23"/>
        <v>2113.0436005625879</v>
      </c>
      <c r="AI42" s="62">
        <f t="shared" si="24"/>
        <v>2239.4834180000007</v>
      </c>
      <c r="AK42" s="98"/>
      <c r="AL42" s="34" t="s">
        <v>443</v>
      </c>
      <c r="AM42" s="160">
        <v>45071.22</v>
      </c>
      <c r="AN42" s="160">
        <v>2239.4834180000007</v>
      </c>
      <c r="AO42" s="160">
        <v>668.71658500000001</v>
      </c>
      <c r="AP42" s="160">
        <v>472.63333</v>
      </c>
      <c r="AQ42" s="160">
        <v>20.125721689983056</v>
      </c>
      <c r="AR42" s="160">
        <v>21.33</v>
      </c>
      <c r="AS42" s="160">
        <v>62.500437686286183</v>
      </c>
      <c r="AT42" s="160">
        <v>72.657319209655057</v>
      </c>
      <c r="AU42" s="160">
        <v>-1.2042783100169436</v>
      </c>
      <c r="AV42" s="160">
        <v>47768.181305940001</v>
      </c>
      <c r="AW42" s="160">
        <v>2696.9613059399994</v>
      </c>
      <c r="AX42" s="160">
        <v>126.43981743741207</v>
      </c>
      <c r="AY42" s="72"/>
      <c r="BF42" s="131"/>
      <c r="BJ42" s="96"/>
    </row>
    <row r="43" spans="1:62">
      <c r="B43" s="59">
        <f t="shared" si="0"/>
        <v>0</v>
      </c>
      <c r="D43" s="91">
        <f t="shared" si="1"/>
        <v>0</v>
      </c>
      <c r="E43" s="92">
        <f t="shared" si="1"/>
        <v>0</v>
      </c>
      <c r="F43" s="92">
        <f t="shared" si="1"/>
        <v>0</v>
      </c>
      <c r="G43" s="92">
        <f t="shared" si="1"/>
        <v>0</v>
      </c>
      <c r="H43" s="93">
        <f t="shared" si="2"/>
        <v>0</v>
      </c>
      <c r="I43" s="94">
        <f t="shared" si="3"/>
        <v>0</v>
      </c>
      <c r="J43" s="95">
        <f t="shared" si="4"/>
        <v>0</v>
      </c>
      <c r="K43" s="95">
        <f t="shared" si="4"/>
        <v>0</v>
      </c>
      <c r="L43" s="96">
        <f t="shared" si="5"/>
        <v>0</v>
      </c>
      <c r="M43" s="60">
        <f t="shared" si="6"/>
        <v>0</v>
      </c>
      <c r="N43" s="60">
        <f t="shared" si="7"/>
        <v>0</v>
      </c>
      <c r="O43" s="60">
        <f t="shared" si="8"/>
        <v>0</v>
      </c>
      <c r="P43" s="60">
        <f t="shared" si="9"/>
        <v>0</v>
      </c>
      <c r="Q43" s="97">
        <f t="shared" si="10"/>
        <v>0</v>
      </c>
      <c r="R43" s="60">
        <f t="shared" si="11"/>
        <v>0</v>
      </c>
      <c r="S43" s="60">
        <f t="shared" si="12"/>
        <v>0</v>
      </c>
      <c r="T43" s="60">
        <f t="shared" si="13"/>
        <v>0</v>
      </c>
      <c r="U43" s="60">
        <f t="shared" si="14"/>
        <v>0</v>
      </c>
      <c r="W43" s="61"/>
      <c r="X43" s="61"/>
      <c r="Y43" s="60"/>
      <c r="Z43" s="62">
        <f t="shared" si="15"/>
        <v>0</v>
      </c>
      <c r="AA43" s="62">
        <f t="shared" si="16"/>
        <v>0</v>
      </c>
      <c r="AB43" s="62">
        <f t="shared" si="17"/>
        <v>0</v>
      </c>
      <c r="AC43" s="62">
        <f t="shared" si="18"/>
        <v>0</v>
      </c>
      <c r="AD43" s="62">
        <f t="shared" si="19"/>
        <v>0</v>
      </c>
      <c r="AE43" s="62">
        <f t="shared" si="20"/>
        <v>0</v>
      </c>
      <c r="AF43" s="62">
        <f t="shared" si="21"/>
        <v>0</v>
      </c>
      <c r="AG43" s="62">
        <f t="shared" si="22"/>
        <v>0</v>
      </c>
      <c r="AH43" s="62">
        <f t="shared" si="23"/>
        <v>0</v>
      </c>
      <c r="AI43" s="62">
        <f t="shared" si="24"/>
        <v>0</v>
      </c>
      <c r="AK43" s="98"/>
      <c r="AL43" s="34"/>
      <c r="AM43" s="160"/>
      <c r="AN43" s="160"/>
      <c r="AO43" s="160"/>
      <c r="AP43" s="160"/>
      <c r="AQ43" s="160"/>
      <c r="AR43" s="160"/>
      <c r="AS43" s="160"/>
      <c r="AT43" s="160"/>
      <c r="AU43" s="160"/>
      <c r="AV43" s="160"/>
      <c r="AW43" s="160"/>
      <c r="AX43" s="160"/>
      <c r="AY43" s="72"/>
      <c r="BF43" s="131"/>
      <c r="BJ43" s="96"/>
    </row>
    <row r="44" spans="1:62">
      <c r="B44" s="59">
        <f t="shared" si="0"/>
        <v>0</v>
      </c>
      <c r="D44" s="91">
        <f t="shared" si="1"/>
        <v>0</v>
      </c>
      <c r="E44" s="92">
        <f t="shared" si="1"/>
        <v>0</v>
      </c>
      <c r="F44" s="92">
        <f t="shared" si="1"/>
        <v>0</v>
      </c>
      <c r="G44" s="92">
        <f t="shared" si="1"/>
        <v>0</v>
      </c>
      <c r="H44" s="93">
        <f t="shared" si="2"/>
        <v>0</v>
      </c>
      <c r="I44" s="94">
        <f t="shared" si="3"/>
        <v>0</v>
      </c>
      <c r="J44" s="95">
        <f t="shared" si="4"/>
        <v>0</v>
      </c>
      <c r="K44" s="95">
        <f t="shared" si="4"/>
        <v>0</v>
      </c>
      <c r="L44" s="96">
        <f t="shared" si="5"/>
        <v>0</v>
      </c>
      <c r="M44" s="60">
        <f t="shared" si="6"/>
        <v>0</v>
      </c>
      <c r="N44" s="60">
        <f t="shared" si="7"/>
        <v>0</v>
      </c>
      <c r="O44" s="60">
        <f t="shared" si="8"/>
        <v>0</v>
      </c>
      <c r="P44" s="60">
        <f t="shared" si="9"/>
        <v>0</v>
      </c>
      <c r="Q44" s="97">
        <f t="shared" si="10"/>
        <v>0</v>
      </c>
      <c r="R44" s="60">
        <f t="shared" si="11"/>
        <v>0</v>
      </c>
      <c r="S44" s="60">
        <f t="shared" si="12"/>
        <v>0</v>
      </c>
      <c r="T44" s="60">
        <f t="shared" si="13"/>
        <v>0</v>
      </c>
      <c r="U44" s="60">
        <f t="shared" si="14"/>
        <v>0</v>
      </c>
      <c r="W44" s="61"/>
      <c r="X44" s="61"/>
      <c r="Y44" s="60"/>
      <c r="Z44" s="62">
        <f t="shared" si="15"/>
        <v>0</v>
      </c>
      <c r="AA44" s="62">
        <f t="shared" si="16"/>
        <v>0</v>
      </c>
      <c r="AB44" s="62">
        <f t="shared" si="17"/>
        <v>0</v>
      </c>
      <c r="AC44" s="62">
        <f t="shared" si="18"/>
        <v>0</v>
      </c>
      <c r="AD44" s="62">
        <f t="shared" si="19"/>
        <v>0</v>
      </c>
      <c r="AE44" s="62">
        <f t="shared" si="20"/>
        <v>0</v>
      </c>
      <c r="AF44" s="62">
        <f t="shared" si="21"/>
        <v>0</v>
      </c>
      <c r="AG44" s="62">
        <f t="shared" si="22"/>
        <v>0</v>
      </c>
      <c r="AH44" s="62">
        <f t="shared" si="23"/>
        <v>0</v>
      </c>
      <c r="AI44" s="62">
        <f t="shared" si="24"/>
        <v>0</v>
      </c>
      <c r="AK44" s="98"/>
      <c r="AL44" s="34"/>
      <c r="AM44" s="160"/>
      <c r="AN44" s="160"/>
      <c r="AO44" s="160"/>
      <c r="AP44" s="160"/>
      <c r="AQ44" s="160"/>
      <c r="AR44" s="160"/>
      <c r="AS44" s="160"/>
      <c r="AT44" s="160"/>
      <c r="AU44" s="160"/>
      <c r="AV44" s="160"/>
      <c r="AW44" s="160"/>
      <c r="AX44" s="160"/>
      <c r="AY44" s="72"/>
      <c r="BF44" s="131"/>
      <c r="BJ44" s="96"/>
    </row>
    <row r="45" spans="1:62">
      <c r="B45" s="100" t="str">
        <f>CONCATENATE(A5," Subtotal")</f>
        <v>750 Liquid Line Subtotal</v>
      </c>
      <c r="C45" s="101"/>
      <c r="D45" s="102">
        <f>SUM(D6:D44)</f>
        <v>611031.4</v>
      </c>
      <c r="E45" s="102">
        <f>SUM(E6:E44)</f>
        <v>32286.334888999998</v>
      </c>
      <c r="F45" s="102">
        <f>SUM(F6:F44)</f>
        <v>16005.898501000001</v>
      </c>
      <c r="G45" s="102">
        <f>SUM(G6:G44)</f>
        <v>8673.7666200000003</v>
      </c>
      <c r="H45" s="103">
        <f t="shared" ref="H45" si="25">D45/E45</f>
        <v>18.925387539363577</v>
      </c>
      <c r="I45" s="104"/>
      <c r="J45" s="105">
        <f>AB45/(SUM($E45:$G45))</f>
        <v>0.55775066579015253</v>
      </c>
      <c r="K45" s="105">
        <f>AG45/(SUM($E45:$F45))</f>
        <v>0.65811186412999911</v>
      </c>
      <c r="L45" s="106">
        <f>D45/(J45*(E45+F45+G45))</f>
        <v>19.2312585017077</v>
      </c>
      <c r="M45" s="107">
        <f>AD45/(SUM($E45:$G45))</f>
        <v>0.56676499812752068</v>
      </c>
      <c r="N45" s="108">
        <f>M45-J45</f>
        <v>9.0143323373681472E-3</v>
      </c>
      <c r="O45" s="107">
        <f>AI45/(SUM($E45:$F45))</f>
        <v>0.668561642785517</v>
      </c>
      <c r="P45" s="108">
        <f>O45-K45</f>
        <v>1.0449778655517883E-2</v>
      </c>
      <c r="Q45" s="106">
        <f>D45/(R45*(E45+F45+G45))</f>
        <v>19.129402837417807</v>
      </c>
      <c r="R45" s="109">
        <f>AC45/(SUM($E45:$G45))</f>
        <v>0.56072044299935342</v>
      </c>
      <c r="S45" s="108">
        <f>R45-J45</f>
        <v>2.9697772092008856E-3</v>
      </c>
      <c r="T45" s="109">
        <f>AH45/(SUM($E45:$F45))</f>
        <v>0.66143142528841259</v>
      </c>
      <c r="U45" s="108">
        <f>T45-K45</f>
        <v>3.3195611584134754E-3</v>
      </c>
      <c r="V45" s="100"/>
      <c r="W45" s="100"/>
      <c r="X45" s="100"/>
      <c r="Y45" s="60"/>
      <c r="Z45" s="110">
        <f t="shared" ref="Z45:AI45" si="26">SUM(Z6:Z44)</f>
        <v>1070515.8054373176</v>
      </c>
      <c r="AA45" s="110">
        <f t="shared" si="26"/>
        <v>1099839.0458603101</v>
      </c>
      <c r="AB45" s="110">
        <f t="shared" si="26"/>
        <v>31772.824432979338</v>
      </c>
      <c r="AC45" s="110">
        <f t="shared" si="26"/>
        <v>31942.00076150837</v>
      </c>
      <c r="AD45" s="110">
        <f t="shared" si="26"/>
        <v>32286.334888999998</v>
      </c>
      <c r="AE45" s="110">
        <f t="shared" si="26"/>
        <v>904953.31395680457</v>
      </c>
      <c r="AF45" s="110">
        <f t="shared" si="26"/>
        <v>930499.85211862007</v>
      </c>
      <c r="AG45" s="110">
        <f t="shared" si="26"/>
        <v>31781.691739293889</v>
      </c>
      <c r="AH45" s="110">
        <f t="shared" si="26"/>
        <v>31942.00076150837</v>
      </c>
      <c r="AI45" s="110">
        <f t="shared" si="26"/>
        <v>32286.334888999998</v>
      </c>
      <c r="AK45" s="111"/>
      <c r="AL45" s="162" t="s">
        <v>444</v>
      </c>
      <c r="AM45" s="163"/>
      <c r="AN45" s="163"/>
      <c r="AO45" s="163"/>
      <c r="AP45" s="163"/>
      <c r="AQ45" s="163"/>
      <c r="AR45" s="163"/>
      <c r="AS45" s="163"/>
      <c r="AT45" s="163"/>
      <c r="AU45" s="163"/>
      <c r="AV45" s="163"/>
      <c r="AW45" s="163"/>
      <c r="AX45" s="163"/>
      <c r="AY45" s="72"/>
      <c r="BF45" s="131"/>
      <c r="BJ45" s="96"/>
    </row>
    <row r="46" spans="1:62">
      <c r="B46" s="100"/>
      <c r="C46" s="100"/>
      <c r="D46" s="102"/>
      <c r="E46" s="102"/>
      <c r="F46" s="102"/>
      <c r="G46" s="102"/>
      <c r="H46" s="112"/>
      <c r="I46" s="100"/>
      <c r="J46" s="105"/>
      <c r="K46" s="105"/>
      <c r="L46" s="106"/>
      <c r="M46" s="105"/>
      <c r="N46" s="108"/>
      <c r="O46" s="105"/>
      <c r="P46" s="108"/>
      <c r="Q46" s="106"/>
      <c r="R46" s="105"/>
      <c r="S46" s="108"/>
      <c r="T46" s="105"/>
      <c r="U46" s="108"/>
      <c r="V46" s="100"/>
      <c r="W46" s="100"/>
      <c r="X46" s="100"/>
      <c r="Y46" s="60"/>
      <c r="Z46" s="113"/>
      <c r="AA46" s="113"/>
      <c r="AB46" s="113"/>
      <c r="AC46" s="113"/>
      <c r="AD46" s="113"/>
      <c r="AE46" s="113"/>
      <c r="AF46" s="113"/>
      <c r="AG46" s="113"/>
      <c r="AH46" s="113"/>
      <c r="AI46" s="113"/>
      <c r="AK46" s="98"/>
      <c r="AY46" s="72"/>
      <c r="BF46" s="131"/>
      <c r="BJ46" s="96"/>
    </row>
    <row r="47" spans="1:62">
      <c r="B47" s="100"/>
      <c r="C47" s="100"/>
      <c r="D47" s="102"/>
      <c r="E47" s="102"/>
      <c r="F47" s="102"/>
      <c r="G47" s="102"/>
      <c r="H47" s="112"/>
      <c r="I47" s="100"/>
      <c r="J47" s="105"/>
      <c r="K47" s="105"/>
      <c r="L47" s="106"/>
      <c r="M47" s="105"/>
      <c r="N47" s="108"/>
      <c r="O47" s="105"/>
      <c r="P47" s="108"/>
      <c r="Q47" s="106"/>
      <c r="R47" s="105"/>
      <c r="S47" s="108"/>
      <c r="T47" s="105"/>
      <c r="U47" s="108"/>
      <c r="V47" s="100"/>
      <c r="W47" s="100"/>
      <c r="X47" s="100"/>
      <c r="Y47" s="60"/>
      <c r="Z47" s="113"/>
      <c r="AA47" s="113"/>
      <c r="AB47" s="113"/>
      <c r="AC47" s="113"/>
      <c r="AD47" s="113"/>
      <c r="AE47" s="113"/>
      <c r="AF47" s="113"/>
      <c r="AG47" s="113"/>
      <c r="AH47" s="113"/>
      <c r="AI47" s="113"/>
      <c r="AK47" s="98"/>
      <c r="AL47" s="72"/>
      <c r="AM47" s="72"/>
      <c r="AN47" s="72"/>
      <c r="AO47" s="72"/>
      <c r="AP47" s="72"/>
      <c r="AQ47" s="72"/>
      <c r="AR47" s="72"/>
      <c r="AS47" s="72"/>
      <c r="AT47" s="72"/>
      <c r="AU47" s="72"/>
      <c r="AV47" s="72"/>
      <c r="AW47" s="72"/>
      <c r="AX47" s="72"/>
      <c r="AY47" s="72"/>
      <c r="BF47" s="131"/>
      <c r="BJ47" s="96"/>
    </row>
    <row r="48" spans="1:62">
      <c r="A48" s="83" t="str">
        <f>AL48</f>
        <v>752 Semi-Solid Line</v>
      </c>
      <c r="B48" s="100"/>
      <c r="C48" s="100"/>
      <c r="D48" s="102"/>
      <c r="E48" s="102"/>
      <c r="F48" s="102"/>
      <c r="G48" s="102"/>
      <c r="H48" s="112"/>
      <c r="I48" s="100"/>
      <c r="J48" s="105"/>
      <c r="K48" s="105"/>
      <c r="L48" s="106"/>
      <c r="M48" s="105"/>
      <c r="N48" s="108"/>
      <c r="O48" s="105"/>
      <c r="P48" s="108"/>
      <c r="Q48" s="106"/>
      <c r="R48" s="105"/>
      <c r="S48" s="108"/>
      <c r="T48" s="105"/>
      <c r="U48" s="108"/>
      <c r="V48" s="100"/>
      <c r="W48" s="100"/>
      <c r="X48" s="100"/>
      <c r="Y48" s="60"/>
      <c r="Z48" s="113"/>
      <c r="AA48" s="113"/>
      <c r="AB48" s="113"/>
      <c r="AC48" s="113"/>
      <c r="AD48" s="113"/>
      <c r="AE48" s="113"/>
      <c r="AF48" s="113"/>
      <c r="AG48" s="113"/>
      <c r="AH48" s="113"/>
      <c r="AI48" s="113"/>
      <c r="AK48" s="114"/>
      <c r="AL48" s="144" t="s">
        <v>445</v>
      </c>
      <c r="AM48" s="144"/>
      <c r="AN48" s="144"/>
      <c r="AO48" s="144"/>
      <c r="AP48" s="144"/>
      <c r="AQ48" s="144"/>
      <c r="AR48" s="145"/>
      <c r="AS48" s="145"/>
      <c r="AT48" s="144"/>
      <c r="AU48" s="144"/>
      <c r="AV48" s="144"/>
      <c r="AW48" s="144"/>
      <c r="AX48" s="144"/>
      <c r="AY48" s="72"/>
      <c r="BF48" s="131"/>
      <c r="BJ48" s="96"/>
    </row>
    <row r="49" spans="2:62">
      <c r="B49" s="59" t="str">
        <f t="shared" ref="B49:B85" si="27">AL49</f>
        <v>K04380 15oz Smart Way Mayo</v>
      </c>
      <c r="D49" s="91">
        <f t="shared" ref="D49:G67" si="28">AM49</f>
        <v>11438.41</v>
      </c>
      <c r="E49" s="92">
        <f t="shared" si="28"/>
        <v>1117.233426</v>
      </c>
      <c r="F49" s="92">
        <f>AO49</f>
        <v>1113.4332429999997</v>
      </c>
      <c r="G49" s="92">
        <f>AP49</f>
        <v>126.433333</v>
      </c>
      <c r="H49" s="93">
        <f t="shared" ref="H49:H85" si="29">IF(ISERROR(D49/E49),0,D49/E49)</f>
        <v>10.238155907089732</v>
      </c>
      <c r="I49" s="94">
        <f t="shared" ref="I49:I85" si="30">AR49</f>
        <v>8.33</v>
      </c>
      <c r="J49" s="95">
        <f t="shared" ref="J49:K85" si="31">AS49/100</f>
        <v>0.58256266696056269</v>
      </c>
      <c r="K49" s="95">
        <f t="shared" si="31"/>
        <v>0.61558209594053426</v>
      </c>
      <c r="L49" s="96">
        <f>IF(ISERROR(D49/(J49*(E49+F49+G49))),0,D49/(J49*(E49+F49+G49)))</f>
        <v>8.3299999995601119</v>
      </c>
      <c r="M49" s="60">
        <f t="shared" ref="M49:M85" si="32">IF(ISERROR(D49/Z49),0,D49/Z49)</f>
        <v>0.47398643462391382</v>
      </c>
      <c r="N49" s="60">
        <f t="shared" ref="N49:N85" si="33">M49-J49</f>
        <v>-0.10857623233664887</v>
      </c>
      <c r="O49" s="60">
        <f>IF(ISERROR(D49/AE49),0,D49/AE49)</f>
        <v>0.50085180431769849</v>
      </c>
      <c r="P49" s="60">
        <f>O49-K49</f>
        <v>-0.11473029162283577</v>
      </c>
      <c r="Q49" s="97">
        <f t="shared" ref="Q49:Q85" si="34">I49</f>
        <v>8.33</v>
      </c>
      <c r="R49" s="60">
        <f t="shared" ref="R49:R85" si="35">IF(ISERROR(D49/AA49),0,D49/AA49)</f>
        <v>0.58256266692979897</v>
      </c>
      <c r="S49" s="60">
        <f t="shared" ref="S49:S85" si="36">R49-J49</f>
        <v>-3.0763724900850775E-11</v>
      </c>
      <c r="T49" s="60">
        <f>IF(ISERROR(D49/AF49),0,D49/AF49)</f>
        <v>0.61558209591258051</v>
      </c>
      <c r="U49" s="60">
        <f>T49-K49</f>
        <v>-2.7953750425524504E-11</v>
      </c>
      <c r="W49" s="61"/>
      <c r="X49" s="61"/>
      <c r="Y49" s="60"/>
      <c r="Z49" s="62">
        <f>(SUM($E49:$G49))*$H49</f>
        <v>24132.357309077517</v>
      </c>
      <c r="AA49" s="62">
        <f>(SUM($E49:$G49))*$Q49</f>
        <v>19634.643016659997</v>
      </c>
      <c r="AB49" s="62">
        <f>(SUM($E49:$G49))*$J49</f>
        <v>1373.1584634578674</v>
      </c>
      <c r="AC49" s="62">
        <f>SUM(($E49:$G49))*$R49</f>
        <v>1373.1584633853543</v>
      </c>
      <c r="AD49" s="62">
        <f>SUM(($E49:$G49))*$M49</f>
        <v>1117.233426</v>
      </c>
      <c r="AE49" s="62">
        <f>(SUM($E49:$F49))*$H49</f>
        <v>22837.913133970524</v>
      </c>
      <c r="AF49" s="62">
        <f>(SUM($E49:$F49))*$Q49</f>
        <v>18581.453352769997</v>
      </c>
      <c r="AG49" s="62">
        <f>(SUM($E49:$F49))*$K49</f>
        <v>1373.1584634477099</v>
      </c>
      <c r="AH49" s="62">
        <f>SUM(($E49:$F49))*$T49</f>
        <v>1373.1584633853543</v>
      </c>
      <c r="AI49" s="62">
        <f>SUM(($E49:$F49))*$O49</f>
        <v>1117.2334260000002</v>
      </c>
      <c r="AK49" s="98"/>
      <c r="AL49" s="34" t="s">
        <v>446</v>
      </c>
      <c r="AM49" s="160">
        <v>11438.41</v>
      </c>
      <c r="AN49" s="160">
        <v>1117.233426</v>
      </c>
      <c r="AO49" s="160">
        <v>1113.4332429999997</v>
      </c>
      <c r="AP49" s="160">
        <v>126.433333</v>
      </c>
      <c r="AQ49" s="160">
        <v>10.238155907089732</v>
      </c>
      <c r="AR49" s="160">
        <v>8.33</v>
      </c>
      <c r="AS49" s="160">
        <v>58.256266696056272</v>
      </c>
      <c r="AT49" s="160">
        <v>61.558209594053423</v>
      </c>
      <c r="AU49" s="160">
        <v>1.9081559070897323</v>
      </c>
      <c r="AV49" s="160">
        <v>9306.5544385800004</v>
      </c>
      <c r="AW49" s="160">
        <v>-2131.8555614199995</v>
      </c>
      <c r="AX49" s="160">
        <v>-255.92503738535407</v>
      </c>
      <c r="AY49" s="72"/>
      <c r="BF49" s="131"/>
      <c r="BJ49" s="96"/>
    </row>
    <row r="50" spans="2:62">
      <c r="B50" s="59" t="str">
        <f t="shared" si="27"/>
        <v>K06151 30oz Kroger Classic Whip Dressing</v>
      </c>
      <c r="D50" s="91">
        <f t="shared" si="28"/>
        <v>10543.34</v>
      </c>
      <c r="E50" s="92">
        <f t="shared" si="28"/>
        <v>1062.7834079999998</v>
      </c>
      <c r="F50" s="92">
        <f t="shared" si="28"/>
        <v>974.9332609999999</v>
      </c>
      <c r="G50" s="92">
        <f t="shared" si="28"/>
        <v>581.16666399999997</v>
      </c>
      <c r="H50" s="93">
        <f t="shared" si="29"/>
        <v>9.9204973662893341</v>
      </c>
      <c r="I50" s="94">
        <f t="shared" si="30"/>
        <v>11</v>
      </c>
      <c r="J50" s="95">
        <f t="shared" si="31"/>
        <v>0.3659901311630725</v>
      </c>
      <c r="K50" s="95">
        <f t="shared" si="31"/>
        <v>0.47037228930154767</v>
      </c>
      <c r="L50" s="96">
        <f t="shared" ref="L50:L85" si="37">IF(ISERROR(D50/(J50*(E50+F50+G50))),0,D50/(J50*(E50+F50+G50)))</f>
        <v>11.000000000000002</v>
      </c>
      <c r="M50" s="60">
        <f t="shared" si="32"/>
        <v>0.40581548425929814</v>
      </c>
      <c r="N50" s="60">
        <f t="shared" si="33"/>
        <v>3.9825353096225646E-2</v>
      </c>
      <c r="O50" s="60">
        <f t="shared" ref="O50:O85" si="38">IF(ISERROR(D50/AE50),0,D50/AE50)</f>
        <v>0.52155602600117901</v>
      </c>
      <c r="P50" s="60">
        <f t="shared" ref="P50:P85" si="39">O50-K50</f>
        <v>5.1183736699631333E-2</v>
      </c>
      <c r="Q50" s="97">
        <f t="shared" si="34"/>
        <v>11</v>
      </c>
      <c r="R50" s="60">
        <f t="shared" si="35"/>
        <v>0.36599013116307255</v>
      </c>
      <c r="S50" s="60">
        <f t="shared" si="36"/>
        <v>0</v>
      </c>
      <c r="T50" s="60">
        <f t="shared" ref="T50:T85" si="40">IF(ISERROR(D50/AF50),0,D50/AF50)</f>
        <v>0.47037228930154801</v>
      </c>
      <c r="U50" s="60">
        <f t="shared" ref="U50:U85" si="41">T50-K50</f>
        <v>0</v>
      </c>
      <c r="W50" s="61"/>
      <c r="X50" s="61"/>
      <c r="Y50" s="60"/>
      <c r="Z50" s="62">
        <f t="shared" ref="Z50:Z86" si="42">(SUM($E50:$G50))*$H50</f>
        <v>25980.625207645531</v>
      </c>
      <c r="AA50" s="62">
        <f t="shared" ref="AA50:AA86" si="43">(SUM($E50:$G50))*$Q50</f>
        <v>28807.716662999999</v>
      </c>
      <c r="AB50" s="62">
        <f t="shared" ref="AB50:AB86" si="44">(SUM($E50:$G50))*$J50</f>
        <v>958.48545454545433</v>
      </c>
      <c r="AC50" s="62">
        <f t="shared" ref="AC50:AC86" si="45">SUM(($E50:$G50))*$R50</f>
        <v>958.48545454545456</v>
      </c>
      <c r="AD50" s="62">
        <f t="shared" ref="AD50:AD86" si="46">SUM(($E50:$G50))*$M50</f>
        <v>1062.7834079999996</v>
      </c>
      <c r="AE50" s="62">
        <f t="shared" ref="AE50:AE86" si="47">(SUM($E50:$F50))*$H50</f>
        <v>20215.162848058371</v>
      </c>
      <c r="AF50" s="62">
        <f t="shared" ref="AF50:AF86" si="48">(SUM($E50:$F50))*$Q50</f>
        <v>22414.883358999996</v>
      </c>
      <c r="AG50" s="62">
        <f t="shared" ref="AG50:AG86" si="49">(SUM($E50:$F50))*$K50</f>
        <v>958.48545454545388</v>
      </c>
      <c r="AH50" s="62">
        <f t="shared" ref="AH50:AH86" si="50">SUM(($E50:$F50))*$T50</f>
        <v>958.48545454545456</v>
      </c>
      <c r="AI50" s="62">
        <f t="shared" ref="AI50:AI86" si="51">SUM(($E50:$F50))*$O50</f>
        <v>1062.7834079999998</v>
      </c>
      <c r="AK50" s="98"/>
      <c r="AL50" s="34" t="s">
        <v>447</v>
      </c>
      <c r="AM50" s="160">
        <v>10543.34</v>
      </c>
      <c r="AN50" s="160">
        <v>1062.7834079999998</v>
      </c>
      <c r="AO50" s="160">
        <v>974.9332609999999</v>
      </c>
      <c r="AP50" s="160">
        <v>581.16666399999997</v>
      </c>
      <c r="AQ50" s="160">
        <v>9.9204973662893341</v>
      </c>
      <c r="AR50" s="160">
        <v>11</v>
      </c>
      <c r="AS50" s="160">
        <v>36.599013116307248</v>
      </c>
      <c r="AT50" s="160">
        <v>47.037228930154768</v>
      </c>
      <c r="AU50" s="160">
        <v>-1.0795026337106663</v>
      </c>
      <c r="AV50" s="160">
        <v>11690.617488</v>
      </c>
      <c r="AW50" s="160">
        <v>1147.2774879999995</v>
      </c>
      <c r="AX50" s="160">
        <v>104.29795345454541</v>
      </c>
      <c r="AY50" s="72"/>
      <c r="BF50" s="131"/>
      <c r="BJ50" s="96"/>
    </row>
    <row r="51" spans="2:62">
      <c r="B51" s="59" t="str">
        <f t="shared" si="27"/>
        <v>K07700 KB Mayo Totes</v>
      </c>
      <c r="D51" s="91">
        <f t="shared" si="28"/>
        <v>0</v>
      </c>
      <c r="E51" s="92">
        <f t="shared" si="28"/>
        <v>120.5</v>
      </c>
      <c r="F51" s="92">
        <f t="shared" si="28"/>
        <v>0</v>
      </c>
      <c r="G51" s="92">
        <f t="shared" si="28"/>
        <v>15</v>
      </c>
      <c r="H51" s="93">
        <f t="shared" si="29"/>
        <v>0</v>
      </c>
      <c r="I51" s="94">
        <f t="shared" si="30"/>
        <v>0.11</v>
      </c>
      <c r="J51" s="95">
        <f t="shared" si="31"/>
        <v>0</v>
      </c>
      <c r="K51" s="95">
        <f t="shared" si="31"/>
        <v>0</v>
      </c>
      <c r="L51" s="96">
        <f t="shared" si="37"/>
        <v>0</v>
      </c>
      <c r="M51" s="60">
        <f t="shared" si="32"/>
        <v>0</v>
      </c>
      <c r="N51" s="60">
        <f t="shared" si="33"/>
        <v>0</v>
      </c>
      <c r="O51" s="60">
        <f t="shared" si="38"/>
        <v>0</v>
      </c>
      <c r="P51" s="60">
        <f t="shared" si="39"/>
        <v>0</v>
      </c>
      <c r="Q51" s="97">
        <f t="shared" si="34"/>
        <v>0.11</v>
      </c>
      <c r="R51" s="60">
        <f t="shared" si="35"/>
        <v>0</v>
      </c>
      <c r="S51" s="60">
        <f t="shared" si="36"/>
        <v>0</v>
      </c>
      <c r="T51" s="60">
        <f t="shared" si="40"/>
        <v>0</v>
      </c>
      <c r="U51" s="60">
        <f t="shared" si="41"/>
        <v>0</v>
      </c>
      <c r="W51" s="61"/>
      <c r="X51" s="61"/>
      <c r="Y51" s="60"/>
      <c r="Z51" s="62">
        <f t="shared" si="42"/>
        <v>0</v>
      </c>
      <c r="AA51" s="62">
        <f t="shared" si="43"/>
        <v>14.904999999999999</v>
      </c>
      <c r="AB51" s="62">
        <f t="shared" si="44"/>
        <v>0</v>
      </c>
      <c r="AC51" s="62">
        <f t="shared" si="45"/>
        <v>0</v>
      </c>
      <c r="AD51" s="62">
        <f t="shared" si="46"/>
        <v>0</v>
      </c>
      <c r="AE51" s="62">
        <f t="shared" si="47"/>
        <v>0</v>
      </c>
      <c r="AF51" s="62">
        <f t="shared" si="48"/>
        <v>13.255000000000001</v>
      </c>
      <c r="AG51" s="62">
        <f t="shared" si="49"/>
        <v>0</v>
      </c>
      <c r="AH51" s="62">
        <f t="shared" si="50"/>
        <v>0</v>
      </c>
      <c r="AI51" s="62">
        <f t="shared" si="51"/>
        <v>0</v>
      </c>
      <c r="AK51" s="98"/>
      <c r="AL51" s="34" t="s">
        <v>448</v>
      </c>
      <c r="AM51" s="160">
        <v>0</v>
      </c>
      <c r="AN51" s="160">
        <v>120.5</v>
      </c>
      <c r="AO51" s="160">
        <v>0</v>
      </c>
      <c r="AP51" s="160">
        <v>15</v>
      </c>
      <c r="AQ51" s="160">
        <v>0</v>
      </c>
      <c r="AR51" s="160">
        <v>0.11</v>
      </c>
      <c r="AS51" s="160">
        <v>0</v>
      </c>
      <c r="AT51" s="160">
        <v>0</v>
      </c>
      <c r="AU51" s="160">
        <v>-0.11</v>
      </c>
      <c r="AV51" s="160">
        <v>13.255000000000001</v>
      </c>
      <c r="AW51" s="160">
        <v>13.255000000000001</v>
      </c>
      <c r="AX51" s="160">
        <v>120.5</v>
      </c>
      <c r="AY51" s="72"/>
      <c r="BF51" s="131"/>
      <c r="BJ51" s="96"/>
    </row>
    <row r="52" spans="2:62">
      <c r="B52" s="59" t="str">
        <f t="shared" si="27"/>
        <v>K47875 18 oz Avocado Squeeze Mayo</v>
      </c>
      <c r="D52" s="91">
        <f t="shared" si="28"/>
        <v>1889.09</v>
      </c>
      <c r="E52" s="92">
        <f t="shared" si="28"/>
        <v>161.766706</v>
      </c>
      <c r="F52" s="92">
        <f t="shared" si="28"/>
        <v>1002.6666349999999</v>
      </c>
      <c r="G52" s="92">
        <f t="shared" si="28"/>
        <v>0</v>
      </c>
      <c r="H52" s="93">
        <f t="shared" si="29"/>
        <v>11.677866519702762</v>
      </c>
      <c r="I52" s="94">
        <f t="shared" si="30"/>
        <v>9.16</v>
      </c>
      <c r="J52" s="95">
        <f t="shared" si="31"/>
        <v>0.17710977989837404</v>
      </c>
      <c r="K52" s="95">
        <f t="shared" si="31"/>
        <v>0.17710977989837404</v>
      </c>
      <c r="L52" s="96">
        <f t="shared" si="37"/>
        <v>9.1600000008995721</v>
      </c>
      <c r="M52" s="60">
        <f t="shared" si="32"/>
        <v>0.13892311419138589</v>
      </c>
      <c r="N52" s="60">
        <f t="shared" si="33"/>
        <v>-3.8186665706988143E-2</v>
      </c>
      <c r="O52" s="60">
        <f t="shared" si="38"/>
        <v>0.13892311419138589</v>
      </c>
      <c r="P52" s="60">
        <f t="shared" si="39"/>
        <v>-3.8186665706988143E-2</v>
      </c>
      <c r="Q52" s="97">
        <f t="shared" si="34"/>
        <v>9.16</v>
      </c>
      <c r="R52" s="60">
        <f t="shared" si="35"/>
        <v>0.17710977991576737</v>
      </c>
      <c r="S52" s="60">
        <f t="shared" si="36"/>
        <v>1.7393336770865631E-11</v>
      </c>
      <c r="T52" s="60">
        <f t="shared" si="40"/>
        <v>0.17710977991576737</v>
      </c>
      <c r="U52" s="60">
        <f t="shared" si="41"/>
        <v>1.7393336770865631E-11</v>
      </c>
      <c r="W52" s="61"/>
      <c r="X52" s="61"/>
      <c r="Y52" s="60"/>
      <c r="Z52" s="62">
        <f t="shared" si="42"/>
        <v>13598.097127289529</v>
      </c>
      <c r="AA52" s="62">
        <f t="shared" si="43"/>
        <v>10666.20940356</v>
      </c>
      <c r="AB52" s="62">
        <f t="shared" si="44"/>
        <v>206.2325327308383</v>
      </c>
      <c r="AC52" s="62">
        <f t="shared" si="45"/>
        <v>206.2325327510917</v>
      </c>
      <c r="AD52" s="62">
        <f t="shared" si="46"/>
        <v>161.76670599999997</v>
      </c>
      <c r="AE52" s="62">
        <f t="shared" si="47"/>
        <v>13598.097127289529</v>
      </c>
      <c r="AF52" s="62">
        <f t="shared" si="48"/>
        <v>10666.20940356</v>
      </c>
      <c r="AG52" s="62">
        <f t="shared" si="49"/>
        <v>206.2325327308383</v>
      </c>
      <c r="AH52" s="62">
        <f t="shared" si="50"/>
        <v>206.2325327510917</v>
      </c>
      <c r="AI52" s="62">
        <f t="shared" si="51"/>
        <v>161.76670599999997</v>
      </c>
      <c r="AK52" s="98"/>
      <c r="AL52" s="34" t="s">
        <v>449</v>
      </c>
      <c r="AM52" s="160">
        <v>1889.09</v>
      </c>
      <c r="AN52" s="160">
        <v>161.766706</v>
      </c>
      <c r="AO52" s="160">
        <v>1002.6666349999999</v>
      </c>
      <c r="AP52" s="160">
        <v>0</v>
      </c>
      <c r="AQ52" s="160">
        <v>11.677866519702764</v>
      </c>
      <c r="AR52" s="160">
        <v>9.16</v>
      </c>
      <c r="AS52" s="160">
        <v>17.710977989837403</v>
      </c>
      <c r="AT52" s="160">
        <v>17.710977989837403</v>
      </c>
      <c r="AU52" s="160">
        <v>2.5178665197027637</v>
      </c>
      <c r="AV52" s="160">
        <v>1481.7830269599999</v>
      </c>
      <c r="AW52" s="160">
        <v>-407.30697304</v>
      </c>
      <c r="AX52" s="160">
        <v>-44.465826751091697</v>
      </c>
      <c r="AY52" s="72"/>
      <c r="BF52" s="131"/>
      <c r="BJ52" s="96"/>
    </row>
    <row r="53" spans="2:62">
      <c r="B53" s="59" t="str">
        <f t="shared" si="27"/>
        <v>K47876 Kroger 18oz Olive Oil Mayo</v>
      </c>
      <c r="D53" s="91">
        <f t="shared" si="28"/>
        <v>5114.2299999999996</v>
      </c>
      <c r="E53" s="92">
        <f t="shared" si="28"/>
        <v>566.60009700000001</v>
      </c>
      <c r="F53" s="92">
        <f t="shared" si="28"/>
        <v>636.16657099999998</v>
      </c>
      <c r="G53" s="92">
        <f t="shared" si="28"/>
        <v>143.316666</v>
      </c>
      <c r="H53" s="93">
        <f t="shared" si="29"/>
        <v>9.0261721222402116</v>
      </c>
      <c r="I53" s="94">
        <f t="shared" si="30"/>
        <v>9.16</v>
      </c>
      <c r="J53" s="95">
        <f t="shared" si="31"/>
        <v>0.41477525077909894</v>
      </c>
      <c r="K53" s="95">
        <f t="shared" si="31"/>
        <v>0.46419814191969183</v>
      </c>
      <c r="L53" s="96">
        <f t="shared" si="37"/>
        <v>9.1599999995460575</v>
      </c>
      <c r="M53" s="60">
        <f t="shared" si="32"/>
        <v>0.42092497744274127</v>
      </c>
      <c r="N53" s="60">
        <f t="shared" si="33"/>
        <v>6.1497266636423298E-3</v>
      </c>
      <c r="O53" s="60">
        <f t="shared" si="38"/>
        <v>0.47108064437981251</v>
      </c>
      <c r="P53" s="60">
        <f t="shared" si="39"/>
        <v>6.8825024601206763E-3</v>
      </c>
      <c r="Q53" s="97">
        <f t="shared" si="34"/>
        <v>9.16</v>
      </c>
      <c r="R53" s="60">
        <f t="shared" si="35"/>
        <v>0.41477525075854382</v>
      </c>
      <c r="S53" s="60">
        <f t="shared" si="36"/>
        <v>-2.0555113167119998E-11</v>
      </c>
      <c r="T53" s="60">
        <f t="shared" si="40"/>
        <v>0.46419814188078801</v>
      </c>
      <c r="U53" s="60">
        <f t="shared" si="41"/>
        <v>-3.8903824606251192E-11</v>
      </c>
      <c r="W53" s="61"/>
      <c r="X53" s="61"/>
      <c r="Y53" s="60"/>
      <c r="Z53" s="62">
        <f t="shared" si="42"/>
        <v>12149.97986356296</v>
      </c>
      <c r="AA53" s="62">
        <f t="shared" si="43"/>
        <v>12330.123339439999</v>
      </c>
      <c r="AB53" s="62">
        <f t="shared" si="44"/>
        <v>558.32205242941552</v>
      </c>
      <c r="AC53" s="62">
        <f t="shared" si="45"/>
        <v>558.32205240174665</v>
      </c>
      <c r="AD53" s="62">
        <f t="shared" si="46"/>
        <v>566.60009699999989</v>
      </c>
      <c r="AE53" s="62">
        <f t="shared" si="47"/>
        <v>10856.378968261348</v>
      </c>
      <c r="AF53" s="62">
        <f t="shared" si="48"/>
        <v>11017.342678880001</v>
      </c>
      <c r="AG53" s="62">
        <f t="shared" si="49"/>
        <v>558.3220524485389</v>
      </c>
      <c r="AH53" s="62">
        <f t="shared" si="50"/>
        <v>558.32205240174665</v>
      </c>
      <c r="AI53" s="62">
        <f t="shared" si="51"/>
        <v>566.60009700000001</v>
      </c>
      <c r="AK53" s="98"/>
      <c r="AL53" s="34" t="s">
        <v>450</v>
      </c>
      <c r="AM53" s="160">
        <v>5114.2299999999996</v>
      </c>
      <c r="AN53" s="160">
        <v>566.60009700000001</v>
      </c>
      <c r="AO53" s="160">
        <v>636.16657099999998</v>
      </c>
      <c r="AP53" s="160">
        <v>143.316666</v>
      </c>
      <c r="AQ53" s="160">
        <v>9.0261721222402134</v>
      </c>
      <c r="AR53" s="160">
        <v>9.16</v>
      </c>
      <c r="AS53" s="160">
        <v>41.477525077909895</v>
      </c>
      <c r="AT53" s="160">
        <v>46.419814191969181</v>
      </c>
      <c r="AU53" s="160">
        <v>-0.13382787775978727</v>
      </c>
      <c r="AV53" s="160">
        <v>5190.05688852</v>
      </c>
      <c r="AW53" s="160">
        <v>75.826888520000068</v>
      </c>
      <c r="AX53" s="160">
        <v>8.2780445982532811</v>
      </c>
      <c r="AY53" s="72"/>
      <c r="BF53" s="131"/>
      <c r="BJ53" s="96"/>
    </row>
    <row r="54" spans="2:62">
      <c r="B54" s="59" t="str">
        <f t="shared" si="27"/>
        <v>K47877 Kroger 18oz Whip Mayo</v>
      </c>
      <c r="D54" s="91">
        <f t="shared" si="28"/>
        <v>8769.5</v>
      </c>
      <c r="E54" s="92">
        <f t="shared" si="28"/>
        <v>918.983474</v>
      </c>
      <c r="F54" s="92">
        <f t="shared" si="28"/>
        <v>1160.949875</v>
      </c>
      <c r="G54" s="92">
        <f t="shared" si="28"/>
        <v>527.9833319999999</v>
      </c>
      <c r="H54" s="93">
        <f t="shared" si="29"/>
        <v>9.542609032814882</v>
      </c>
      <c r="I54" s="94">
        <f t="shared" si="30"/>
        <v>9.16</v>
      </c>
      <c r="J54" s="95">
        <f t="shared" si="31"/>
        <v>0.36709771789122619</v>
      </c>
      <c r="K54" s="95">
        <f t="shared" si="31"/>
        <v>0.460284105986629</v>
      </c>
      <c r="L54" s="96">
        <f t="shared" si="37"/>
        <v>9.1600835627567125</v>
      </c>
      <c r="M54" s="60">
        <f t="shared" si="32"/>
        <v>0.35238222167727301</v>
      </c>
      <c r="N54" s="60">
        <f t="shared" si="33"/>
        <v>-1.4715496213953183E-2</v>
      </c>
      <c r="O54" s="60">
        <f t="shared" si="38"/>
        <v>0.4418331358751631</v>
      </c>
      <c r="P54" s="60">
        <f t="shared" si="39"/>
        <v>-1.8450970111465903E-2</v>
      </c>
      <c r="Q54" s="97">
        <f t="shared" si="34"/>
        <v>9.16</v>
      </c>
      <c r="R54" s="60">
        <f t="shared" si="35"/>
        <v>0.36710106676647614</v>
      </c>
      <c r="S54" s="60">
        <f t="shared" si="36"/>
        <v>3.348875249942207E-6</v>
      </c>
      <c r="T54" s="60">
        <f t="shared" si="40"/>
        <v>0.46028830495625073</v>
      </c>
      <c r="U54" s="60">
        <f t="shared" si="41"/>
        <v>4.1989696217270556E-6</v>
      </c>
      <c r="W54" s="61"/>
      <c r="X54" s="61"/>
      <c r="Y54" s="60"/>
      <c r="Z54" s="62">
        <f t="shared" si="42"/>
        <v>24886.329276939203</v>
      </c>
      <c r="AA54" s="62">
        <f t="shared" si="43"/>
        <v>23888.516797959997</v>
      </c>
      <c r="AB54" s="62">
        <f t="shared" si="44"/>
        <v>957.36026204556083</v>
      </c>
      <c r="AC54" s="62">
        <f t="shared" si="45"/>
        <v>957.36899563318775</v>
      </c>
      <c r="AD54" s="62">
        <f t="shared" si="46"/>
        <v>918.983474</v>
      </c>
      <c r="AE54" s="62">
        <f t="shared" si="47"/>
        <v>19847.990763820308</v>
      </c>
      <c r="AF54" s="62">
        <f t="shared" si="48"/>
        <v>19052.189476839998</v>
      </c>
      <c r="AG54" s="62">
        <f t="shared" si="49"/>
        <v>957.36026205624012</v>
      </c>
      <c r="AH54" s="62">
        <f t="shared" si="50"/>
        <v>957.36899563318786</v>
      </c>
      <c r="AI54" s="62">
        <f t="shared" si="51"/>
        <v>918.983474</v>
      </c>
      <c r="AK54" s="98"/>
      <c r="AL54" s="34" t="s">
        <v>451</v>
      </c>
      <c r="AM54" s="160">
        <v>8769.5</v>
      </c>
      <c r="AN54" s="160">
        <v>918.983474</v>
      </c>
      <c r="AO54" s="160">
        <v>1160.949875</v>
      </c>
      <c r="AP54" s="160">
        <v>527.9833319999999</v>
      </c>
      <c r="AQ54" s="160">
        <v>9.542609032814882</v>
      </c>
      <c r="AR54" s="160">
        <v>9.16</v>
      </c>
      <c r="AS54" s="160">
        <v>36.70977178912262</v>
      </c>
      <c r="AT54" s="160">
        <v>46.028410598662902</v>
      </c>
      <c r="AU54" s="160">
        <v>0.3826090328148814</v>
      </c>
      <c r="AV54" s="160">
        <v>8417.8886218400003</v>
      </c>
      <c r="AW54" s="160">
        <v>-351.6113781600003</v>
      </c>
      <c r="AX54" s="160">
        <v>-38.385521633187807</v>
      </c>
      <c r="AY54" s="72"/>
      <c r="BF54" s="131"/>
      <c r="BJ54" s="96"/>
    </row>
    <row r="55" spans="2:62">
      <c r="B55" s="59" t="str">
        <f t="shared" si="27"/>
        <v>K47878 Kroger 18 oz Squeeze Mayo</v>
      </c>
      <c r="D55" s="91">
        <f t="shared" si="28"/>
        <v>33052.660000000003</v>
      </c>
      <c r="E55" s="92">
        <f t="shared" si="28"/>
        <v>3615.9005030000008</v>
      </c>
      <c r="F55" s="92">
        <f t="shared" si="28"/>
        <v>3797.532835999999</v>
      </c>
      <c r="G55" s="92">
        <f t="shared" si="28"/>
        <v>1489.0166599999998</v>
      </c>
      <c r="H55" s="93">
        <f t="shared" si="29"/>
        <v>9.1409207671995496</v>
      </c>
      <c r="I55" s="94">
        <f t="shared" si="30"/>
        <v>9.16</v>
      </c>
      <c r="J55" s="95">
        <f t="shared" si="31"/>
        <v>0.40532314093647825</v>
      </c>
      <c r="K55" s="95">
        <f t="shared" si="31"/>
        <v>0.48672899646835988</v>
      </c>
      <c r="L55" s="96">
        <f t="shared" si="37"/>
        <v>9.1600000000217321</v>
      </c>
      <c r="M55" s="60">
        <f t="shared" si="32"/>
        <v>0.40616914483161043</v>
      </c>
      <c r="N55" s="60">
        <f t="shared" si="33"/>
        <v>8.4600389513217467E-4</v>
      </c>
      <c r="O55" s="60">
        <f t="shared" si="38"/>
        <v>0.48774978308333322</v>
      </c>
      <c r="P55" s="60">
        <f t="shared" si="39"/>
        <v>1.0207866149733458E-3</v>
      </c>
      <c r="Q55" s="97">
        <f t="shared" si="34"/>
        <v>9.16</v>
      </c>
      <c r="R55" s="60">
        <f t="shared" si="35"/>
        <v>0.40532314093743993</v>
      </c>
      <c r="S55" s="60">
        <f t="shared" si="36"/>
        <v>9.616751839303106E-13</v>
      </c>
      <c r="T55" s="60">
        <f t="shared" si="40"/>
        <v>0.48673385604623542</v>
      </c>
      <c r="U55" s="60">
        <f t="shared" si="41"/>
        <v>4.859577875548915E-6</v>
      </c>
      <c r="W55" s="61"/>
      <c r="X55" s="61"/>
      <c r="Y55" s="60"/>
      <c r="Z55" s="62">
        <f t="shared" si="42"/>
        <v>81376.590074814696</v>
      </c>
      <c r="AA55" s="62">
        <f t="shared" si="43"/>
        <v>81546.441990839987</v>
      </c>
      <c r="AB55" s="62">
        <f t="shared" si="44"/>
        <v>3608.3689956246271</v>
      </c>
      <c r="AC55" s="62">
        <f t="shared" si="45"/>
        <v>3608.3689956331882</v>
      </c>
      <c r="AD55" s="62">
        <f t="shared" si="46"/>
        <v>3615.9005030000008</v>
      </c>
      <c r="AE55" s="62">
        <f t="shared" si="47"/>
        <v>67765.606764714597</v>
      </c>
      <c r="AF55" s="62">
        <f t="shared" si="48"/>
        <v>67907.049385239996</v>
      </c>
      <c r="AG55" s="62">
        <f t="shared" si="49"/>
        <v>3608.3329694765521</v>
      </c>
      <c r="AH55" s="62">
        <f t="shared" si="50"/>
        <v>3608.3689956331882</v>
      </c>
      <c r="AI55" s="62">
        <f t="shared" si="51"/>
        <v>3615.9005030000003</v>
      </c>
      <c r="AK55" s="98"/>
      <c r="AL55" s="34" t="s">
        <v>452</v>
      </c>
      <c r="AM55" s="160">
        <v>33052.660000000003</v>
      </c>
      <c r="AN55" s="160">
        <v>3615.9005030000008</v>
      </c>
      <c r="AO55" s="160">
        <v>3797.532835999999</v>
      </c>
      <c r="AP55" s="160">
        <v>1489.0166599999998</v>
      </c>
      <c r="AQ55" s="160">
        <v>9.1409207671995496</v>
      </c>
      <c r="AR55" s="160">
        <v>9.16</v>
      </c>
      <c r="AS55" s="160">
        <v>40.532314093647827</v>
      </c>
      <c r="AT55" s="160">
        <v>48.672899646835987</v>
      </c>
      <c r="AU55" s="160">
        <v>-1.907923280045111E-2</v>
      </c>
      <c r="AV55" s="160">
        <v>33121.648607479998</v>
      </c>
      <c r="AW55" s="160">
        <v>68.988607479999914</v>
      </c>
      <c r="AX55" s="160">
        <v>7.5315073668122157</v>
      </c>
      <c r="AY55" s="72"/>
      <c r="BF55" s="131"/>
      <c r="BJ55" s="96"/>
    </row>
    <row r="56" spans="2:62">
      <c r="B56" s="59" t="str">
        <f t="shared" si="27"/>
        <v>K47879 Kroger 18oz Lite Mayo</v>
      </c>
      <c r="D56" s="91">
        <f t="shared" si="28"/>
        <v>5280.69</v>
      </c>
      <c r="E56" s="92">
        <f t="shared" si="28"/>
        <v>622.10009200000002</v>
      </c>
      <c r="F56" s="92">
        <f t="shared" si="28"/>
        <v>653.86657400000001</v>
      </c>
      <c r="G56" s="92">
        <f t="shared" si="28"/>
        <v>0</v>
      </c>
      <c r="H56" s="93">
        <f t="shared" si="29"/>
        <v>8.4884893410367788</v>
      </c>
      <c r="I56" s="94">
        <f t="shared" si="30"/>
        <v>9.16</v>
      </c>
      <c r="J56" s="95">
        <f t="shared" si="31"/>
        <v>0.45181003298895989</v>
      </c>
      <c r="K56" s="95">
        <f t="shared" si="31"/>
        <v>0.45181003298895989</v>
      </c>
      <c r="L56" s="96">
        <f t="shared" si="37"/>
        <v>9.1600000004201565</v>
      </c>
      <c r="M56" s="60">
        <f t="shared" si="32"/>
        <v>0.4875519937759879</v>
      </c>
      <c r="N56" s="60">
        <f t="shared" si="33"/>
        <v>3.5741960787028015E-2</v>
      </c>
      <c r="O56" s="60">
        <f t="shared" si="38"/>
        <v>0.4875519937759879</v>
      </c>
      <c r="P56" s="60">
        <f t="shared" si="39"/>
        <v>3.5741960787028015E-2</v>
      </c>
      <c r="Q56" s="97">
        <f t="shared" si="34"/>
        <v>9.16</v>
      </c>
      <c r="R56" s="60">
        <f t="shared" si="35"/>
        <v>0.45181003300968375</v>
      </c>
      <c r="S56" s="60">
        <f t="shared" si="36"/>
        <v>2.0723867066863022E-11</v>
      </c>
      <c r="T56" s="60">
        <f t="shared" si="40"/>
        <v>0.45181003300968375</v>
      </c>
      <c r="U56" s="60">
        <f t="shared" si="41"/>
        <v>2.0723867066863022E-11</v>
      </c>
      <c r="W56" s="61"/>
      <c r="X56" s="61"/>
      <c r="Y56" s="60"/>
      <c r="Z56" s="62">
        <f t="shared" si="42"/>
        <v>10831.029443859235</v>
      </c>
      <c r="AA56" s="62">
        <f t="shared" si="43"/>
        <v>11687.85466056</v>
      </c>
      <c r="AB56" s="62">
        <f t="shared" si="44"/>
        <v>576.49454145827315</v>
      </c>
      <c r="AC56" s="62">
        <f t="shared" si="45"/>
        <v>576.49454148471614</v>
      </c>
      <c r="AD56" s="62">
        <f t="shared" si="46"/>
        <v>622.10009200000002</v>
      </c>
      <c r="AE56" s="62">
        <f t="shared" si="47"/>
        <v>10831.029443859235</v>
      </c>
      <c r="AF56" s="62">
        <f t="shared" si="48"/>
        <v>11687.85466056</v>
      </c>
      <c r="AG56" s="62">
        <f t="shared" si="49"/>
        <v>576.49454145827315</v>
      </c>
      <c r="AH56" s="62">
        <f t="shared" si="50"/>
        <v>576.49454148471614</v>
      </c>
      <c r="AI56" s="62">
        <f t="shared" si="51"/>
        <v>622.10009200000002</v>
      </c>
      <c r="AK56" s="98"/>
      <c r="AL56" s="34" t="s">
        <v>453</v>
      </c>
      <c r="AM56" s="160">
        <v>5280.69</v>
      </c>
      <c r="AN56" s="160">
        <v>622.10009200000002</v>
      </c>
      <c r="AO56" s="160">
        <v>653.86657400000001</v>
      </c>
      <c r="AP56" s="160">
        <v>0</v>
      </c>
      <c r="AQ56" s="160">
        <v>8.4884893410367788</v>
      </c>
      <c r="AR56" s="160">
        <v>9.16</v>
      </c>
      <c r="AS56" s="160">
        <v>45.181003298895988</v>
      </c>
      <c r="AT56" s="160">
        <v>45.181003298895988</v>
      </c>
      <c r="AU56" s="160">
        <v>-0.67151065896322049</v>
      </c>
      <c r="AV56" s="160">
        <v>5698.4368427199997</v>
      </c>
      <c r="AW56" s="160">
        <v>417.74684272000013</v>
      </c>
      <c r="AX56" s="160">
        <v>45.605550515283859</v>
      </c>
      <c r="AY56" s="72"/>
      <c r="BF56" s="131"/>
      <c r="BJ56" s="96"/>
    </row>
    <row r="57" spans="2:62">
      <c r="B57" s="59" t="str">
        <f t="shared" si="27"/>
        <v>K76856 KB Klassic Mayo Tote</v>
      </c>
      <c r="D57" s="91">
        <f t="shared" si="28"/>
        <v>66</v>
      </c>
      <c r="E57" s="92">
        <f t="shared" si="28"/>
        <v>679.48333400000001</v>
      </c>
      <c r="F57" s="92">
        <f t="shared" si="28"/>
        <v>128</v>
      </c>
      <c r="G57" s="92">
        <f t="shared" si="28"/>
        <v>272.46666600000003</v>
      </c>
      <c r="H57" s="93">
        <f t="shared" si="29"/>
        <v>9.7132625183710533E-2</v>
      </c>
      <c r="I57" s="94">
        <f t="shared" si="30"/>
        <v>0.09</v>
      </c>
      <c r="J57" s="95">
        <f t="shared" si="31"/>
        <v>0.67904378289118328</v>
      </c>
      <c r="K57" s="95">
        <f t="shared" si="31"/>
        <v>0.90817147982595747</v>
      </c>
      <c r="L57" s="96">
        <f t="shared" si="37"/>
        <v>0.09</v>
      </c>
      <c r="M57" s="60">
        <f t="shared" si="32"/>
        <v>0.6291803639057364</v>
      </c>
      <c r="N57" s="60">
        <f t="shared" si="33"/>
        <v>-4.9863418985446883E-2</v>
      </c>
      <c r="O57" s="60">
        <f t="shared" si="38"/>
        <v>0.84148279647341928</v>
      </c>
      <c r="P57" s="60">
        <f t="shared" si="39"/>
        <v>-6.6688683352538192E-2</v>
      </c>
      <c r="Q57" s="97">
        <f t="shared" si="34"/>
        <v>0.09</v>
      </c>
      <c r="R57" s="60">
        <f t="shared" si="35"/>
        <v>0.67904378289118328</v>
      </c>
      <c r="S57" s="60">
        <f t="shared" si="36"/>
        <v>0</v>
      </c>
      <c r="T57" s="60">
        <f t="shared" si="40"/>
        <v>0.90817147853770241</v>
      </c>
      <c r="U57" s="60">
        <f t="shared" si="41"/>
        <v>-1.2882550581849728E-9</v>
      </c>
      <c r="W57" s="61"/>
      <c r="X57" s="61"/>
      <c r="Y57" s="60"/>
      <c r="Z57" s="62">
        <f t="shared" si="42"/>
        <v>104.8983785671482</v>
      </c>
      <c r="AA57" s="62">
        <f t="shared" si="43"/>
        <v>97.195499999999996</v>
      </c>
      <c r="AB57" s="62">
        <f t="shared" si="44"/>
        <v>733.33333333333337</v>
      </c>
      <c r="AC57" s="62">
        <f t="shared" si="45"/>
        <v>733.33333333333337</v>
      </c>
      <c r="AD57" s="62">
        <f t="shared" si="46"/>
        <v>679.48333400000001</v>
      </c>
      <c r="AE57" s="62">
        <f t="shared" si="47"/>
        <v>78.432976023514939</v>
      </c>
      <c r="AF57" s="62">
        <f t="shared" si="48"/>
        <v>72.673500059999995</v>
      </c>
      <c r="AG57" s="62">
        <f t="shared" si="49"/>
        <v>733.33333437357794</v>
      </c>
      <c r="AH57" s="62">
        <f t="shared" si="50"/>
        <v>733.33333333333337</v>
      </c>
      <c r="AI57" s="62">
        <f t="shared" si="51"/>
        <v>679.48333400000001</v>
      </c>
      <c r="AK57" s="98"/>
      <c r="AL57" s="34" t="s">
        <v>454</v>
      </c>
      <c r="AM57" s="160">
        <v>66</v>
      </c>
      <c r="AN57" s="160">
        <v>679.48333400000001</v>
      </c>
      <c r="AO57" s="160">
        <v>128</v>
      </c>
      <c r="AP57" s="160">
        <v>272.46666600000003</v>
      </c>
      <c r="AQ57" s="160">
        <v>9.7132625183710533E-2</v>
      </c>
      <c r="AR57" s="160">
        <v>0.09</v>
      </c>
      <c r="AS57" s="160">
        <v>67.904378289118327</v>
      </c>
      <c r="AT57" s="160">
        <v>90.817147982595742</v>
      </c>
      <c r="AU57" s="160">
        <v>7.1326251837105304E-3</v>
      </c>
      <c r="AV57" s="160">
        <v>61.153500059999999</v>
      </c>
      <c r="AW57" s="160">
        <v>-4.8464999400000002</v>
      </c>
      <c r="AX57" s="160">
        <v>-53.849999333333329</v>
      </c>
      <c r="AY57" s="72"/>
      <c r="BF57" s="131"/>
      <c r="BJ57" s="96"/>
    </row>
    <row r="58" spans="2:62">
      <c r="B58" s="59" t="str">
        <f t="shared" si="27"/>
        <v>K78208 KB Whip Salad Dres. Tote</v>
      </c>
      <c r="D58" s="91">
        <f t="shared" si="28"/>
        <v>337</v>
      </c>
      <c r="E58" s="92">
        <f t="shared" si="28"/>
        <v>3872.3666680000001</v>
      </c>
      <c r="F58" s="92">
        <f t="shared" si="28"/>
        <v>648.63333199999988</v>
      </c>
      <c r="G58" s="92">
        <f t="shared" si="28"/>
        <v>959.08333300000004</v>
      </c>
      <c r="H58" s="93">
        <f t="shared" si="29"/>
        <v>8.7026882754895146E-2</v>
      </c>
      <c r="I58" s="94">
        <f t="shared" si="30"/>
        <v>7.0000000000000007E-2</v>
      </c>
      <c r="J58" s="95">
        <f t="shared" si="31"/>
        <v>0.84722382228261406</v>
      </c>
      <c r="K58" s="95">
        <f t="shared" si="31"/>
        <v>1.0269535816981072</v>
      </c>
      <c r="L58" s="96">
        <f t="shared" si="37"/>
        <v>7.2584615307160774E-2</v>
      </c>
      <c r="M58" s="60">
        <f t="shared" si="32"/>
        <v>0.70662550780594124</v>
      </c>
      <c r="N58" s="60">
        <f t="shared" si="33"/>
        <v>-0.14059831447667281</v>
      </c>
      <c r="O58" s="60">
        <f t="shared" si="38"/>
        <v>0.85652879186020792</v>
      </c>
      <c r="P58" s="60">
        <f t="shared" si="39"/>
        <v>-0.17042478983789933</v>
      </c>
      <c r="Q58" s="97">
        <f t="shared" si="34"/>
        <v>7.0000000000000007E-2</v>
      </c>
      <c r="R58" s="60">
        <f t="shared" si="35"/>
        <v>0.8785059317063697</v>
      </c>
      <c r="S58" s="60">
        <f t="shared" si="36"/>
        <v>3.1282109423755644E-2</v>
      </c>
      <c r="T58" s="60">
        <f t="shared" si="40"/>
        <v>1.0648718677915758</v>
      </c>
      <c r="U58" s="60">
        <f t="shared" si="41"/>
        <v>3.7918286093468589E-2</v>
      </c>
      <c r="W58" s="61"/>
      <c r="X58" s="61"/>
      <c r="Y58" s="60"/>
      <c r="Z58" s="62">
        <f t="shared" si="42"/>
        <v>476.91456970804603</v>
      </c>
      <c r="AA58" s="62">
        <f t="shared" si="43"/>
        <v>383.60583331000009</v>
      </c>
      <c r="AB58" s="62">
        <f t="shared" si="44"/>
        <v>4642.8571478115082</v>
      </c>
      <c r="AC58" s="62">
        <f t="shared" si="45"/>
        <v>4814.2857142857129</v>
      </c>
      <c r="AD58" s="62">
        <f t="shared" si="46"/>
        <v>3872.3666680000006</v>
      </c>
      <c r="AE58" s="62">
        <f t="shared" si="47"/>
        <v>393.44853693488096</v>
      </c>
      <c r="AF58" s="62">
        <f t="shared" si="48"/>
        <v>316.47000000000003</v>
      </c>
      <c r="AG58" s="62">
        <f t="shared" si="49"/>
        <v>4642.8571428571431</v>
      </c>
      <c r="AH58" s="62">
        <f t="shared" si="50"/>
        <v>4814.2857142857147</v>
      </c>
      <c r="AI58" s="62">
        <f t="shared" si="51"/>
        <v>3872.3666680000001</v>
      </c>
      <c r="AK58" s="98"/>
      <c r="AL58" s="34" t="s">
        <v>455</v>
      </c>
      <c r="AM58" s="160">
        <v>337</v>
      </c>
      <c r="AN58" s="160">
        <v>3872.3666680000001</v>
      </c>
      <c r="AO58" s="160">
        <v>648.63333199999988</v>
      </c>
      <c r="AP58" s="160">
        <v>959.08333300000004</v>
      </c>
      <c r="AQ58" s="160">
        <v>8.702688275489516E-2</v>
      </c>
      <c r="AR58" s="160">
        <v>7.0000000000000007E-2</v>
      </c>
      <c r="AS58" s="160">
        <v>84.722382228261409</v>
      </c>
      <c r="AT58" s="160">
        <v>102.69535816981072</v>
      </c>
      <c r="AU58" s="160">
        <v>1.7026882754895157E-2</v>
      </c>
      <c r="AV58" s="160">
        <v>271.06566676</v>
      </c>
      <c r="AW58" s="160">
        <v>-65.934333240000001</v>
      </c>
      <c r="AX58" s="160">
        <v>-941.9190462857141</v>
      </c>
      <c r="AY58" s="72"/>
      <c r="BF58" s="131"/>
      <c r="BJ58" s="96"/>
    </row>
    <row r="59" spans="2:62">
      <c r="B59" s="59" t="str">
        <f t="shared" si="27"/>
        <v>K89927 KB Derby Mayo Tote</v>
      </c>
      <c r="D59" s="91">
        <f t="shared" si="28"/>
        <v>310</v>
      </c>
      <c r="E59" s="92">
        <f t="shared" si="28"/>
        <v>3169.9</v>
      </c>
      <c r="F59" s="92">
        <f t="shared" si="28"/>
        <v>389</v>
      </c>
      <c r="G59" s="92">
        <f t="shared" si="28"/>
        <v>1054.0999999999999</v>
      </c>
      <c r="H59" s="93">
        <f t="shared" si="29"/>
        <v>9.77948831193413E-2</v>
      </c>
      <c r="I59" s="94">
        <f t="shared" si="30"/>
        <v>0.05</v>
      </c>
      <c r="J59" s="95">
        <f t="shared" si="31"/>
        <v>1.3440277476696292</v>
      </c>
      <c r="K59" s="95">
        <f t="shared" si="31"/>
        <v>1.7421113265334793</v>
      </c>
      <c r="L59" s="96">
        <f t="shared" si="37"/>
        <v>5.000000000000001E-2</v>
      </c>
      <c r="M59" s="60">
        <f t="shared" si="32"/>
        <v>0.68716670279644487</v>
      </c>
      <c r="N59" s="60">
        <f t="shared" si="33"/>
        <v>-0.65686104487318431</v>
      </c>
      <c r="O59" s="60">
        <f t="shared" si="38"/>
        <v>0.89069656354491555</v>
      </c>
      <c r="P59" s="60">
        <f t="shared" si="39"/>
        <v>-0.85141476298856378</v>
      </c>
      <c r="Q59" s="97">
        <f t="shared" si="34"/>
        <v>0.05</v>
      </c>
      <c r="R59" s="60">
        <f t="shared" si="35"/>
        <v>1.3440277476696292</v>
      </c>
      <c r="S59" s="60">
        <f t="shared" si="36"/>
        <v>0</v>
      </c>
      <c r="T59" s="60">
        <f t="shared" si="40"/>
        <v>1.7421113265334793</v>
      </c>
      <c r="U59" s="60">
        <f t="shared" si="41"/>
        <v>0</v>
      </c>
      <c r="W59" s="61"/>
      <c r="X59" s="61"/>
      <c r="Y59" s="60"/>
      <c r="Z59" s="62">
        <f t="shared" si="42"/>
        <v>451.1277958295214</v>
      </c>
      <c r="AA59" s="62">
        <f t="shared" si="43"/>
        <v>230.65</v>
      </c>
      <c r="AB59" s="62">
        <f t="shared" si="44"/>
        <v>6199.9999999999991</v>
      </c>
      <c r="AC59" s="62">
        <f t="shared" si="45"/>
        <v>6199.9999999999991</v>
      </c>
      <c r="AD59" s="62">
        <f t="shared" si="46"/>
        <v>3169.9</v>
      </c>
      <c r="AE59" s="62">
        <f t="shared" si="47"/>
        <v>348.04220953342377</v>
      </c>
      <c r="AF59" s="62">
        <f t="shared" si="48"/>
        <v>177.94500000000002</v>
      </c>
      <c r="AG59" s="62">
        <f t="shared" si="49"/>
        <v>6200</v>
      </c>
      <c r="AH59" s="62">
        <f t="shared" si="50"/>
        <v>6200</v>
      </c>
      <c r="AI59" s="62">
        <f t="shared" si="51"/>
        <v>3169.9</v>
      </c>
      <c r="AK59" s="98"/>
      <c r="AL59" s="34" t="s">
        <v>456</v>
      </c>
      <c r="AM59" s="160">
        <v>310</v>
      </c>
      <c r="AN59" s="160">
        <v>3169.9</v>
      </c>
      <c r="AO59" s="160">
        <v>389</v>
      </c>
      <c r="AP59" s="160">
        <v>1054.0999999999999</v>
      </c>
      <c r="AQ59" s="160">
        <v>9.7794883119341314E-2</v>
      </c>
      <c r="AR59" s="160">
        <v>0.05</v>
      </c>
      <c r="AS59" s="160">
        <v>134.40277476696292</v>
      </c>
      <c r="AT59" s="160">
        <v>174.21113265334793</v>
      </c>
      <c r="AU59" s="160">
        <v>4.7794883119341304E-2</v>
      </c>
      <c r="AV59" s="160">
        <v>158.495</v>
      </c>
      <c r="AW59" s="160">
        <v>-151.505</v>
      </c>
      <c r="AX59" s="160">
        <v>-3030.1</v>
      </c>
      <c r="AY59" s="72"/>
      <c r="BF59" s="131"/>
      <c r="BJ59" s="96"/>
    </row>
    <row r="60" spans="2:62">
      <c r="B60" s="59" t="str">
        <f t="shared" si="27"/>
        <v>K89936 30oz Kroger Lite Mayo</v>
      </c>
      <c r="D60" s="91">
        <f t="shared" si="28"/>
        <v>17110.55</v>
      </c>
      <c r="E60" s="92">
        <f t="shared" si="28"/>
        <v>1616.100111</v>
      </c>
      <c r="F60" s="92">
        <f t="shared" si="28"/>
        <v>1804.299892</v>
      </c>
      <c r="G60" s="92">
        <f t="shared" si="28"/>
        <v>1756.383331</v>
      </c>
      <c r="H60" s="93">
        <f t="shared" si="29"/>
        <v>10.587555735895869</v>
      </c>
      <c r="I60" s="94">
        <f t="shared" si="30"/>
        <v>9.17</v>
      </c>
      <c r="J60" s="95">
        <f t="shared" si="31"/>
        <v>0.36044138131657233</v>
      </c>
      <c r="K60" s="95">
        <f t="shared" si="31"/>
        <v>0.54542779852961587</v>
      </c>
      <c r="L60" s="96">
        <f t="shared" si="37"/>
        <v>9.1699999998829842</v>
      </c>
      <c r="M60" s="60">
        <f t="shared" si="32"/>
        <v>0.31218229675285075</v>
      </c>
      <c r="N60" s="60">
        <f t="shared" si="33"/>
        <v>-4.8259084563721577E-2</v>
      </c>
      <c r="O60" s="60">
        <f t="shared" si="38"/>
        <v>0.47248862986274537</v>
      </c>
      <c r="P60" s="60">
        <f t="shared" si="39"/>
        <v>-7.2939168666870502E-2</v>
      </c>
      <c r="Q60" s="97">
        <f t="shared" si="34"/>
        <v>9.17</v>
      </c>
      <c r="R60" s="60">
        <f t="shared" si="35"/>
        <v>0.36044138131197284</v>
      </c>
      <c r="S60" s="60">
        <f t="shared" si="36"/>
        <v>-4.5994874575683298E-12</v>
      </c>
      <c r="T60" s="60">
        <f t="shared" si="40"/>
        <v>0.54552886622125296</v>
      </c>
      <c r="U60" s="60">
        <f t="shared" si="41"/>
        <v>1.0106769163709117E-4</v>
      </c>
      <c r="W60" s="61"/>
      <c r="X60" s="61"/>
      <c r="Y60" s="60"/>
      <c r="Z60" s="62">
        <f t="shared" si="42"/>
        <v>54809.482081381837</v>
      </c>
      <c r="AA60" s="62">
        <f t="shared" si="43"/>
        <v>47471.10317278</v>
      </c>
      <c r="AB60" s="62">
        <f t="shared" si="44"/>
        <v>1865.9269356835705</v>
      </c>
      <c r="AC60" s="62">
        <f t="shared" si="45"/>
        <v>1865.9269356597599</v>
      </c>
      <c r="AD60" s="62">
        <f t="shared" si="46"/>
        <v>1616.100111</v>
      </c>
      <c r="AE60" s="62">
        <f t="shared" si="47"/>
        <v>36213.675670820892</v>
      </c>
      <c r="AF60" s="62">
        <f t="shared" si="48"/>
        <v>31365.068027509999</v>
      </c>
      <c r="AG60" s="62">
        <f t="shared" si="49"/>
        <v>1865.5812437269815</v>
      </c>
      <c r="AH60" s="62">
        <f t="shared" si="50"/>
        <v>1865.9269356597601</v>
      </c>
      <c r="AI60" s="62">
        <f t="shared" si="51"/>
        <v>1616.100111</v>
      </c>
      <c r="AK60" s="98"/>
      <c r="AL60" s="34" t="s">
        <v>457</v>
      </c>
      <c r="AM60" s="160">
        <v>17110.55</v>
      </c>
      <c r="AN60" s="160">
        <v>1616.100111</v>
      </c>
      <c r="AO60" s="160">
        <v>1804.299892</v>
      </c>
      <c r="AP60" s="160">
        <v>1756.383331</v>
      </c>
      <c r="AQ60" s="160">
        <v>10.587555735895869</v>
      </c>
      <c r="AR60" s="160">
        <v>9.17</v>
      </c>
      <c r="AS60" s="160">
        <v>36.044138131657235</v>
      </c>
      <c r="AT60" s="160">
        <v>54.542779852961587</v>
      </c>
      <c r="AU60" s="160">
        <v>1.417555735895869</v>
      </c>
      <c r="AV60" s="160">
        <v>14819.638017870002</v>
      </c>
      <c r="AW60" s="160">
        <v>-2290.9119821299996</v>
      </c>
      <c r="AX60" s="160">
        <v>-249.82682465976006</v>
      </c>
      <c r="AY60" s="72"/>
      <c r="BF60" s="131"/>
      <c r="BJ60" s="96"/>
    </row>
    <row r="61" spans="2:62">
      <c r="B61" s="59" t="str">
        <f t="shared" si="27"/>
        <v>K96910 12oz Kroger Tartar Sauce</v>
      </c>
      <c r="D61" s="91">
        <f t="shared" si="28"/>
        <v>26770.58</v>
      </c>
      <c r="E61" s="92">
        <f t="shared" si="28"/>
        <v>2283.483612</v>
      </c>
      <c r="F61" s="92">
        <f t="shared" si="28"/>
        <v>2228.8330580000002</v>
      </c>
      <c r="G61" s="92">
        <f t="shared" si="28"/>
        <v>521.3666639999999</v>
      </c>
      <c r="H61" s="93">
        <f t="shared" si="29"/>
        <v>11.723570013516699</v>
      </c>
      <c r="I61" s="94">
        <f t="shared" si="30"/>
        <v>11</v>
      </c>
      <c r="J61" s="95">
        <f t="shared" si="31"/>
        <v>0.48348076933460327</v>
      </c>
      <c r="K61" s="95">
        <f t="shared" si="31"/>
        <v>0.53934359418730482</v>
      </c>
      <c r="L61" s="96">
        <f t="shared" si="37"/>
        <v>11.000000000000002</v>
      </c>
      <c r="M61" s="60">
        <f t="shared" si="32"/>
        <v>0.45364069618289582</v>
      </c>
      <c r="N61" s="60">
        <f t="shared" si="33"/>
        <v>-2.9840073151707447E-2</v>
      </c>
      <c r="O61" s="60">
        <f t="shared" si="38"/>
        <v>0.50605570907327291</v>
      </c>
      <c r="P61" s="60">
        <f t="shared" si="39"/>
        <v>-3.3287885114031912E-2</v>
      </c>
      <c r="Q61" s="97">
        <f t="shared" si="34"/>
        <v>11</v>
      </c>
      <c r="R61" s="60">
        <f t="shared" si="35"/>
        <v>0.48348076933460327</v>
      </c>
      <c r="S61" s="60">
        <f t="shared" si="36"/>
        <v>0</v>
      </c>
      <c r="T61" s="60">
        <f t="shared" si="40"/>
        <v>0.53934359418730493</v>
      </c>
      <c r="U61" s="60">
        <f t="shared" si="41"/>
        <v>0</v>
      </c>
      <c r="W61" s="61"/>
      <c r="X61" s="61"/>
      <c r="Y61" s="60"/>
      <c r="Z61" s="62">
        <f t="shared" si="42"/>
        <v>59012.738992021164</v>
      </c>
      <c r="AA61" s="62">
        <f t="shared" si="43"/>
        <v>55370.516674000006</v>
      </c>
      <c r="AB61" s="62">
        <f t="shared" si="44"/>
        <v>2433.6890909090907</v>
      </c>
      <c r="AC61" s="62">
        <f t="shared" si="45"/>
        <v>2433.6890909090907</v>
      </c>
      <c r="AD61" s="62">
        <f t="shared" si="46"/>
        <v>2283.4836120000004</v>
      </c>
      <c r="AE61" s="62">
        <f t="shared" si="47"/>
        <v>52900.460403903533</v>
      </c>
      <c r="AF61" s="62">
        <f t="shared" si="48"/>
        <v>49635.483370000002</v>
      </c>
      <c r="AG61" s="62">
        <f t="shared" si="49"/>
        <v>2433.6890909090907</v>
      </c>
      <c r="AH61" s="62">
        <f t="shared" si="50"/>
        <v>2433.6890909090912</v>
      </c>
      <c r="AI61" s="62">
        <f t="shared" si="51"/>
        <v>2283.4836119999995</v>
      </c>
      <c r="AK61" s="98"/>
      <c r="AL61" s="34" t="s">
        <v>458</v>
      </c>
      <c r="AM61" s="160">
        <v>26770.58</v>
      </c>
      <c r="AN61" s="160">
        <v>2283.483612</v>
      </c>
      <c r="AO61" s="160">
        <v>2228.8330580000002</v>
      </c>
      <c r="AP61" s="160">
        <v>521.3666639999999</v>
      </c>
      <c r="AQ61" s="160">
        <v>11.723570013516699</v>
      </c>
      <c r="AR61" s="160">
        <v>11</v>
      </c>
      <c r="AS61" s="160">
        <v>48.348076933460327</v>
      </c>
      <c r="AT61" s="160">
        <v>53.93435941873048</v>
      </c>
      <c r="AU61" s="160">
        <v>0.72357001351669847</v>
      </c>
      <c r="AV61" s="160">
        <v>25118.319732</v>
      </c>
      <c r="AW61" s="160">
        <v>-1652.2602680000002</v>
      </c>
      <c r="AX61" s="160">
        <v>-150.20547890909094</v>
      </c>
      <c r="AY61" s="72"/>
      <c r="BF61" s="131"/>
      <c r="BJ61" s="96"/>
    </row>
    <row r="62" spans="2:62">
      <c r="B62" s="59" t="str">
        <f t="shared" si="27"/>
        <v>K97410 30 oz Mayo w/ Olive Oil</v>
      </c>
      <c r="D62" s="91">
        <f t="shared" si="28"/>
        <v>27131.4</v>
      </c>
      <c r="E62" s="92">
        <f t="shared" si="28"/>
        <v>2647.9501760000003</v>
      </c>
      <c r="F62" s="92">
        <f t="shared" si="28"/>
        <v>2324.9998259999998</v>
      </c>
      <c r="G62" s="92">
        <f t="shared" si="28"/>
        <v>930.14999699999987</v>
      </c>
      <c r="H62" s="93">
        <f t="shared" si="29"/>
        <v>10.246189768186937</v>
      </c>
      <c r="I62" s="94">
        <f t="shared" si="30"/>
        <v>9.17</v>
      </c>
      <c r="J62" s="95">
        <f t="shared" si="31"/>
        <v>0.50121346336884931</v>
      </c>
      <c r="K62" s="95">
        <f t="shared" si="31"/>
        <v>0.59496137986036868</v>
      </c>
      <c r="L62" s="96">
        <f t="shared" si="37"/>
        <v>9.1700000002798827</v>
      </c>
      <c r="M62" s="60">
        <f t="shared" si="32"/>
        <v>0.44856942563205265</v>
      </c>
      <c r="N62" s="60">
        <f t="shared" si="33"/>
        <v>-5.2644037736796656E-2</v>
      </c>
      <c r="O62" s="60">
        <f t="shared" si="38"/>
        <v>0.53247070148202957</v>
      </c>
      <c r="P62" s="60">
        <f t="shared" si="39"/>
        <v>-6.2490678378339104E-2</v>
      </c>
      <c r="Q62" s="97">
        <f t="shared" si="34"/>
        <v>9.17</v>
      </c>
      <c r="R62" s="60">
        <f t="shared" si="35"/>
        <v>0.50121346338414718</v>
      </c>
      <c r="S62" s="60">
        <f t="shared" si="36"/>
        <v>1.5297874078612494E-11</v>
      </c>
      <c r="T62" s="60">
        <f t="shared" si="40"/>
        <v>0.59496137986744746</v>
      </c>
      <c r="U62" s="60">
        <f t="shared" si="41"/>
        <v>7.0787820050099981E-12</v>
      </c>
      <c r="W62" s="61"/>
      <c r="X62" s="61"/>
      <c r="Y62" s="60"/>
      <c r="Z62" s="62">
        <f t="shared" si="42"/>
        <v>60484.282810338111</v>
      </c>
      <c r="AA62" s="62">
        <f t="shared" si="43"/>
        <v>54131.42699082999</v>
      </c>
      <c r="AB62" s="62">
        <f t="shared" si="44"/>
        <v>2958.7131951114407</v>
      </c>
      <c r="AC62" s="62">
        <f t="shared" si="45"/>
        <v>2958.7131952017453</v>
      </c>
      <c r="AD62" s="62">
        <f t="shared" si="46"/>
        <v>2647.9501760000003</v>
      </c>
      <c r="AE62" s="62">
        <f t="shared" si="47"/>
        <v>50953.789428197604</v>
      </c>
      <c r="AF62" s="62">
        <f t="shared" si="48"/>
        <v>45601.951518339993</v>
      </c>
      <c r="AG62" s="62">
        <f t="shared" si="49"/>
        <v>2958.7131951665428</v>
      </c>
      <c r="AH62" s="62">
        <f t="shared" si="50"/>
        <v>2958.7131952017453</v>
      </c>
      <c r="AI62" s="62">
        <f t="shared" si="51"/>
        <v>2647.9501760000003</v>
      </c>
      <c r="AK62" s="98"/>
      <c r="AL62" s="34" t="s">
        <v>459</v>
      </c>
      <c r="AM62" s="160">
        <v>27131.4</v>
      </c>
      <c r="AN62" s="160">
        <v>2647.9501760000003</v>
      </c>
      <c r="AO62" s="160">
        <v>2324.9998259999998</v>
      </c>
      <c r="AP62" s="160">
        <v>930.14999699999987</v>
      </c>
      <c r="AQ62" s="160">
        <v>10.246189768186937</v>
      </c>
      <c r="AR62" s="160">
        <v>9.17</v>
      </c>
      <c r="AS62" s="160">
        <v>50.121346336884933</v>
      </c>
      <c r="AT62" s="160">
        <v>59.496137986036864</v>
      </c>
      <c r="AU62" s="160">
        <v>1.0761897681869368</v>
      </c>
      <c r="AV62" s="160">
        <v>24281.703113919993</v>
      </c>
      <c r="AW62" s="160">
        <v>-2849.6968860799993</v>
      </c>
      <c r="AX62" s="160">
        <v>-310.76301920174484</v>
      </c>
      <c r="AY62" s="72"/>
      <c r="BF62" s="131"/>
      <c r="BJ62" s="96"/>
    </row>
    <row r="63" spans="2:62">
      <c r="B63" s="59" t="str">
        <f t="shared" si="27"/>
        <v>K97417 30oz Kroger Mayonnaise</v>
      </c>
      <c r="D63" s="91">
        <f t="shared" si="28"/>
        <v>99338.64</v>
      </c>
      <c r="E63" s="92">
        <f t="shared" si="28"/>
        <v>10113.334059999999</v>
      </c>
      <c r="F63" s="92">
        <f t="shared" si="28"/>
        <v>7542.5492680000025</v>
      </c>
      <c r="G63" s="92">
        <f t="shared" si="28"/>
        <v>1682.5999909999996</v>
      </c>
      <c r="H63" s="93">
        <f t="shared" si="29"/>
        <v>9.8225411531595359</v>
      </c>
      <c r="I63" s="94">
        <f t="shared" si="30"/>
        <v>10</v>
      </c>
      <c r="J63" s="95">
        <f t="shared" si="31"/>
        <v>0.50640709462529709</v>
      </c>
      <c r="K63" s="95">
        <f t="shared" si="31"/>
        <v>0.55494592567370571</v>
      </c>
      <c r="L63" s="96">
        <f t="shared" si="37"/>
        <v>10.143691169466841</v>
      </c>
      <c r="M63" s="60">
        <f t="shared" si="32"/>
        <v>0.52296417941233675</v>
      </c>
      <c r="N63" s="60">
        <f t="shared" si="33"/>
        <v>1.6557084787039655E-2</v>
      </c>
      <c r="O63" s="60">
        <f t="shared" si="38"/>
        <v>0.5728024971688348</v>
      </c>
      <c r="P63" s="60">
        <f t="shared" si="39"/>
        <v>1.7856571495129092E-2</v>
      </c>
      <c r="Q63" s="97">
        <f t="shared" si="34"/>
        <v>10</v>
      </c>
      <c r="R63" s="60">
        <f t="shared" si="35"/>
        <v>0.51368371739059848</v>
      </c>
      <c r="S63" s="60">
        <f t="shared" si="36"/>
        <v>7.2766227653013882E-3</v>
      </c>
      <c r="T63" s="60">
        <f t="shared" si="40"/>
        <v>0.56263761010734281</v>
      </c>
      <c r="U63" s="60">
        <f t="shared" si="41"/>
        <v>7.6916844336371026E-3</v>
      </c>
      <c r="W63" s="61"/>
      <c r="X63" s="61"/>
      <c r="Y63" s="60"/>
      <c r="Z63" s="62">
        <f t="shared" si="42"/>
        <v>189953.04824056674</v>
      </c>
      <c r="AA63" s="62">
        <f t="shared" si="43"/>
        <v>193384.83319000003</v>
      </c>
      <c r="AB63" s="62">
        <f t="shared" si="44"/>
        <v>9793.1451520345636</v>
      </c>
      <c r="AC63" s="62">
        <f t="shared" si="45"/>
        <v>9933.8639999999996</v>
      </c>
      <c r="AD63" s="62">
        <f t="shared" si="46"/>
        <v>10113.334059999999</v>
      </c>
      <c r="AE63" s="62">
        <f t="shared" si="47"/>
        <v>173425.64058466337</v>
      </c>
      <c r="AF63" s="62">
        <f t="shared" si="48"/>
        <v>176558.83328000002</v>
      </c>
      <c r="AG63" s="62">
        <f t="shared" si="49"/>
        <v>9798.0605170439103</v>
      </c>
      <c r="AH63" s="62">
        <f t="shared" si="50"/>
        <v>9933.8639999999996</v>
      </c>
      <c r="AI63" s="62">
        <f t="shared" si="51"/>
        <v>10113.334059999999</v>
      </c>
      <c r="AK63" s="98"/>
      <c r="AL63" s="34" t="s">
        <v>460</v>
      </c>
      <c r="AM63" s="160">
        <v>99338.64</v>
      </c>
      <c r="AN63" s="160">
        <v>10113.334059999999</v>
      </c>
      <c r="AO63" s="160">
        <v>7542.5492680000025</v>
      </c>
      <c r="AP63" s="160">
        <v>1682.5999909999996</v>
      </c>
      <c r="AQ63" s="160">
        <v>9.8225411531595359</v>
      </c>
      <c r="AR63" s="160">
        <v>10</v>
      </c>
      <c r="AS63" s="160">
        <v>50.640709462529706</v>
      </c>
      <c r="AT63" s="160">
        <v>55.494592567370574</v>
      </c>
      <c r="AU63" s="160">
        <v>-0.17745884684046359</v>
      </c>
      <c r="AV63" s="160">
        <v>101133.34059999997</v>
      </c>
      <c r="AW63" s="160">
        <v>3714.5406000000007</v>
      </c>
      <c r="AX63" s="160">
        <v>371.45406000000008</v>
      </c>
      <c r="AY63" s="72"/>
      <c r="BF63" s="131"/>
      <c r="BJ63" s="96"/>
    </row>
    <row r="64" spans="2:62">
      <c r="B64" s="59" t="str">
        <f t="shared" si="27"/>
        <v>K97418 15oz Kroger Mayonnaise</v>
      </c>
      <c r="D64" s="91">
        <f t="shared" si="28"/>
        <v>53149.78</v>
      </c>
      <c r="E64" s="92">
        <f t="shared" si="28"/>
        <v>5148.5503969999991</v>
      </c>
      <c r="F64" s="92">
        <f t="shared" si="28"/>
        <v>3971.1829430000003</v>
      </c>
      <c r="G64" s="92">
        <f t="shared" si="28"/>
        <v>1166.76666</v>
      </c>
      <c r="H64" s="93">
        <f t="shared" si="29"/>
        <v>10.323251381781125</v>
      </c>
      <c r="I64" s="94">
        <f t="shared" si="30"/>
        <v>10.53</v>
      </c>
      <c r="J64" s="95">
        <f t="shared" si="31"/>
        <v>0.49063033546670332</v>
      </c>
      <c r="K64" s="95">
        <f t="shared" si="31"/>
        <v>0.55339656012988914</v>
      </c>
      <c r="L64" s="96">
        <f t="shared" si="37"/>
        <v>10.531238391767697</v>
      </c>
      <c r="M64" s="60">
        <f t="shared" si="32"/>
        <v>0.50051527701356147</v>
      </c>
      <c r="N64" s="60">
        <f t="shared" si="33"/>
        <v>9.8849415468581503E-3</v>
      </c>
      <c r="O64" s="60">
        <f t="shared" si="38"/>
        <v>0.56455054167186869</v>
      </c>
      <c r="P64" s="60">
        <f t="shared" si="39"/>
        <v>1.1153981541979552E-2</v>
      </c>
      <c r="Q64" s="97">
        <f t="shared" si="34"/>
        <v>10.53</v>
      </c>
      <c r="R64" s="60">
        <f t="shared" si="35"/>
        <v>0.49068803656531923</v>
      </c>
      <c r="S64" s="60">
        <f t="shared" si="36"/>
        <v>5.7701098615914326E-5</v>
      </c>
      <c r="T64" s="60">
        <f t="shared" si="40"/>
        <v>0.55346601703698006</v>
      </c>
      <c r="U64" s="60">
        <f t="shared" si="41"/>
        <v>6.9456907090925668E-5</v>
      </c>
      <c r="W64" s="61"/>
      <c r="X64" s="61"/>
      <c r="Y64" s="60"/>
      <c r="Z64" s="62">
        <f t="shared" si="42"/>
        <v>106190.12533869152</v>
      </c>
      <c r="AA64" s="62">
        <f t="shared" si="43"/>
        <v>108316.84499999997</v>
      </c>
      <c r="AB64" s="62">
        <f t="shared" si="44"/>
        <v>5046.868945778243</v>
      </c>
      <c r="AC64" s="62">
        <f t="shared" si="45"/>
        <v>5047.4624881291556</v>
      </c>
      <c r="AD64" s="62">
        <f t="shared" si="46"/>
        <v>5148.5503969999991</v>
      </c>
      <c r="AE64" s="62">
        <f t="shared" si="47"/>
        <v>94145.299803630376</v>
      </c>
      <c r="AF64" s="62">
        <f t="shared" si="48"/>
        <v>96030.792070199983</v>
      </c>
      <c r="AG64" s="62">
        <f t="shared" si="49"/>
        <v>5046.8290596578645</v>
      </c>
      <c r="AH64" s="62">
        <f t="shared" si="50"/>
        <v>5047.4624881291547</v>
      </c>
      <c r="AI64" s="62">
        <f t="shared" si="51"/>
        <v>5148.550397</v>
      </c>
      <c r="AK64" s="98"/>
      <c r="AL64" s="34" t="s">
        <v>461</v>
      </c>
      <c r="AM64" s="160">
        <v>53149.78</v>
      </c>
      <c r="AN64" s="160">
        <v>5148.5503969999991</v>
      </c>
      <c r="AO64" s="160">
        <v>3971.1829430000003</v>
      </c>
      <c r="AP64" s="160">
        <v>1166.76666</v>
      </c>
      <c r="AQ64" s="160">
        <v>10.323251381781125</v>
      </c>
      <c r="AR64" s="160">
        <v>10.53</v>
      </c>
      <c r="AS64" s="160">
        <v>49.063033546670333</v>
      </c>
      <c r="AT64" s="160">
        <v>55.339656012988918</v>
      </c>
      <c r="AU64" s="160">
        <v>-0.20674861821887588</v>
      </c>
      <c r="AV64" s="160">
        <v>54214.235680410005</v>
      </c>
      <c r="AW64" s="160">
        <v>1064.4556804099986</v>
      </c>
      <c r="AX64" s="160">
        <v>101.08790887084507</v>
      </c>
      <c r="AY64" s="72"/>
      <c r="BF64" s="131"/>
      <c r="BJ64" s="96"/>
    </row>
    <row r="65" spans="2:62">
      <c r="B65" s="59" t="str">
        <f t="shared" si="27"/>
        <v>K98014 KB Lite Mayo Tote</v>
      </c>
      <c r="D65" s="91">
        <f t="shared" si="28"/>
        <v>12</v>
      </c>
      <c r="E65" s="92">
        <f t="shared" si="28"/>
        <v>204</v>
      </c>
      <c r="F65" s="92">
        <f t="shared" si="28"/>
        <v>0</v>
      </c>
      <c r="G65" s="92">
        <f t="shared" si="28"/>
        <v>0</v>
      </c>
      <c r="H65" s="93">
        <f t="shared" si="29"/>
        <v>5.8823529411764705E-2</v>
      </c>
      <c r="I65" s="94">
        <f t="shared" si="30"/>
        <v>7.0000000000000007E-2</v>
      </c>
      <c r="J65" s="95">
        <f t="shared" si="31"/>
        <v>0.84033613445378164</v>
      </c>
      <c r="K65" s="95">
        <f t="shared" si="31"/>
        <v>0.84033613445378164</v>
      </c>
      <c r="L65" s="96">
        <f t="shared" si="37"/>
        <v>6.9999999999999993E-2</v>
      </c>
      <c r="M65" s="60">
        <f t="shared" si="32"/>
        <v>1</v>
      </c>
      <c r="N65" s="60">
        <f t="shared" si="33"/>
        <v>0.15966386554621836</v>
      </c>
      <c r="O65" s="60">
        <f t="shared" si="38"/>
        <v>1</v>
      </c>
      <c r="P65" s="60">
        <f t="shared" si="39"/>
        <v>0.15966386554621836</v>
      </c>
      <c r="Q65" s="97">
        <f t="shared" si="34"/>
        <v>7.0000000000000007E-2</v>
      </c>
      <c r="R65" s="60">
        <f t="shared" si="35"/>
        <v>0.84033613445378141</v>
      </c>
      <c r="S65" s="60">
        <f t="shared" si="36"/>
        <v>0</v>
      </c>
      <c r="T65" s="60">
        <f t="shared" si="40"/>
        <v>0.84033613445378141</v>
      </c>
      <c r="U65" s="60">
        <f t="shared" si="41"/>
        <v>0</v>
      </c>
      <c r="W65" s="61"/>
      <c r="X65" s="61"/>
      <c r="Y65" s="60"/>
      <c r="Z65" s="62">
        <f t="shared" si="42"/>
        <v>12</v>
      </c>
      <c r="AA65" s="62">
        <f t="shared" si="43"/>
        <v>14.280000000000001</v>
      </c>
      <c r="AB65" s="62">
        <f t="shared" si="44"/>
        <v>171.42857142857144</v>
      </c>
      <c r="AC65" s="62">
        <f t="shared" si="45"/>
        <v>171.42857142857142</v>
      </c>
      <c r="AD65" s="62">
        <f t="shared" si="46"/>
        <v>204</v>
      </c>
      <c r="AE65" s="62">
        <f t="shared" si="47"/>
        <v>12</v>
      </c>
      <c r="AF65" s="62">
        <f t="shared" si="48"/>
        <v>14.280000000000001</v>
      </c>
      <c r="AG65" s="62">
        <f t="shared" si="49"/>
        <v>171.42857142857144</v>
      </c>
      <c r="AH65" s="62">
        <f t="shared" si="50"/>
        <v>171.42857142857142</v>
      </c>
      <c r="AI65" s="62">
        <f t="shared" si="51"/>
        <v>204</v>
      </c>
      <c r="AK65" s="98"/>
      <c r="AL65" s="34" t="s">
        <v>462</v>
      </c>
      <c r="AM65" s="160">
        <v>12</v>
      </c>
      <c r="AN65" s="160">
        <v>204</v>
      </c>
      <c r="AO65" s="160">
        <v>0</v>
      </c>
      <c r="AP65" s="160">
        <v>0</v>
      </c>
      <c r="AQ65" s="160">
        <v>5.8823529411764712E-2</v>
      </c>
      <c r="AR65" s="160">
        <v>7.0000000000000007E-2</v>
      </c>
      <c r="AS65" s="160">
        <v>84.033613445378165</v>
      </c>
      <c r="AT65" s="160">
        <v>84.033613445378165</v>
      </c>
      <c r="AU65" s="160">
        <v>-1.1176470588235289E-2</v>
      </c>
      <c r="AV65" s="160">
        <v>14.28</v>
      </c>
      <c r="AW65" s="160">
        <v>2.2799999999999998</v>
      </c>
      <c r="AX65" s="160">
        <v>32.571428571428577</v>
      </c>
      <c r="AY65" s="72"/>
      <c r="BF65" s="131"/>
      <c r="BJ65" s="96"/>
    </row>
    <row r="66" spans="2:62">
      <c r="B66" s="59" t="str">
        <f t="shared" si="27"/>
        <v>K98069 Pace Deli Totes</v>
      </c>
      <c r="D66" s="91">
        <f t="shared" si="28"/>
        <v>9</v>
      </c>
      <c r="E66" s="92">
        <f t="shared" si="28"/>
        <v>98</v>
      </c>
      <c r="F66" s="92">
        <f t="shared" si="28"/>
        <v>0</v>
      </c>
      <c r="G66" s="92">
        <f t="shared" si="28"/>
        <v>229</v>
      </c>
      <c r="H66" s="93">
        <f t="shared" si="29"/>
        <v>9.1836734693877556E-2</v>
      </c>
      <c r="I66" s="94">
        <f t="shared" si="30"/>
        <v>0.09</v>
      </c>
      <c r="J66" s="95">
        <f t="shared" si="31"/>
        <v>0.30581039755351686</v>
      </c>
      <c r="K66" s="95">
        <f t="shared" si="31"/>
        <v>1.0204081632653061</v>
      </c>
      <c r="L66" s="96">
        <f t="shared" si="37"/>
        <v>8.9999999999999983E-2</v>
      </c>
      <c r="M66" s="60">
        <f t="shared" si="32"/>
        <v>0.29969418960244648</v>
      </c>
      <c r="N66" s="60">
        <f t="shared" si="33"/>
        <v>-6.1162079510703737E-3</v>
      </c>
      <c r="O66" s="60">
        <f t="shared" si="38"/>
        <v>1</v>
      </c>
      <c r="P66" s="60">
        <f t="shared" si="39"/>
        <v>-2.0408163265306145E-2</v>
      </c>
      <c r="Q66" s="97">
        <f t="shared" si="34"/>
        <v>0.09</v>
      </c>
      <c r="R66" s="60">
        <f t="shared" si="35"/>
        <v>0.3058103975535168</v>
      </c>
      <c r="S66" s="60">
        <f t="shared" si="36"/>
        <v>0</v>
      </c>
      <c r="T66" s="60">
        <f t="shared" si="40"/>
        <v>1.0204081632653061</v>
      </c>
      <c r="U66" s="60">
        <f t="shared" si="41"/>
        <v>0</v>
      </c>
      <c r="W66" s="61"/>
      <c r="X66" s="61"/>
      <c r="Y66" s="60"/>
      <c r="Z66" s="62">
        <f t="shared" si="42"/>
        <v>30.030612244897959</v>
      </c>
      <c r="AA66" s="62">
        <f t="shared" si="43"/>
        <v>29.43</v>
      </c>
      <c r="AB66" s="62">
        <f t="shared" si="44"/>
        <v>100.00000000000001</v>
      </c>
      <c r="AC66" s="62">
        <f t="shared" si="45"/>
        <v>100</v>
      </c>
      <c r="AD66" s="62">
        <f t="shared" si="46"/>
        <v>98</v>
      </c>
      <c r="AE66" s="62">
        <f t="shared" si="47"/>
        <v>9</v>
      </c>
      <c r="AF66" s="62">
        <f t="shared" si="48"/>
        <v>8.82</v>
      </c>
      <c r="AG66" s="62">
        <f t="shared" si="49"/>
        <v>100</v>
      </c>
      <c r="AH66" s="62">
        <f t="shared" si="50"/>
        <v>100</v>
      </c>
      <c r="AI66" s="62">
        <f t="shared" si="51"/>
        <v>98</v>
      </c>
      <c r="AK66" s="98"/>
      <c r="AL66" s="34" t="s">
        <v>463</v>
      </c>
      <c r="AM66" s="160">
        <v>9</v>
      </c>
      <c r="AN66" s="160">
        <v>98</v>
      </c>
      <c r="AO66" s="160">
        <v>0</v>
      </c>
      <c r="AP66" s="160">
        <v>229</v>
      </c>
      <c r="AQ66" s="160">
        <v>9.1836734693877556E-2</v>
      </c>
      <c r="AR66" s="160">
        <v>0.09</v>
      </c>
      <c r="AS66" s="160">
        <v>30.581039755351686</v>
      </c>
      <c r="AT66" s="160">
        <v>102.04081632653062</v>
      </c>
      <c r="AU66" s="160">
        <v>1.8367346938775598E-3</v>
      </c>
      <c r="AV66" s="160">
        <v>8.82</v>
      </c>
      <c r="AW66" s="160">
        <v>-0.18</v>
      </c>
      <c r="AX66" s="160">
        <v>-2</v>
      </c>
      <c r="AY66" s="72"/>
      <c r="BF66" s="131"/>
      <c r="BJ66" s="96"/>
    </row>
    <row r="67" spans="2:62">
      <c r="B67" s="59" t="str">
        <f t="shared" si="27"/>
        <v>K98133 Roundy's Whip Salad Dressing Tote</v>
      </c>
      <c r="D67" s="91">
        <f t="shared" si="28"/>
        <v>72</v>
      </c>
      <c r="E67" s="92">
        <f t="shared" si="28"/>
        <v>1022</v>
      </c>
      <c r="F67" s="92">
        <f t="shared" si="28"/>
        <v>19</v>
      </c>
      <c r="G67" s="92">
        <f t="shared" si="28"/>
        <v>268</v>
      </c>
      <c r="H67" s="93">
        <f t="shared" si="29"/>
        <v>7.0450097847358117E-2</v>
      </c>
      <c r="I67" s="94">
        <f t="shared" si="30"/>
        <v>0.09</v>
      </c>
      <c r="J67" s="95">
        <f t="shared" si="31"/>
        <v>0.61115355233002289</v>
      </c>
      <c r="K67" s="95">
        <f t="shared" si="31"/>
        <v>0.76849183477425553</v>
      </c>
      <c r="L67" s="96">
        <f t="shared" si="37"/>
        <v>0.09</v>
      </c>
      <c r="M67" s="60">
        <f t="shared" si="32"/>
        <v>0.78074866310160429</v>
      </c>
      <c r="N67" s="60">
        <f t="shared" si="33"/>
        <v>0.1695951107715814</v>
      </c>
      <c r="O67" s="60">
        <f t="shared" si="38"/>
        <v>0.98174831892411152</v>
      </c>
      <c r="P67" s="60">
        <f t="shared" si="39"/>
        <v>0.21325648414985598</v>
      </c>
      <c r="Q67" s="97">
        <f t="shared" si="34"/>
        <v>0.09</v>
      </c>
      <c r="R67" s="60">
        <f t="shared" si="35"/>
        <v>0.61115355233002289</v>
      </c>
      <c r="S67" s="60">
        <f t="shared" si="36"/>
        <v>0</v>
      </c>
      <c r="T67" s="60">
        <f t="shared" si="40"/>
        <v>0.76849183477425553</v>
      </c>
      <c r="U67" s="60">
        <f t="shared" si="41"/>
        <v>0</v>
      </c>
      <c r="W67" s="61"/>
      <c r="X67" s="61"/>
      <c r="Y67" s="60"/>
      <c r="Z67" s="62">
        <f t="shared" si="42"/>
        <v>92.219178082191775</v>
      </c>
      <c r="AA67" s="62">
        <f t="shared" si="43"/>
        <v>117.81</v>
      </c>
      <c r="AB67" s="62">
        <f t="shared" si="44"/>
        <v>800</v>
      </c>
      <c r="AC67" s="62">
        <f t="shared" si="45"/>
        <v>800</v>
      </c>
      <c r="AD67" s="62">
        <f t="shared" si="46"/>
        <v>1022</v>
      </c>
      <c r="AE67" s="62">
        <f t="shared" si="47"/>
        <v>73.338551859099795</v>
      </c>
      <c r="AF67" s="62">
        <f t="shared" si="48"/>
        <v>93.69</v>
      </c>
      <c r="AG67" s="62">
        <f t="shared" si="49"/>
        <v>800</v>
      </c>
      <c r="AH67" s="62">
        <f t="shared" si="50"/>
        <v>800</v>
      </c>
      <c r="AI67" s="62">
        <f t="shared" si="51"/>
        <v>1022.0000000000001</v>
      </c>
      <c r="AK67" s="98"/>
      <c r="AL67" s="34" t="s">
        <v>464</v>
      </c>
      <c r="AM67" s="160">
        <v>72</v>
      </c>
      <c r="AN67" s="160">
        <v>1022</v>
      </c>
      <c r="AO67" s="160">
        <v>19</v>
      </c>
      <c r="AP67" s="160">
        <v>268</v>
      </c>
      <c r="AQ67" s="160">
        <v>7.0450097847358117E-2</v>
      </c>
      <c r="AR67" s="160">
        <v>0.09</v>
      </c>
      <c r="AS67" s="160">
        <v>61.11535523300229</v>
      </c>
      <c r="AT67" s="160">
        <v>76.849183477425555</v>
      </c>
      <c r="AU67" s="160">
        <v>-1.9549902152641883E-2</v>
      </c>
      <c r="AV67" s="160">
        <v>91.98</v>
      </c>
      <c r="AW67" s="160">
        <v>19.98</v>
      </c>
      <c r="AX67" s="160">
        <v>222</v>
      </c>
      <c r="AY67" s="72"/>
      <c r="BF67" s="131"/>
      <c r="BJ67" s="96"/>
    </row>
    <row r="68" spans="2:62">
      <c r="B68" s="59" t="str">
        <f t="shared" si="27"/>
        <v>K98135 Roundy's 1st Quality Mayo Tote</v>
      </c>
      <c r="D68" s="91">
        <f t="shared" ref="D68:G85" si="52">AM68</f>
        <v>115</v>
      </c>
      <c r="E68" s="92">
        <f t="shared" si="52"/>
        <v>1432.2</v>
      </c>
      <c r="F68" s="92">
        <f t="shared" si="52"/>
        <v>71</v>
      </c>
      <c r="G68" s="92">
        <f t="shared" si="52"/>
        <v>265</v>
      </c>
      <c r="H68" s="93">
        <f t="shared" si="29"/>
        <v>8.0296048037983514E-2</v>
      </c>
      <c r="I68" s="94">
        <f t="shared" si="30"/>
        <v>0.09</v>
      </c>
      <c r="J68" s="95">
        <f t="shared" si="31"/>
        <v>0.72264324045796746</v>
      </c>
      <c r="K68" s="95">
        <f t="shared" si="31"/>
        <v>0.85003843652060784</v>
      </c>
      <c r="L68" s="96">
        <f t="shared" si="37"/>
        <v>8.9999999999999983E-2</v>
      </c>
      <c r="M68" s="60">
        <f t="shared" si="32"/>
        <v>0.80997624703087889</v>
      </c>
      <c r="N68" s="60">
        <f t="shared" si="33"/>
        <v>8.7333006572911431E-2</v>
      </c>
      <c r="O68" s="60">
        <f t="shared" si="38"/>
        <v>0.95276742948376802</v>
      </c>
      <c r="P68" s="60">
        <f t="shared" si="39"/>
        <v>0.10272899296316018</v>
      </c>
      <c r="Q68" s="97">
        <f t="shared" si="34"/>
        <v>0.09</v>
      </c>
      <c r="R68" s="60">
        <f t="shared" si="35"/>
        <v>0.72264324045796724</v>
      </c>
      <c r="S68" s="60">
        <f t="shared" si="36"/>
        <v>0</v>
      </c>
      <c r="T68" s="60">
        <f t="shared" si="40"/>
        <v>0.85003843652060784</v>
      </c>
      <c r="U68" s="60">
        <f t="shared" si="41"/>
        <v>0</v>
      </c>
      <c r="W68" s="61"/>
      <c r="X68" s="61"/>
      <c r="Y68" s="60"/>
      <c r="Z68" s="62">
        <f t="shared" si="42"/>
        <v>141.97947214076245</v>
      </c>
      <c r="AA68" s="62">
        <f t="shared" si="43"/>
        <v>159.13800000000001</v>
      </c>
      <c r="AB68" s="62">
        <f t="shared" si="44"/>
        <v>1277.7777777777781</v>
      </c>
      <c r="AC68" s="62">
        <f t="shared" si="45"/>
        <v>1277.7777777777776</v>
      </c>
      <c r="AD68" s="62">
        <f t="shared" si="46"/>
        <v>1432.2</v>
      </c>
      <c r="AE68" s="62">
        <f t="shared" si="47"/>
        <v>120.70101941069682</v>
      </c>
      <c r="AF68" s="62">
        <f t="shared" si="48"/>
        <v>135.28800000000001</v>
      </c>
      <c r="AG68" s="62">
        <f t="shared" si="49"/>
        <v>1277.7777777777778</v>
      </c>
      <c r="AH68" s="62">
        <f t="shared" si="50"/>
        <v>1277.7777777777778</v>
      </c>
      <c r="AI68" s="62">
        <f t="shared" si="51"/>
        <v>1432.2</v>
      </c>
      <c r="AK68" s="98"/>
      <c r="AL68" s="34" t="s">
        <v>465</v>
      </c>
      <c r="AM68" s="160">
        <v>115</v>
      </c>
      <c r="AN68" s="160">
        <v>1432.2</v>
      </c>
      <c r="AO68" s="160">
        <v>71</v>
      </c>
      <c r="AP68" s="160">
        <v>265</v>
      </c>
      <c r="AQ68" s="160">
        <v>8.0296048037983514E-2</v>
      </c>
      <c r="AR68" s="160">
        <v>0.09</v>
      </c>
      <c r="AS68" s="160">
        <v>72.264324045796741</v>
      </c>
      <c r="AT68" s="160">
        <v>85.00384365206078</v>
      </c>
      <c r="AU68" s="160">
        <v>-9.7039519620164862E-3</v>
      </c>
      <c r="AV68" s="160">
        <v>128.898</v>
      </c>
      <c r="AW68" s="160">
        <v>13.898000000000001</v>
      </c>
      <c r="AX68" s="160">
        <v>154.42222222222222</v>
      </c>
      <c r="AY68" s="72"/>
      <c r="BF68" s="131"/>
      <c r="BJ68" s="96"/>
    </row>
    <row r="69" spans="2:62">
      <c r="B69" s="59">
        <f t="shared" si="27"/>
        <v>0</v>
      </c>
      <c r="D69" s="91">
        <f t="shared" si="52"/>
        <v>0</v>
      </c>
      <c r="E69" s="92">
        <f t="shared" si="52"/>
        <v>0</v>
      </c>
      <c r="F69" s="92">
        <f t="shared" si="52"/>
        <v>0</v>
      </c>
      <c r="G69" s="92">
        <f t="shared" si="52"/>
        <v>0</v>
      </c>
      <c r="H69" s="93">
        <f t="shared" si="29"/>
        <v>0</v>
      </c>
      <c r="I69" s="94">
        <f t="shared" si="30"/>
        <v>0</v>
      </c>
      <c r="J69" s="95">
        <f t="shared" si="31"/>
        <v>0</v>
      </c>
      <c r="K69" s="95">
        <f t="shared" si="31"/>
        <v>0</v>
      </c>
      <c r="L69" s="96">
        <f t="shared" si="37"/>
        <v>0</v>
      </c>
      <c r="M69" s="60">
        <f t="shared" si="32"/>
        <v>0</v>
      </c>
      <c r="N69" s="60">
        <f t="shared" si="33"/>
        <v>0</v>
      </c>
      <c r="O69" s="60">
        <f t="shared" si="38"/>
        <v>0</v>
      </c>
      <c r="P69" s="60">
        <f t="shared" si="39"/>
        <v>0</v>
      </c>
      <c r="Q69" s="97">
        <f t="shared" si="34"/>
        <v>0</v>
      </c>
      <c r="R69" s="60">
        <f t="shared" si="35"/>
        <v>0</v>
      </c>
      <c r="S69" s="60">
        <f t="shared" si="36"/>
        <v>0</v>
      </c>
      <c r="T69" s="60">
        <f t="shared" si="40"/>
        <v>0</v>
      </c>
      <c r="U69" s="60">
        <f t="shared" si="41"/>
        <v>0</v>
      </c>
      <c r="W69" s="61"/>
      <c r="X69" s="61"/>
      <c r="Y69" s="60"/>
      <c r="Z69" s="62">
        <f t="shared" si="42"/>
        <v>0</v>
      </c>
      <c r="AA69" s="62">
        <f t="shared" si="43"/>
        <v>0</v>
      </c>
      <c r="AB69" s="62">
        <f t="shared" si="44"/>
        <v>0</v>
      </c>
      <c r="AC69" s="62">
        <f t="shared" si="45"/>
        <v>0</v>
      </c>
      <c r="AD69" s="62">
        <f t="shared" si="46"/>
        <v>0</v>
      </c>
      <c r="AE69" s="62">
        <f t="shared" si="47"/>
        <v>0</v>
      </c>
      <c r="AF69" s="62">
        <f t="shared" si="48"/>
        <v>0</v>
      </c>
      <c r="AG69" s="62">
        <f t="shared" si="49"/>
        <v>0</v>
      </c>
      <c r="AH69" s="62">
        <f t="shared" si="50"/>
        <v>0</v>
      </c>
      <c r="AI69" s="62">
        <f t="shared" si="51"/>
        <v>0</v>
      </c>
      <c r="AK69" s="98"/>
      <c r="AL69" s="34"/>
      <c r="AM69" s="160"/>
      <c r="AN69" s="160"/>
      <c r="AO69" s="160"/>
      <c r="AP69" s="160"/>
      <c r="AQ69" s="160"/>
      <c r="AR69" s="160"/>
      <c r="AS69" s="160"/>
      <c r="AT69" s="160"/>
      <c r="AU69" s="160"/>
      <c r="AV69" s="160"/>
      <c r="AW69" s="160"/>
      <c r="AX69" s="160"/>
      <c r="AY69" s="72"/>
      <c r="BF69" s="131"/>
      <c r="BJ69" s="96"/>
    </row>
    <row r="70" spans="2:62">
      <c r="B70" s="59">
        <f t="shared" si="27"/>
        <v>0</v>
      </c>
      <c r="D70" s="91">
        <f t="shared" si="52"/>
        <v>0</v>
      </c>
      <c r="E70" s="92">
        <f t="shared" si="52"/>
        <v>0</v>
      </c>
      <c r="F70" s="92">
        <f t="shared" si="52"/>
        <v>0</v>
      </c>
      <c r="G70" s="92">
        <f t="shared" si="52"/>
        <v>0</v>
      </c>
      <c r="H70" s="93">
        <f t="shared" si="29"/>
        <v>0</v>
      </c>
      <c r="I70" s="94">
        <f t="shared" si="30"/>
        <v>0</v>
      </c>
      <c r="J70" s="95">
        <f t="shared" si="31"/>
        <v>0</v>
      </c>
      <c r="K70" s="95">
        <f t="shared" si="31"/>
        <v>0</v>
      </c>
      <c r="L70" s="96">
        <f t="shared" si="37"/>
        <v>0</v>
      </c>
      <c r="M70" s="60">
        <f t="shared" si="32"/>
        <v>0</v>
      </c>
      <c r="N70" s="60">
        <f t="shared" si="33"/>
        <v>0</v>
      </c>
      <c r="O70" s="60">
        <f t="shared" si="38"/>
        <v>0</v>
      </c>
      <c r="P70" s="60">
        <f t="shared" si="39"/>
        <v>0</v>
      </c>
      <c r="Q70" s="97">
        <f t="shared" si="34"/>
        <v>0</v>
      </c>
      <c r="R70" s="60">
        <f t="shared" si="35"/>
        <v>0</v>
      </c>
      <c r="S70" s="60">
        <f t="shared" si="36"/>
        <v>0</v>
      </c>
      <c r="T70" s="60">
        <f t="shared" si="40"/>
        <v>0</v>
      </c>
      <c r="U70" s="60">
        <f t="shared" si="41"/>
        <v>0</v>
      </c>
      <c r="W70" s="61"/>
      <c r="X70" s="61"/>
      <c r="Y70" s="60"/>
      <c r="Z70" s="62">
        <f t="shared" si="42"/>
        <v>0</v>
      </c>
      <c r="AA70" s="62">
        <f t="shared" si="43"/>
        <v>0</v>
      </c>
      <c r="AB70" s="62">
        <f t="shared" si="44"/>
        <v>0</v>
      </c>
      <c r="AC70" s="62">
        <f t="shared" si="45"/>
        <v>0</v>
      </c>
      <c r="AD70" s="62">
        <f t="shared" si="46"/>
        <v>0</v>
      </c>
      <c r="AE70" s="62">
        <f t="shared" si="47"/>
        <v>0</v>
      </c>
      <c r="AF70" s="62">
        <f t="shared" si="48"/>
        <v>0</v>
      </c>
      <c r="AG70" s="62">
        <f t="shared" si="49"/>
        <v>0</v>
      </c>
      <c r="AH70" s="62">
        <f t="shared" si="50"/>
        <v>0</v>
      </c>
      <c r="AI70" s="62">
        <f t="shared" si="51"/>
        <v>0</v>
      </c>
      <c r="AK70" s="98"/>
      <c r="AL70" s="34"/>
      <c r="AM70" s="160"/>
      <c r="AN70" s="160"/>
      <c r="AO70" s="160"/>
      <c r="AP70" s="160"/>
      <c r="AQ70" s="160"/>
      <c r="AR70" s="160"/>
      <c r="AS70" s="160"/>
      <c r="AT70" s="160"/>
      <c r="AU70" s="160"/>
      <c r="AV70" s="160"/>
      <c r="AW70" s="160"/>
      <c r="AX70" s="160"/>
      <c r="AY70" s="72"/>
      <c r="BF70" s="131"/>
      <c r="BJ70" s="96"/>
    </row>
    <row r="71" spans="2:62">
      <c r="B71" s="59">
        <f t="shared" si="27"/>
        <v>0</v>
      </c>
      <c r="D71" s="91">
        <f t="shared" si="52"/>
        <v>0</v>
      </c>
      <c r="E71" s="92">
        <f t="shared" si="52"/>
        <v>0</v>
      </c>
      <c r="F71" s="92">
        <f t="shared" si="52"/>
        <v>0</v>
      </c>
      <c r="G71" s="92">
        <f t="shared" si="52"/>
        <v>0</v>
      </c>
      <c r="H71" s="93">
        <f t="shared" si="29"/>
        <v>0</v>
      </c>
      <c r="I71" s="94">
        <f t="shared" si="30"/>
        <v>0</v>
      </c>
      <c r="J71" s="95">
        <f t="shared" si="31"/>
        <v>0</v>
      </c>
      <c r="K71" s="95">
        <f t="shared" si="31"/>
        <v>0</v>
      </c>
      <c r="L71" s="96">
        <f t="shared" si="37"/>
        <v>0</v>
      </c>
      <c r="M71" s="60">
        <f t="shared" si="32"/>
        <v>0</v>
      </c>
      <c r="N71" s="60">
        <f t="shared" si="33"/>
        <v>0</v>
      </c>
      <c r="O71" s="60">
        <f t="shared" si="38"/>
        <v>0</v>
      </c>
      <c r="P71" s="60">
        <f t="shared" si="39"/>
        <v>0</v>
      </c>
      <c r="Q71" s="97">
        <f t="shared" si="34"/>
        <v>0</v>
      </c>
      <c r="R71" s="60">
        <f t="shared" si="35"/>
        <v>0</v>
      </c>
      <c r="S71" s="60">
        <f t="shared" si="36"/>
        <v>0</v>
      </c>
      <c r="T71" s="60">
        <f t="shared" si="40"/>
        <v>0</v>
      </c>
      <c r="U71" s="60">
        <f t="shared" si="41"/>
        <v>0</v>
      </c>
      <c r="W71" s="61"/>
      <c r="X71" s="61"/>
      <c r="Y71" s="60"/>
      <c r="Z71" s="62">
        <f t="shared" si="42"/>
        <v>0</v>
      </c>
      <c r="AA71" s="62">
        <f t="shared" si="43"/>
        <v>0</v>
      </c>
      <c r="AB71" s="62">
        <f t="shared" si="44"/>
        <v>0</v>
      </c>
      <c r="AC71" s="62">
        <f t="shared" si="45"/>
        <v>0</v>
      </c>
      <c r="AD71" s="62">
        <f t="shared" si="46"/>
        <v>0</v>
      </c>
      <c r="AE71" s="62">
        <f t="shared" si="47"/>
        <v>0</v>
      </c>
      <c r="AF71" s="62">
        <f t="shared" si="48"/>
        <v>0</v>
      </c>
      <c r="AG71" s="62">
        <f t="shared" si="49"/>
        <v>0</v>
      </c>
      <c r="AH71" s="62">
        <f t="shared" si="50"/>
        <v>0</v>
      </c>
      <c r="AI71" s="62">
        <f t="shared" si="51"/>
        <v>0</v>
      </c>
      <c r="AK71" s="98"/>
      <c r="AL71" s="34"/>
      <c r="AM71" s="160"/>
      <c r="AN71" s="160"/>
      <c r="AO71" s="160"/>
      <c r="AP71" s="160"/>
      <c r="AQ71" s="160"/>
      <c r="AR71" s="160"/>
      <c r="AS71" s="160"/>
      <c r="AT71" s="160"/>
      <c r="AU71" s="160"/>
      <c r="AV71" s="160"/>
      <c r="AW71" s="160"/>
      <c r="AX71" s="160"/>
      <c r="AY71" s="72"/>
      <c r="BF71" s="131"/>
      <c r="BJ71" s="96"/>
    </row>
    <row r="72" spans="2:62">
      <c r="B72" s="59">
        <f t="shared" si="27"/>
        <v>0</v>
      </c>
      <c r="D72" s="91">
        <f t="shared" si="52"/>
        <v>0</v>
      </c>
      <c r="E72" s="92">
        <f t="shared" si="52"/>
        <v>0</v>
      </c>
      <c r="F72" s="92">
        <f t="shared" si="52"/>
        <v>0</v>
      </c>
      <c r="G72" s="92">
        <f t="shared" si="52"/>
        <v>0</v>
      </c>
      <c r="H72" s="93">
        <f t="shared" si="29"/>
        <v>0</v>
      </c>
      <c r="I72" s="94">
        <f t="shared" si="30"/>
        <v>0</v>
      </c>
      <c r="J72" s="95">
        <f t="shared" si="31"/>
        <v>0</v>
      </c>
      <c r="K72" s="95">
        <f t="shared" si="31"/>
        <v>0</v>
      </c>
      <c r="L72" s="96">
        <f t="shared" si="37"/>
        <v>0</v>
      </c>
      <c r="M72" s="60">
        <f t="shared" si="32"/>
        <v>0</v>
      </c>
      <c r="N72" s="60">
        <f t="shared" si="33"/>
        <v>0</v>
      </c>
      <c r="O72" s="60">
        <f t="shared" si="38"/>
        <v>0</v>
      </c>
      <c r="P72" s="60">
        <f t="shared" si="39"/>
        <v>0</v>
      </c>
      <c r="Q72" s="97">
        <f t="shared" si="34"/>
        <v>0</v>
      </c>
      <c r="R72" s="60">
        <f t="shared" si="35"/>
        <v>0</v>
      </c>
      <c r="S72" s="60">
        <f t="shared" si="36"/>
        <v>0</v>
      </c>
      <c r="T72" s="60">
        <f t="shared" si="40"/>
        <v>0</v>
      </c>
      <c r="U72" s="60">
        <f t="shared" si="41"/>
        <v>0</v>
      </c>
      <c r="W72" s="61"/>
      <c r="X72" s="61"/>
      <c r="Y72" s="60"/>
      <c r="Z72" s="62">
        <f t="shared" si="42"/>
        <v>0</v>
      </c>
      <c r="AA72" s="62">
        <f t="shared" si="43"/>
        <v>0</v>
      </c>
      <c r="AB72" s="62">
        <f t="shared" si="44"/>
        <v>0</v>
      </c>
      <c r="AC72" s="62">
        <f t="shared" si="45"/>
        <v>0</v>
      </c>
      <c r="AD72" s="62">
        <f t="shared" si="46"/>
        <v>0</v>
      </c>
      <c r="AE72" s="62">
        <f t="shared" si="47"/>
        <v>0</v>
      </c>
      <c r="AF72" s="62">
        <f t="shared" si="48"/>
        <v>0</v>
      </c>
      <c r="AG72" s="62">
        <f t="shared" si="49"/>
        <v>0</v>
      </c>
      <c r="AH72" s="62">
        <f t="shared" si="50"/>
        <v>0</v>
      </c>
      <c r="AI72" s="62">
        <f t="shared" si="51"/>
        <v>0</v>
      </c>
      <c r="AK72" s="98"/>
      <c r="AL72" s="34"/>
      <c r="AM72" s="160"/>
      <c r="AN72" s="160"/>
      <c r="AO72" s="160"/>
      <c r="AP72" s="160"/>
      <c r="AQ72" s="160"/>
      <c r="AR72" s="160"/>
      <c r="AS72" s="160"/>
      <c r="AT72" s="160"/>
      <c r="AU72" s="160"/>
      <c r="AV72" s="160"/>
      <c r="AW72" s="160"/>
      <c r="AX72" s="160"/>
      <c r="AY72" s="72"/>
      <c r="BF72" s="131"/>
      <c r="BJ72" s="96"/>
    </row>
    <row r="73" spans="2:62">
      <c r="B73" s="59">
        <f t="shared" si="27"/>
        <v>0</v>
      </c>
      <c r="D73" s="91">
        <f t="shared" si="52"/>
        <v>0</v>
      </c>
      <c r="E73" s="92">
        <f t="shared" si="52"/>
        <v>0</v>
      </c>
      <c r="F73" s="92">
        <f t="shared" si="52"/>
        <v>0</v>
      </c>
      <c r="G73" s="92">
        <f t="shared" si="52"/>
        <v>0</v>
      </c>
      <c r="H73" s="93">
        <f t="shared" si="29"/>
        <v>0</v>
      </c>
      <c r="I73" s="94">
        <f t="shared" si="30"/>
        <v>0</v>
      </c>
      <c r="J73" s="95">
        <f t="shared" si="31"/>
        <v>0</v>
      </c>
      <c r="K73" s="95">
        <f t="shared" si="31"/>
        <v>0</v>
      </c>
      <c r="L73" s="96">
        <f t="shared" si="37"/>
        <v>0</v>
      </c>
      <c r="M73" s="60">
        <f t="shared" si="32"/>
        <v>0</v>
      </c>
      <c r="N73" s="60">
        <f t="shared" si="33"/>
        <v>0</v>
      </c>
      <c r="O73" s="60">
        <f t="shared" si="38"/>
        <v>0</v>
      </c>
      <c r="P73" s="60">
        <f t="shared" si="39"/>
        <v>0</v>
      </c>
      <c r="Q73" s="97">
        <f t="shared" si="34"/>
        <v>0</v>
      </c>
      <c r="R73" s="60">
        <f t="shared" si="35"/>
        <v>0</v>
      </c>
      <c r="S73" s="60">
        <f t="shared" si="36"/>
        <v>0</v>
      </c>
      <c r="T73" s="60">
        <f t="shared" si="40"/>
        <v>0</v>
      </c>
      <c r="U73" s="60">
        <f t="shared" si="41"/>
        <v>0</v>
      </c>
      <c r="W73" s="61"/>
      <c r="X73" s="61"/>
      <c r="Y73" s="60"/>
      <c r="Z73" s="62">
        <f t="shared" si="42"/>
        <v>0</v>
      </c>
      <c r="AA73" s="62">
        <f t="shared" si="43"/>
        <v>0</v>
      </c>
      <c r="AB73" s="62">
        <f t="shared" si="44"/>
        <v>0</v>
      </c>
      <c r="AC73" s="62">
        <f t="shared" si="45"/>
        <v>0</v>
      </c>
      <c r="AD73" s="62">
        <f t="shared" si="46"/>
        <v>0</v>
      </c>
      <c r="AE73" s="62">
        <f t="shared" si="47"/>
        <v>0</v>
      </c>
      <c r="AF73" s="62">
        <f t="shared" si="48"/>
        <v>0</v>
      </c>
      <c r="AG73" s="62">
        <f t="shared" si="49"/>
        <v>0</v>
      </c>
      <c r="AH73" s="62">
        <f t="shared" si="50"/>
        <v>0</v>
      </c>
      <c r="AI73" s="62">
        <f t="shared" si="51"/>
        <v>0</v>
      </c>
      <c r="AK73" s="98"/>
      <c r="AL73" s="34"/>
      <c r="AM73" s="160"/>
      <c r="AN73" s="160"/>
      <c r="AO73" s="160"/>
      <c r="AP73" s="160"/>
      <c r="AQ73" s="160"/>
      <c r="AR73" s="160"/>
      <c r="AS73" s="160"/>
      <c r="AT73" s="160"/>
      <c r="AU73" s="160"/>
      <c r="AV73" s="160"/>
      <c r="AW73" s="160"/>
      <c r="AX73" s="160"/>
      <c r="AY73" s="72"/>
      <c r="BF73" s="131"/>
      <c r="BJ73" s="96"/>
    </row>
    <row r="74" spans="2:62">
      <c r="B74" s="59">
        <f t="shared" si="27"/>
        <v>0</v>
      </c>
      <c r="D74" s="91">
        <f t="shared" si="52"/>
        <v>0</v>
      </c>
      <c r="E74" s="92">
        <f t="shared" si="52"/>
        <v>0</v>
      </c>
      <c r="F74" s="92">
        <f t="shared" si="52"/>
        <v>0</v>
      </c>
      <c r="G74" s="92">
        <f t="shared" si="52"/>
        <v>0</v>
      </c>
      <c r="H74" s="93">
        <f t="shared" si="29"/>
        <v>0</v>
      </c>
      <c r="I74" s="94">
        <f t="shared" si="30"/>
        <v>0</v>
      </c>
      <c r="J74" s="95">
        <f t="shared" si="31"/>
        <v>0</v>
      </c>
      <c r="K74" s="95">
        <f t="shared" si="31"/>
        <v>0</v>
      </c>
      <c r="L74" s="96">
        <f t="shared" si="37"/>
        <v>0</v>
      </c>
      <c r="M74" s="60">
        <f t="shared" si="32"/>
        <v>0</v>
      </c>
      <c r="N74" s="60">
        <f t="shared" si="33"/>
        <v>0</v>
      </c>
      <c r="O74" s="60">
        <f t="shared" si="38"/>
        <v>0</v>
      </c>
      <c r="P74" s="60">
        <f t="shared" si="39"/>
        <v>0</v>
      </c>
      <c r="Q74" s="97">
        <f t="shared" si="34"/>
        <v>0</v>
      </c>
      <c r="R74" s="60">
        <f t="shared" si="35"/>
        <v>0</v>
      </c>
      <c r="S74" s="60">
        <f t="shared" si="36"/>
        <v>0</v>
      </c>
      <c r="T74" s="60">
        <f t="shared" si="40"/>
        <v>0</v>
      </c>
      <c r="U74" s="60">
        <f t="shared" si="41"/>
        <v>0</v>
      </c>
      <c r="W74" s="61"/>
      <c r="X74" s="61"/>
      <c r="Y74" s="60"/>
      <c r="Z74" s="62">
        <f t="shared" si="42"/>
        <v>0</v>
      </c>
      <c r="AA74" s="62">
        <f t="shared" si="43"/>
        <v>0</v>
      </c>
      <c r="AB74" s="62">
        <f t="shared" si="44"/>
        <v>0</v>
      </c>
      <c r="AC74" s="62">
        <f t="shared" si="45"/>
        <v>0</v>
      </c>
      <c r="AD74" s="62">
        <f t="shared" si="46"/>
        <v>0</v>
      </c>
      <c r="AE74" s="62">
        <f t="shared" si="47"/>
        <v>0</v>
      </c>
      <c r="AF74" s="62">
        <f t="shared" si="48"/>
        <v>0</v>
      </c>
      <c r="AG74" s="62">
        <f t="shared" si="49"/>
        <v>0</v>
      </c>
      <c r="AH74" s="62">
        <f t="shared" si="50"/>
        <v>0</v>
      </c>
      <c r="AI74" s="62">
        <f t="shared" si="51"/>
        <v>0</v>
      </c>
      <c r="AK74" s="98"/>
      <c r="AL74" s="34"/>
      <c r="AM74" s="160"/>
      <c r="AN74" s="160"/>
      <c r="AO74" s="160"/>
      <c r="AP74" s="160"/>
      <c r="AQ74" s="160"/>
      <c r="AR74" s="160"/>
      <c r="AS74" s="160"/>
      <c r="AT74" s="160"/>
      <c r="AU74" s="160"/>
      <c r="AV74" s="160"/>
      <c r="AW74" s="160"/>
      <c r="AX74" s="160"/>
      <c r="AY74" s="72"/>
      <c r="BF74" s="131"/>
      <c r="BJ74" s="96"/>
    </row>
    <row r="75" spans="2:62">
      <c r="B75" s="59">
        <f t="shared" si="27"/>
        <v>0</v>
      </c>
      <c r="D75" s="91">
        <f t="shared" si="52"/>
        <v>0</v>
      </c>
      <c r="E75" s="92">
        <f t="shared" si="52"/>
        <v>0</v>
      </c>
      <c r="F75" s="92">
        <f t="shared" si="52"/>
        <v>0</v>
      </c>
      <c r="G75" s="92">
        <f t="shared" si="52"/>
        <v>0</v>
      </c>
      <c r="H75" s="93">
        <f t="shared" si="29"/>
        <v>0</v>
      </c>
      <c r="I75" s="94">
        <f t="shared" si="30"/>
        <v>0</v>
      </c>
      <c r="J75" s="95">
        <f t="shared" si="31"/>
        <v>0</v>
      </c>
      <c r="K75" s="95">
        <f t="shared" si="31"/>
        <v>0</v>
      </c>
      <c r="L75" s="96">
        <f t="shared" si="37"/>
        <v>0</v>
      </c>
      <c r="M75" s="60">
        <f t="shared" si="32"/>
        <v>0</v>
      </c>
      <c r="N75" s="60">
        <f t="shared" si="33"/>
        <v>0</v>
      </c>
      <c r="O75" s="60">
        <f t="shared" si="38"/>
        <v>0</v>
      </c>
      <c r="P75" s="60">
        <f t="shared" si="39"/>
        <v>0</v>
      </c>
      <c r="Q75" s="97">
        <f t="shared" si="34"/>
        <v>0</v>
      </c>
      <c r="R75" s="60">
        <f t="shared" si="35"/>
        <v>0</v>
      </c>
      <c r="S75" s="60">
        <f t="shared" si="36"/>
        <v>0</v>
      </c>
      <c r="T75" s="60">
        <f t="shared" si="40"/>
        <v>0</v>
      </c>
      <c r="U75" s="60">
        <f t="shared" si="41"/>
        <v>0</v>
      </c>
      <c r="W75" s="61"/>
      <c r="X75" s="61"/>
      <c r="Y75" s="60"/>
      <c r="Z75" s="62">
        <f t="shared" si="42"/>
        <v>0</v>
      </c>
      <c r="AA75" s="62">
        <f t="shared" si="43"/>
        <v>0</v>
      </c>
      <c r="AB75" s="62">
        <f t="shared" si="44"/>
        <v>0</v>
      </c>
      <c r="AC75" s="62">
        <f t="shared" si="45"/>
        <v>0</v>
      </c>
      <c r="AD75" s="62">
        <f t="shared" si="46"/>
        <v>0</v>
      </c>
      <c r="AE75" s="62">
        <f t="shared" si="47"/>
        <v>0</v>
      </c>
      <c r="AF75" s="62">
        <f t="shared" si="48"/>
        <v>0</v>
      </c>
      <c r="AG75" s="62">
        <f t="shared" si="49"/>
        <v>0</v>
      </c>
      <c r="AH75" s="62">
        <f t="shared" si="50"/>
        <v>0</v>
      </c>
      <c r="AI75" s="62">
        <f t="shared" si="51"/>
        <v>0</v>
      </c>
      <c r="AK75" s="98"/>
      <c r="AL75" s="34"/>
      <c r="AM75" s="160"/>
      <c r="AN75" s="160"/>
      <c r="AO75" s="160"/>
      <c r="AP75" s="160"/>
      <c r="AQ75" s="160"/>
      <c r="AR75" s="160"/>
      <c r="AS75" s="160"/>
      <c r="AT75" s="160"/>
      <c r="AU75" s="160"/>
      <c r="AV75" s="160"/>
      <c r="AW75" s="160"/>
      <c r="AX75" s="160"/>
      <c r="AY75" s="72"/>
      <c r="BF75" s="131"/>
      <c r="BJ75" s="96"/>
    </row>
    <row r="76" spans="2:62">
      <c r="B76" s="59">
        <f t="shared" si="27"/>
        <v>0</v>
      </c>
      <c r="D76" s="91">
        <f t="shared" si="52"/>
        <v>0</v>
      </c>
      <c r="E76" s="92">
        <f t="shared" si="52"/>
        <v>0</v>
      </c>
      <c r="F76" s="92">
        <f t="shared" si="52"/>
        <v>0</v>
      </c>
      <c r="G76" s="92">
        <f t="shared" si="52"/>
        <v>0</v>
      </c>
      <c r="H76" s="93">
        <f t="shared" si="29"/>
        <v>0</v>
      </c>
      <c r="I76" s="94">
        <f t="shared" si="30"/>
        <v>0</v>
      </c>
      <c r="J76" s="95">
        <f t="shared" si="31"/>
        <v>0</v>
      </c>
      <c r="K76" s="95">
        <f t="shared" si="31"/>
        <v>0</v>
      </c>
      <c r="L76" s="96">
        <f t="shared" si="37"/>
        <v>0</v>
      </c>
      <c r="M76" s="60">
        <f t="shared" si="32"/>
        <v>0</v>
      </c>
      <c r="N76" s="60">
        <f t="shared" si="33"/>
        <v>0</v>
      </c>
      <c r="O76" s="60">
        <f t="shared" si="38"/>
        <v>0</v>
      </c>
      <c r="P76" s="60">
        <f t="shared" si="39"/>
        <v>0</v>
      </c>
      <c r="Q76" s="97">
        <f t="shared" si="34"/>
        <v>0</v>
      </c>
      <c r="R76" s="60">
        <f t="shared" si="35"/>
        <v>0</v>
      </c>
      <c r="S76" s="60">
        <f t="shared" si="36"/>
        <v>0</v>
      </c>
      <c r="T76" s="60">
        <f t="shared" si="40"/>
        <v>0</v>
      </c>
      <c r="U76" s="60">
        <f t="shared" si="41"/>
        <v>0</v>
      </c>
      <c r="W76" s="61"/>
      <c r="X76" s="61"/>
      <c r="Y76" s="60"/>
      <c r="Z76" s="62">
        <f t="shared" si="42"/>
        <v>0</v>
      </c>
      <c r="AA76" s="62">
        <f t="shared" si="43"/>
        <v>0</v>
      </c>
      <c r="AB76" s="62">
        <f t="shared" si="44"/>
        <v>0</v>
      </c>
      <c r="AC76" s="62">
        <f t="shared" si="45"/>
        <v>0</v>
      </c>
      <c r="AD76" s="62">
        <f t="shared" si="46"/>
        <v>0</v>
      </c>
      <c r="AE76" s="62">
        <f t="shared" si="47"/>
        <v>0</v>
      </c>
      <c r="AF76" s="62">
        <f t="shared" si="48"/>
        <v>0</v>
      </c>
      <c r="AG76" s="62">
        <f t="shared" si="49"/>
        <v>0</v>
      </c>
      <c r="AH76" s="62">
        <f t="shared" si="50"/>
        <v>0</v>
      </c>
      <c r="AI76" s="62">
        <f t="shared" si="51"/>
        <v>0</v>
      </c>
      <c r="AK76" s="98"/>
      <c r="AL76" s="34"/>
      <c r="AM76" s="160"/>
      <c r="AN76" s="160"/>
      <c r="AO76" s="160"/>
      <c r="AP76" s="160"/>
      <c r="AQ76" s="160"/>
      <c r="AR76" s="160"/>
      <c r="AS76" s="160"/>
      <c r="AT76" s="160"/>
      <c r="AU76" s="160"/>
      <c r="AV76" s="160"/>
      <c r="AW76" s="160"/>
      <c r="AX76" s="160"/>
      <c r="AY76" s="72"/>
      <c r="BF76" s="131"/>
      <c r="BJ76" s="96"/>
    </row>
    <row r="77" spans="2:62">
      <c r="B77" s="59">
        <f t="shared" si="27"/>
        <v>0</v>
      </c>
      <c r="D77" s="91">
        <f t="shared" si="52"/>
        <v>0</v>
      </c>
      <c r="E77" s="92">
        <f t="shared" si="52"/>
        <v>0</v>
      </c>
      <c r="F77" s="92">
        <f t="shared" si="52"/>
        <v>0</v>
      </c>
      <c r="G77" s="92">
        <f t="shared" si="52"/>
        <v>0</v>
      </c>
      <c r="H77" s="93">
        <f t="shared" si="29"/>
        <v>0</v>
      </c>
      <c r="I77" s="94">
        <f t="shared" si="30"/>
        <v>0</v>
      </c>
      <c r="J77" s="95">
        <f t="shared" si="31"/>
        <v>0</v>
      </c>
      <c r="K77" s="95">
        <f t="shared" si="31"/>
        <v>0</v>
      </c>
      <c r="L77" s="96">
        <f t="shared" si="37"/>
        <v>0</v>
      </c>
      <c r="M77" s="60">
        <f t="shared" si="32"/>
        <v>0</v>
      </c>
      <c r="N77" s="60">
        <f t="shared" si="33"/>
        <v>0</v>
      </c>
      <c r="O77" s="60">
        <f t="shared" si="38"/>
        <v>0</v>
      </c>
      <c r="P77" s="60">
        <f t="shared" si="39"/>
        <v>0</v>
      </c>
      <c r="Q77" s="97">
        <f t="shared" si="34"/>
        <v>0</v>
      </c>
      <c r="R77" s="60">
        <f t="shared" si="35"/>
        <v>0</v>
      </c>
      <c r="S77" s="60">
        <f t="shared" si="36"/>
        <v>0</v>
      </c>
      <c r="T77" s="60">
        <f t="shared" si="40"/>
        <v>0</v>
      </c>
      <c r="U77" s="60">
        <f t="shared" si="41"/>
        <v>0</v>
      </c>
      <c r="W77" s="61"/>
      <c r="X77" s="61"/>
      <c r="Y77" s="60"/>
      <c r="Z77" s="62">
        <f t="shared" si="42"/>
        <v>0</v>
      </c>
      <c r="AA77" s="62">
        <f t="shared" si="43"/>
        <v>0</v>
      </c>
      <c r="AB77" s="62">
        <f t="shared" si="44"/>
        <v>0</v>
      </c>
      <c r="AC77" s="62">
        <f t="shared" si="45"/>
        <v>0</v>
      </c>
      <c r="AD77" s="62">
        <f t="shared" si="46"/>
        <v>0</v>
      </c>
      <c r="AE77" s="62">
        <f t="shared" si="47"/>
        <v>0</v>
      </c>
      <c r="AF77" s="62">
        <f t="shared" si="48"/>
        <v>0</v>
      </c>
      <c r="AG77" s="62">
        <f t="shared" si="49"/>
        <v>0</v>
      </c>
      <c r="AH77" s="62">
        <f t="shared" si="50"/>
        <v>0</v>
      </c>
      <c r="AI77" s="62">
        <f t="shared" si="51"/>
        <v>0</v>
      </c>
      <c r="AK77" s="98"/>
      <c r="AL77" s="34"/>
      <c r="AM77" s="160"/>
      <c r="AN77" s="160"/>
      <c r="AO77" s="160"/>
      <c r="AP77" s="160"/>
      <c r="AQ77" s="160"/>
      <c r="AR77" s="160"/>
      <c r="AS77" s="160"/>
      <c r="AT77" s="160"/>
      <c r="AU77" s="160"/>
      <c r="AV77" s="160"/>
      <c r="AW77" s="160"/>
      <c r="AX77" s="160"/>
      <c r="AY77" s="72"/>
      <c r="BF77" s="131"/>
      <c r="BJ77" s="96"/>
    </row>
    <row r="78" spans="2:62">
      <c r="B78" s="59">
        <f t="shared" si="27"/>
        <v>0</v>
      </c>
      <c r="D78" s="91">
        <f t="shared" si="52"/>
        <v>0</v>
      </c>
      <c r="E78" s="92">
        <f t="shared" si="52"/>
        <v>0</v>
      </c>
      <c r="F78" s="92">
        <f t="shared" si="52"/>
        <v>0</v>
      </c>
      <c r="G78" s="92">
        <f t="shared" si="52"/>
        <v>0</v>
      </c>
      <c r="H78" s="93">
        <f t="shared" si="29"/>
        <v>0</v>
      </c>
      <c r="I78" s="94">
        <f t="shared" si="30"/>
        <v>0</v>
      </c>
      <c r="J78" s="95">
        <f t="shared" si="31"/>
        <v>0</v>
      </c>
      <c r="K78" s="95">
        <f t="shared" si="31"/>
        <v>0</v>
      </c>
      <c r="L78" s="96">
        <f t="shared" si="37"/>
        <v>0</v>
      </c>
      <c r="M78" s="60">
        <f t="shared" si="32"/>
        <v>0</v>
      </c>
      <c r="N78" s="60">
        <f t="shared" si="33"/>
        <v>0</v>
      </c>
      <c r="O78" s="60">
        <f t="shared" si="38"/>
        <v>0</v>
      </c>
      <c r="P78" s="60">
        <f t="shared" si="39"/>
        <v>0</v>
      </c>
      <c r="Q78" s="97">
        <f t="shared" si="34"/>
        <v>0</v>
      </c>
      <c r="R78" s="60">
        <f t="shared" si="35"/>
        <v>0</v>
      </c>
      <c r="S78" s="60">
        <f t="shared" si="36"/>
        <v>0</v>
      </c>
      <c r="T78" s="60">
        <f t="shared" si="40"/>
        <v>0</v>
      </c>
      <c r="U78" s="60">
        <f t="shared" si="41"/>
        <v>0</v>
      </c>
      <c r="W78" s="61"/>
      <c r="X78" s="61"/>
      <c r="Y78" s="60"/>
      <c r="Z78" s="62">
        <f t="shared" si="42"/>
        <v>0</v>
      </c>
      <c r="AA78" s="62">
        <f t="shared" si="43"/>
        <v>0</v>
      </c>
      <c r="AB78" s="62">
        <f t="shared" si="44"/>
        <v>0</v>
      </c>
      <c r="AC78" s="62">
        <f t="shared" si="45"/>
        <v>0</v>
      </c>
      <c r="AD78" s="62">
        <f t="shared" si="46"/>
        <v>0</v>
      </c>
      <c r="AE78" s="62">
        <f t="shared" si="47"/>
        <v>0</v>
      </c>
      <c r="AF78" s="62">
        <f t="shared" si="48"/>
        <v>0</v>
      </c>
      <c r="AG78" s="62">
        <f t="shared" si="49"/>
        <v>0</v>
      </c>
      <c r="AH78" s="62">
        <f t="shared" si="50"/>
        <v>0</v>
      </c>
      <c r="AI78" s="62">
        <f t="shared" si="51"/>
        <v>0</v>
      </c>
      <c r="AK78" s="98"/>
      <c r="AL78" s="34"/>
      <c r="AM78" s="160"/>
      <c r="AN78" s="160"/>
      <c r="AO78" s="160"/>
      <c r="AP78" s="160"/>
      <c r="AQ78" s="160"/>
      <c r="AR78" s="160"/>
      <c r="AS78" s="160"/>
      <c r="AT78" s="160"/>
      <c r="AU78" s="160"/>
      <c r="AV78" s="160"/>
      <c r="AW78" s="160"/>
      <c r="AX78" s="160"/>
      <c r="AY78" s="72"/>
      <c r="BF78" s="131"/>
      <c r="BJ78" s="96"/>
    </row>
    <row r="79" spans="2:62">
      <c r="B79" s="59">
        <f t="shared" si="27"/>
        <v>0</v>
      </c>
      <c r="D79" s="91">
        <f t="shared" si="52"/>
        <v>0</v>
      </c>
      <c r="E79" s="92">
        <f t="shared" si="52"/>
        <v>0</v>
      </c>
      <c r="F79" s="92">
        <f t="shared" si="52"/>
        <v>0</v>
      </c>
      <c r="G79" s="92">
        <f t="shared" si="52"/>
        <v>0</v>
      </c>
      <c r="H79" s="93">
        <f t="shared" si="29"/>
        <v>0</v>
      </c>
      <c r="I79" s="94">
        <f t="shared" si="30"/>
        <v>0</v>
      </c>
      <c r="J79" s="95">
        <f t="shared" si="31"/>
        <v>0</v>
      </c>
      <c r="K79" s="95">
        <f t="shared" si="31"/>
        <v>0</v>
      </c>
      <c r="L79" s="96">
        <f t="shared" si="37"/>
        <v>0</v>
      </c>
      <c r="M79" s="60">
        <f t="shared" si="32"/>
        <v>0</v>
      </c>
      <c r="N79" s="60">
        <f t="shared" si="33"/>
        <v>0</v>
      </c>
      <c r="O79" s="60">
        <f t="shared" si="38"/>
        <v>0</v>
      </c>
      <c r="P79" s="60">
        <f t="shared" si="39"/>
        <v>0</v>
      </c>
      <c r="Q79" s="97">
        <f t="shared" si="34"/>
        <v>0</v>
      </c>
      <c r="R79" s="60">
        <f t="shared" si="35"/>
        <v>0</v>
      </c>
      <c r="S79" s="60">
        <f t="shared" si="36"/>
        <v>0</v>
      </c>
      <c r="T79" s="60">
        <f t="shared" si="40"/>
        <v>0</v>
      </c>
      <c r="U79" s="60">
        <f t="shared" si="41"/>
        <v>0</v>
      </c>
      <c r="W79" s="61"/>
      <c r="X79" s="61"/>
      <c r="Y79" s="60"/>
      <c r="Z79" s="62">
        <f t="shared" si="42"/>
        <v>0</v>
      </c>
      <c r="AA79" s="62">
        <f t="shared" si="43"/>
        <v>0</v>
      </c>
      <c r="AB79" s="62">
        <f t="shared" si="44"/>
        <v>0</v>
      </c>
      <c r="AC79" s="62">
        <f t="shared" si="45"/>
        <v>0</v>
      </c>
      <c r="AD79" s="62">
        <f t="shared" si="46"/>
        <v>0</v>
      </c>
      <c r="AE79" s="62">
        <f t="shared" si="47"/>
        <v>0</v>
      </c>
      <c r="AF79" s="62">
        <f t="shared" si="48"/>
        <v>0</v>
      </c>
      <c r="AG79" s="62">
        <f t="shared" si="49"/>
        <v>0</v>
      </c>
      <c r="AH79" s="62">
        <f t="shared" si="50"/>
        <v>0</v>
      </c>
      <c r="AI79" s="62">
        <f t="shared" si="51"/>
        <v>0</v>
      </c>
      <c r="AK79" s="98"/>
      <c r="AL79" s="34"/>
      <c r="AM79" s="160"/>
      <c r="AN79" s="160"/>
      <c r="AO79" s="160"/>
      <c r="AP79" s="160"/>
      <c r="AQ79" s="160"/>
      <c r="AR79" s="160"/>
      <c r="AS79" s="160"/>
      <c r="AT79" s="160"/>
      <c r="AU79" s="160"/>
      <c r="AV79" s="160"/>
      <c r="AW79" s="160"/>
      <c r="AX79" s="160"/>
      <c r="AY79" s="72"/>
      <c r="BF79" s="131"/>
      <c r="BJ79" s="96"/>
    </row>
    <row r="80" spans="2:62">
      <c r="B80" s="59">
        <f t="shared" si="27"/>
        <v>0</v>
      </c>
      <c r="D80" s="91">
        <f t="shared" si="52"/>
        <v>0</v>
      </c>
      <c r="E80" s="92">
        <f t="shared" si="52"/>
        <v>0</v>
      </c>
      <c r="F80" s="92">
        <f t="shared" si="52"/>
        <v>0</v>
      </c>
      <c r="G80" s="92">
        <f t="shared" si="52"/>
        <v>0</v>
      </c>
      <c r="H80" s="93">
        <f t="shared" si="29"/>
        <v>0</v>
      </c>
      <c r="I80" s="94">
        <f t="shared" si="30"/>
        <v>0</v>
      </c>
      <c r="J80" s="95">
        <f t="shared" si="31"/>
        <v>0</v>
      </c>
      <c r="K80" s="95">
        <f t="shared" si="31"/>
        <v>0</v>
      </c>
      <c r="L80" s="96">
        <f t="shared" si="37"/>
        <v>0</v>
      </c>
      <c r="M80" s="60">
        <f t="shared" si="32"/>
        <v>0</v>
      </c>
      <c r="N80" s="60">
        <f t="shared" si="33"/>
        <v>0</v>
      </c>
      <c r="O80" s="60">
        <f t="shared" si="38"/>
        <v>0</v>
      </c>
      <c r="P80" s="60">
        <f t="shared" si="39"/>
        <v>0</v>
      </c>
      <c r="Q80" s="97">
        <f t="shared" si="34"/>
        <v>0</v>
      </c>
      <c r="R80" s="60">
        <f t="shared" si="35"/>
        <v>0</v>
      </c>
      <c r="S80" s="60">
        <f t="shared" si="36"/>
        <v>0</v>
      </c>
      <c r="T80" s="60">
        <f t="shared" si="40"/>
        <v>0</v>
      </c>
      <c r="U80" s="60">
        <f t="shared" si="41"/>
        <v>0</v>
      </c>
      <c r="W80" s="61"/>
      <c r="X80" s="61"/>
      <c r="Y80" s="60"/>
      <c r="Z80" s="62">
        <f t="shared" si="42"/>
        <v>0</v>
      </c>
      <c r="AA80" s="62">
        <f t="shared" si="43"/>
        <v>0</v>
      </c>
      <c r="AB80" s="62">
        <f t="shared" si="44"/>
        <v>0</v>
      </c>
      <c r="AC80" s="62">
        <f t="shared" si="45"/>
        <v>0</v>
      </c>
      <c r="AD80" s="62">
        <f t="shared" si="46"/>
        <v>0</v>
      </c>
      <c r="AE80" s="62">
        <f t="shared" si="47"/>
        <v>0</v>
      </c>
      <c r="AF80" s="62">
        <f t="shared" si="48"/>
        <v>0</v>
      </c>
      <c r="AG80" s="62">
        <f t="shared" si="49"/>
        <v>0</v>
      </c>
      <c r="AH80" s="62">
        <f t="shared" si="50"/>
        <v>0</v>
      </c>
      <c r="AI80" s="62">
        <f t="shared" si="51"/>
        <v>0</v>
      </c>
      <c r="AK80" s="98"/>
      <c r="AL80" s="34"/>
      <c r="AM80" s="160"/>
      <c r="AN80" s="160"/>
      <c r="AO80" s="160"/>
      <c r="AP80" s="160"/>
      <c r="AQ80" s="160"/>
      <c r="AR80" s="160"/>
      <c r="AS80" s="160"/>
      <c r="AT80" s="160"/>
      <c r="AU80" s="160"/>
      <c r="AV80" s="160"/>
      <c r="AW80" s="160"/>
      <c r="AX80" s="160"/>
      <c r="AY80" s="72"/>
      <c r="BF80" s="131"/>
      <c r="BJ80" s="96"/>
    </row>
    <row r="81" spans="1:62">
      <c r="B81" s="59">
        <f t="shared" si="27"/>
        <v>0</v>
      </c>
      <c r="D81" s="91">
        <f t="shared" si="52"/>
        <v>0</v>
      </c>
      <c r="E81" s="92">
        <f t="shared" si="52"/>
        <v>0</v>
      </c>
      <c r="F81" s="92">
        <f t="shared" si="52"/>
        <v>0</v>
      </c>
      <c r="G81" s="92">
        <f t="shared" si="52"/>
        <v>0</v>
      </c>
      <c r="H81" s="93">
        <f t="shared" si="29"/>
        <v>0</v>
      </c>
      <c r="I81" s="94">
        <f t="shared" si="30"/>
        <v>0</v>
      </c>
      <c r="J81" s="95">
        <f t="shared" si="31"/>
        <v>0</v>
      </c>
      <c r="K81" s="95">
        <f t="shared" si="31"/>
        <v>0</v>
      </c>
      <c r="L81" s="96">
        <f t="shared" si="37"/>
        <v>0</v>
      </c>
      <c r="M81" s="60">
        <f t="shared" si="32"/>
        <v>0</v>
      </c>
      <c r="N81" s="60">
        <f t="shared" si="33"/>
        <v>0</v>
      </c>
      <c r="O81" s="60">
        <f t="shared" si="38"/>
        <v>0</v>
      </c>
      <c r="P81" s="60">
        <f t="shared" si="39"/>
        <v>0</v>
      </c>
      <c r="Q81" s="97">
        <f t="shared" si="34"/>
        <v>0</v>
      </c>
      <c r="R81" s="60">
        <f t="shared" si="35"/>
        <v>0</v>
      </c>
      <c r="S81" s="60">
        <f t="shared" si="36"/>
        <v>0</v>
      </c>
      <c r="T81" s="60">
        <f t="shared" si="40"/>
        <v>0</v>
      </c>
      <c r="U81" s="60">
        <f t="shared" si="41"/>
        <v>0</v>
      </c>
      <c r="W81" s="61"/>
      <c r="X81" s="61"/>
      <c r="Y81" s="60"/>
      <c r="Z81" s="62">
        <f t="shared" si="42"/>
        <v>0</v>
      </c>
      <c r="AA81" s="62">
        <f t="shared" si="43"/>
        <v>0</v>
      </c>
      <c r="AB81" s="62">
        <f t="shared" si="44"/>
        <v>0</v>
      </c>
      <c r="AC81" s="62">
        <f t="shared" si="45"/>
        <v>0</v>
      </c>
      <c r="AD81" s="62">
        <f t="shared" si="46"/>
        <v>0</v>
      </c>
      <c r="AE81" s="62">
        <f t="shared" si="47"/>
        <v>0</v>
      </c>
      <c r="AF81" s="62">
        <f t="shared" si="48"/>
        <v>0</v>
      </c>
      <c r="AG81" s="62">
        <f t="shared" si="49"/>
        <v>0</v>
      </c>
      <c r="AH81" s="62">
        <f t="shared" si="50"/>
        <v>0</v>
      </c>
      <c r="AI81" s="62">
        <f t="shared" si="51"/>
        <v>0</v>
      </c>
      <c r="AK81" s="98"/>
      <c r="AL81" s="34"/>
      <c r="AM81" s="160"/>
      <c r="AN81" s="160"/>
      <c r="AO81" s="160"/>
      <c r="AP81" s="160"/>
      <c r="AQ81" s="160"/>
      <c r="AR81" s="160"/>
      <c r="AS81" s="160"/>
      <c r="AT81" s="160"/>
      <c r="AU81" s="160"/>
      <c r="AV81" s="160"/>
      <c r="AW81" s="160"/>
      <c r="AX81" s="160"/>
      <c r="AY81" s="72"/>
      <c r="BF81" s="131"/>
      <c r="BJ81" s="96"/>
    </row>
    <row r="82" spans="1:62">
      <c r="B82" s="59">
        <f t="shared" si="27"/>
        <v>0</v>
      </c>
      <c r="D82" s="91">
        <f t="shared" si="52"/>
        <v>0</v>
      </c>
      <c r="E82" s="92">
        <f t="shared" si="52"/>
        <v>0</v>
      </c>
      <c r="F82" s="92">
        <f t="shared" si="52"/>
        <v>0</v>
      </c>
      <c r="G82" s="92">
        <f t="shared" si="52"/>
        <v>0</v>
      </c>
      <c r="H82" s="93">
        <f t="shared" si="29"/>
        <v>0</v>
      </c>
      <c r="I82" s="94">
        <f t="shared" si="30"/>
        <v>0</v>
      </c>
      <c r="J82" s="95">
        <f t="shared" si="31"/>
        <v>0</v>
      </c>
      <c r="K82" s="95">
        <f t="shared" si="31"/>
        <v>0</v>
      </c>
      <c r="L82" s="96">
        <f t="shared" si="37"/>
        <v>0</v>
      </c>
      <c r="M82" s="60">
        <f t="shared" si="32"/>
        <v>0</v>
      </c>
      <c r="N82" s="60">
        <f t="shared" si="33"/>
        <v>0</v>
      </c>
      <c r="O82" s="60">
        <f t="shared" si="38"/>
        <v>0</v>
      </c>
      <c r="P82" s="60">
        <f t="shared" si="39"/>
        <v>0</v>
      </c>
      <c r="Q82" s="97">
        <f t="shared" si="34"/>
        <v>0</v>
      </c>
      <c r="R82" s="60">
        <f t="shared" si="35"/>
        <v>0</v>
      </c>
      <c r="S82" s="60">
        <f t="shared" si="36"/>
        <v>0</v>
      </c>
      <c r="T82" s="60">
        <f t="shared" si="40"/>
        <v>0</v>
      </c>
      <c r="U82" s="60">
        <f t="shared" si="41"/>
        <v>0</v>
      </c>
      <c r="W82" s="61"/>
      <c r="X82" s="61"/>
      <c r="Y82" s="60"/>
      <c r="Z82" s="62">
        <f t="shared" si="42"/>
        <v>0</v>
      </c>
      <c r="AA82" s="62">
        <f t="shared" si="43"/>
        <v>0</v>
      </c>
      <c r="AB82" s="62">
        <f t="shared" si="44"/>
        <v>0</v>
      </c>
      <c r="AC82" s="62">
        <f t="shared" si="45"/>
        <v>0</v>
      </c>
      <c r="AD82" s="62">
        <f t="shared" si="46"/>
        <v>0</v>
      </c>
      <c r="AE82" s="62">
        <f t="shared" si="47"/>
        <v>0</v>
      </c>
      <c r="AF82" s="62">
        <f t="shared" si="48"/>
        <v>0</v>
      </c>
      <c r="AG82" s="62">
        <f t="shared" si="49"/>
        <v>0</v>
      </c>
      <c r="AH82" s="62">
        <f t="shared" si="50"/>
        <v>0</v>
      </c>
      <c r="AI82" s="62">
        <f t="shared" si="51"/>
        <v>0</v>
      </c>
      <c r="AK82" s="98"/>
      <c r="AL82" s="34"/>
      <c r="AM82" s="160"/>
      <c r="AN82" s="160"/>
      <c r="AO82" s="160"/>
      <c r="AP82" s="160"/>
      <c r="AQ82" s="160"/>
      <c r="AR82" s="160"/>
      <c r="AS82" s="160"/>
      <c r="AT82" s="160"/>
      <c r="AU82" s="160"/>
      <c r="AV82" s="160"/>
      <c r="AW82" s="160"/>
      <c r="AX82" s="160"/>
      <c r="AY82" s="72"/>
      <c r="BF82" s="131"/>
      <c r="BJ82" s="96"/>
    </row>
    <row r="83" spans="1:62">
      <c r="B83" s="59">
        <f t="shared" si="27"/>
        <v>0</v>
      </c>
      <c r="D83" s="91">
        <f t="shared" si="52"/>
        <v>0</v>
      </c>
      <c r="E83" s="92">
        <f t="shared" si="52"/>
        <v>0</v>
      </c>
      <c r="F83" s="92">
        <f t="shared" si="52"/>
        <v>0</v>
      </c>
      <c r="G83" s="92">
        <f t="shared" si="52"/>
        <v>0</v>
      </c>
      <c r="H83" s="93">
        <f t="shared" si="29"/>
        <v>0</v>
      </c>
      <c r="I83" s="94">
        <f t="shared" si="30"/>
        <v>0</v>
      </c>
      <c r="J83" s="95">
        <f t="shared" si="31"/>
        <v>0</v>
      </c>
      <c r="K83" s="95">
        <f t="shared" si="31"/>
        <v>0</v>
      </c>
      <c r="L83" s="96">
        <f t="shared" si="37"/>
        <v>0</v>
      </c>
      <c r="M83" s="60">
        <f t="shared" si="32"/>
        <v>0</v>
      </c>
      <c r="N83" s="60">
        <f t="shared" si="33"/>
        <v>0</v>
      </c>
      <c r="O83" s="60">
        <f t="shared" si="38"/>
        <v>0</v>
      </c>
      <c r="P83" s="60">
        <f t="shared" si="39"/>
        <v>0</v>
      </c>
      <c r="Q83" s="97">
        <f t="shared" si="34"/>
        <v>0</v>
      </c>
      <c r="R83" s="60">
        <f t="shared" si="35"/>
        <v>0</v>
      </c>
      <c r="S83" s="60">
        <f t="shared" si="36"/>
        <v>0</v>
      </c>
      <c r="T83" s="60">
        <f t="shared" si="40"/>
        <v>0</v>
      </c>
      <c r="U83" s="60">
        <f t="shared" si="41"/>
        <v>0</v>
      </c>
      <c r="W83" s="61"/>
      <c r="X83" s="61"/>
      <c r="Y83" s="60"/>
      <c r="Z83" s="62">
        <f t="shared" si="42"/>
        <v>0</v>
      </c>
      <c r="AA83" s="62">
        <f t="shared" si="43"/>
        <v>0</v>
      </c>
      <c r="AB83" s="62">
        <f t="shared" si="44"/>
        <v>0</v>
      </c>
      <c r="AC83" s="62">
        <f t="shared" si="45"/>
        <v>0</v>
      </c>
      <c r="AD83" s="62">
        <f t="shared" si="46"/>
        <v>0</v>
      </c>
      <c r="AE83" s="62">
        <f t="shared" si="47"/>
        <v>0</v>
      </c>
      <c r="AF83" s="62">
        <f t="shared" si="48"/>
        <v>0</v>
      </c>
      <c r="AG83" s="62">
        <f t="shared" si="49"/>
        <v>0</v>
      </c>
      <c r="AH83" s="62">
        <f t="shared" si="50"/>
        <v>0</v>
      </c>
      <c r="AI83" s="62">
        <f t="shared" si="51"/>
        <v>0</v>
      </c>
      <c r="AK83" s="98"/>
      <c r="AL83" s="34"/>
      <c r="AM83" s="160"/>
      <c r="AN83" s="160"/>
      <c r="AO83" s="160"/>
      <c r="AP83" s="160"/>
      <c r="AQ83" s="160"/>
      <c r="AR83" s="160"/>
      <c r="AS83" s="160"/>
      <c r="AT83" s="160"/>
      <c r="AU83" s="160"/>
      <c r="AV83" s="160"/>
      <c r="AW83" s="160"/>
      <c r="AX83" s="160"/>
      <c r="AY83" s="72"/>
      <c r="BF83" s="131"/>
      <c r="BJ83" s="96"/>
    </row>
    <row r="84" spans="1:62">
      <c r="B84" s="59">
        <f t="shared" si="27"/>
        <v>0</v>
      </c>
      <c r="D84" s="91">
        <f t="shared" si="52"/>
        <v>0</v>
      </c>
      <c r="E84" s="92">
        <f t="shared" si="52"/>
        <v>0</v>
      </c>
      <c r="F84" s="92">
        <f t="shared" si="52"/>
        <v>0</v>
      </c>
      <c r="G84" s="92">
        <f t="shared" si="52"/>
        <v>0</v>
      </c>
      <c r="H84" s="93">
        <f t="shared" si="29"/>
        <v>0</v>
      </c>
      <c r="I84" s="94">
        <f t="shared" si="30"/>
        <v>0</v>
      </c>
      <c r="J84" s="95">
        <f t="shared" si="31"/>
        <v>0</v>
      </c>
      <c r="K84" s="95">
        <f t="shared" si="31"/>
        <v>0</v>
      </c>
      <c r="L84" s="96">
        <f t="shared" si="37"/>
        <v>0</v>
      </c>
      <c r="M84" s="60">
        <f t="shared" si="32"/>
        <v>0</v>
      </c>
      <c r="N84" s="60">
        <f t="shared" si="33"/>
        <v>0</v>
      </c>
      <c r="O84" s="60">
        <f t="shared" si="38"/>
        <v>0</v>
      </c>
      <c r="P84" s="60">
        <f t="shared" si="39"/>
        <v>0</v>
      </c>
      <c r="Q84" s="97">
        <f t="shared" si="34"/>
        <v>0</v>
      </c>
      <c r="R84" s="60">
        <f t="shared" si="35"/>
        <v>0</v>
      </c>
      <c r="S84" s="60">
        <f t="shared" si="36"/>
        <v>0</v>
      </c>
      <c r="T84" s="60">
        <f t="shared" si="40"/>
        <v>0</v>
      </c>
      <c r="U84" s="60">
        <f t="shared" si="41"/>
        <v>0</v>
      </c>
      <c r="W84" s="61"/>
      <c r="X84" s="61"/>
      <c r="Y84" s="60"/>
      <c r="Z84" s="62">
        <f t="shared" si="42"/>
        <v>0</v>
      </c>
      <c r="AA84" s="62">
        <f t="shared" si="43"/>
        <v>0</v>
      </c>
      <c r="AB84" s="62">
        <f t="shared" si="44"/>
        <v>0</v>
      </c>
      <c r="AC84" s="62">
        <f t="shared" si="45"/>
        <v>0</v>
      </c>
      <c r="AD84" s="62">
        <f t="shared" si="46"/>
        <v>0</v>
      </c>
      <c r="AE84" s="62">
        <f t="shared" si="47"/>
        <v>0</v>
      </c>
      <c r="AF84" s="62">
        <f t="shared" si="48"/>
        <v>0</v>
      </c>
      <c r="AG84" s="62">
        <f t="shared" si="49"/>
        <v>0</v>
      </c>
      <c r="AH84" s="62">
        <f t="shared" si="50"/>
        <v>0</v>
      </c>
      <c r="AI84" s="62">
        <f t="shared" si="51"/>
        <v>0</v>
      </c>
      <c r="AK84" s="98"/>
      <c r="AL84" s="34"/>
      <c r="AM84" s="160"/>
      <c r="AN84" s="160"/>
      <c r="AO84" s="160"/>
      <c r="AP84" s="160"/>
      <c r="AQ84" s="160"/>
      <c r="AR84" s="160"/>
      <c r="AS84" s="160"/>
      <c r="AT84" s="160"/>
      <c r="AU84" s="160"/>
      <c r="AV84" s="160"/>
      <c r="AW84" s="160"/>
      <c r="AX84" s="160"/>
      <c r="AY84" s="72"/>
      <c r="BF84" s="131"/>
      <c r="BJ84" s="96"/>
    </row>
    <row r="85" spans="1:62">
      <c r="B85" s="59">
        <f t="shared" si="27"/>
        <v>0</v>
      </c>
      <c r="D85" s="91">
        <f t="shared" si="52"/>
        <v>0</v>
      </c>
      <c r="E85" s="92">
        <f t="shared" si="52"/>
        <v>0</v>
      </c>
      <c r="F85" s="92">
        <f t="shared" si="52"/>
        <v>0</v>
      </c>
      <c r="G85" s="92">
        <f t="shared" si="52"/>
        <v>0</v>
      </c>
      <c r="H85" s="93">
        <f t="shared" si="29"/>
        <v>0</v>
      </c>
      <c r="I85" s="94">
        <f t="shared" si="30"/>
        <v>0</v>
      </c>
      <c r="J85" s="95">
        <f t="shared" si="31"/>
        <v>0</v>
      </c>
      <c r="K85" s="95">
        <f t="shared" si="31"/>
        <v>0</v>
      </c>
      <c r="L85" s="96">
        <f t="shared" si="37"/>
        <v>0</v>
      </c>
      <c r="M85" s="60">
        <f t="shared" si="32"/>
        <v>0</v>
      </c>
      <c r="N85" s="60">
        <f t="shared" si="33"/>
        <v>0</v>
      </c>
      <c r="O85" s="60">
        <f t="shared" si="38"/>
        <v>0</v>
      </c>
      <c r="P85" s="60">
        <f t="shared" si="39"/>
        <v>0</v>
      </c>
      <c r="Q85" s="97">
        <f t="shared" si="34"/>
        <v>0</v>
      </c>
      <c r="R85" s="60">
        <f t="shared" si="35"/>
        <v>0</v>
      </c>
      <c r="S85" s="60">
        <f t="shared" si="36"/>
        <v>0</v>
      </c>
      <c r="T85" s="60">
        <f t="shared" si="40"/>
        <v>0</v>
      </c>
      <c r="U85" s="60">
        <f t="shared" si="41"/>
        <v>0</v>
      </c>
      <c r="W85" s="61"/>
      <c r="X85" s="61"/>
      <c r="Y85" s="60"/>
      <c r="Z85" s="62">
        <f t="shared" si="42"/>
        <v>0</v>
      </c>
      <c r="AA85" s="62">
        <f t="shared" si="43"/>
        <v>0</v>
      </c>
      <c r="AB85" s="62">
        <f t="shared" si="44"/>
        <v>0</v>
      </c>
      <c r="AC85" s="62">
        <f t="shared" si="45"/>
        <v>0</v>
      </c>
      <c r="AD85" s="62">
        <f t="shared" si="46"/>
        <v>0</v>
      </c>
      <c r="AE85" s="62">
        <f t="shared" si="47"/>
        <v>0</v>
      </c>
      <c r="AF85" s="62">
        <f t="shared" si="48"/>
        <v>0</v>
      </c>
      <c r="AG85" s="62">
        <f t="shared" si="49"/>
        <v>0</v>
      </c>
      <c r="AH85" s="62">
        <f t="shared" si="50"/>
        <v>0</v>
      </c>
      <c r="AI85" s="62">
        <f t="shared" si="51"/>
        <v>0</v>
      </c>
      <c r="AK85" s="98"/>
      <c r="AL85" s="34"/>
      <c r="AM85" s="160"/>
      <c r="AN85" s="160"/>
      <c r="AO85" s="160"/>
      <c r="AP85" s="160"/>
      <c r="AQ85" s="160"/>
      <c r="AR85" s="160"/>
      <c r="AS85" s="160"/>
      <c r="AT85" s="160"/>
      <c r="AU85" s="160"/>
      <c r="AV85" s="160"/>
      <c r="AW85" s="160"/>
      <c r="AX85" s="160"/>
      <c r="AY85" s="72"/>
      <c r="BF85" s="131"/>
      <c r="BJ85" s="96"/>
    </row>
    <row r="86" spans="1:62">
      <c r="B86" s="59"/>
      <c r="D86" s="91"/>
      <c r="E86" s="92"/>
      <c r="F86" s="92"/>
      <c r="G86" s="92"/>
      <c r="H86" s="93"/>
      <c r="I86" s="94"/>
      <c r="J86" s="95"/>
      <c r="K86" s="95"/>
      <c r="L86" s="96"/>
      <c r="M86" s="60"/>
      <c r="N86" s="60"/>
      <c r="O86" s="60"/>
      <c r="P86" s="60"/>
      <c r="Q86" s="97"/>
      <c r="R86" s="60"/>
      <c r="S86" s="60"/>
      <c r="T86" s="60"/>
      <c r="U86" s="60"/>
      <c r="W86" s="61"/>
      <c r="X86" s="61"/>
      <c r="Y86" s="60"/>
      <c r="Z86" s="62">
        <f t="shared" si="42"/>
        <v>0</v>
      </c>
      <c r="AA86" s="62">
        <f t="shared" si="43"/>
        <v>0</v>
      </c>
      <c r="AB86" s="62">
        <f t="shared" si="44"/>
        <v>0</v>
      </c>
      <c r="AC86" s="62">
        <f t="shared" si="45"/>
        <v>0</v>
      </c>
      <c r="AD86" s="62">
        <f t="shared" si="46"/>
        <v>0</v>
      </c>
      <c r="AE86" s="62">
        <f t="shared" si="47"/>
        <v>0</v>
      </c>
      <c r="AF86" s="62">
        <f t="shared" si="48"/>
        <v>0</v>
      </c>
      <c r="AG86" s="62">
        <f t="shared" si="49"/>
        <v>0</v>
      </c>
      <c r="AH86" s="62">
        <f t="shared" si="50"/>
        <v>0</v>
      </c>
      <c r="AI86" s="62">
        <f t="shared" si="51"/>
        <v>0</v>
      </c>
      <c r="AK86" s="98"/>
      <c r="AL86" s="34"/>
      <c r="AM86" s="160"/>
      <c r="AN86" s="160"/>
      <c r="AO86" s="160"/>
      <c r="AP86" s="160"/>
      <c r="AQ86" s="160"/>
      <c r="AR86" s="160"/>
      <c r="AS86" s="160"/>
      <c r="AT86" s="160"/>
      <c r="AU86" s="160"/>
      <c r="AV86" s="160"/>
      <c r="AW86" s="160"/>
      <c r="AX86" s="160"/>
      <c r="AY86" s="72"/>
      <c r="BF86" s="131"/>
      <c r="BJ86" s="96"/>
    </row>
    <row r="87" spans="1:62">
      <c r="B87" s="100" t="str">
        <f>CONCATENATE(A48," Subtotal")</f>
        <v>752 Semi-Solid Line Subtotal</v>
      </c>
      <c r="C87" s="101"/>
      <c r="D87" s="102">
        <f>SUM(D49:D86)</f>
        <v>300509.87</v>
      </c>
      <c r="E87" s="102">
        <f>SUM(E49:E86)</f>
        <v>40473.236063999997</v>
      </c>
      <c r="F87" s="102">
        <f>SUM(F49:F86)</f>
        <v>28467.047313999999</v>
      </c>
      <c r="G87" s="102">
        <f>SUM(G49:G86)</f>
        <v>11987.833296999999</v>
      </c>
      <c r="H87" s="103">
        <f t="shared" ref="H87" si="53">D87/E87</f>
        <v>7.4249034479181795</v>
      </c>
      <c r="I87" s="104"/>
      <c r="J87" s="105">
        <f>AB87/(SUM($E87:$G87))</f>
        <v>0.54693182382969563</v>
      </c>
      <c r="K87" s="105">
        <f>AG87/(SUM($E87:$F87))</f>
        <v>0.64210145418739761</v>
      </c>
      <c r="L87" s="106">
        <f>D87/(J87*(E87+F87+G87))</f>
        <v>6.7893174068212296</v>
      </c>
      <c r="M87" s="107">
        <f>AD87/(SUM($E87:$G87))</f>
        <v>0.4986244301971457</v>
      </c>
      <c r="N87" s="108">
        <f>M87-J87</f>
        <v>-4.8307393632549933E-2</v>
      </c>
      <c r="O87" s="107">
        <f>AI87/(SUM($E87:$F87))</f>
        <v>0.58532883949353243</v>
      </c>
      <c r="P87" s="108">
        <f>O87-K87</f>
        <v>-5.6772614693865187E-2</v>
      </c>
      <c r="Q87" s="106">
        <f>D87/(R87*(E87+F87+G87))</f>
        <v>6.7416817118765513</v>
      </c>
      <c r="R87" s="109">
        <f>AC87/(SUM($E87:$G87))</f>
        <v>0.55079636069585935</v>
      </c>
      <c r="S87" s="108">
        <f>R87-J87</f>
        <v>3.8645368661637258E-3</v>
      </c>
      <c r="T87" s="109">
        <f>AH87/(SUM($E87:$F87))</f>
        <v>0.64657280124822492</v>
      </c>
      <c r="U87" s="108">
        <f>T87-K87</f>
        <v>4.471347060827302E-3</v>
      </c>
      <c r="V87" s="100"/>
      <c r="W87" s="100"/>
      <c r="X87" s="100"/>
      <c r="Y87" s="60"/>
      <c r="Z87" s="110">
        <f t="shared" ref="Z87:AI87" si="54">SUM(Z49:Z86)</f>
        <v>664713.85577276058</v>
      </c>
      <c r="AA87" s="110">
        <f t="shared" si="54"/>
        <v>648283.24523294007</v>
      </c>
      <c r="AB87" s="110">
        <f t="shared" si="54"/>
        <v>44262.162452160148</v>
      </c>
      <c r="AC87" s="110">
        <f t="shared" si="54"/>
        <v>44574.912142559886</v>
      </c>
      <c r="AD87" s="110">
        <f t="shared" si="54"/>
        <v>40352.736063999997</v>
      </c>
      <c r="AE87" s="110">
        <f t="shared" si="54"/>
        <v>574626.00823495141</v>
      </c>
      <c r="AF87" s="110">
        <f t="shared" si="54"/>
        <v>561351.53208295989</v>
      </c>
      <c r="AG87" s="110">
        <f t="shared" si="54"/>
        <v>44266.656209105073</v>
      </c>
      <c r="AH87" s="110">
        <f t="shared" si="54"/>
        <v>44574.912142559893</v>
      </c>
      <c r="AI87" s="110">
        <f t="shared" si="54"/>
        <v>40352.736063999997</v>
      </c>
      <c r="AK87" s="111"/>
      <c r="AL87" s="162" t="s">
        <v>444</v>
      </c>
      <c r="AM87" s="163"/>
      <c r="AN87" s="163"/>
      <c r="AO87" s="163"/>
      <c r="AP87" s="163"/>
      <c r="AQ87" s="163"/>
      <c r="AR87" s="163"/>
      <c r="AS87" s="163"/>
      <c r="AT87" s="163"/>
      <c r="AU87" s="163"/>
      <c r="AV87" s="163"/>
      <c r="AW87" s="163"/>
      <c r="AX87" s="163"/>
      <c r="AY87" s="72"/>
      <c r="BF87" s="131"/>
      <c r="BJ87" s="96"/>
    </row>
    <row r="88" spans="1:62">
      <c r="B88" s="59"/>
      <c r="C88" s="100"/>
      <c r="D88" s="102"/>
      <c r="E88" s="102"/>
      <c r="F88" s="102"/>
      <c r="G88" s="102"/>
      <c r="H88" s="100"/>
      <c r="I88" s="100"/>
      <c r="J88" s="105"/>
      <c r="K88" s="105"/>
      <c r="L88" s="106"/>
      <c r="M88" s="108"/>
      <c r="N88" s="108"/>
      <c r="O88" s="108"/>
      <c r="P88" s="108"/>
      <c r="Q88" s="106"/>
      <c r="R88" s="108"/>
      <c r="S88" s="108"/>
      <c r="T88" s="108"/>
      <c r="U88" s="108"/>
      <c r="V88" s="115"/>
      <c r="W88" s="115"/>
      <c r="X88" s="115"/>
      <c r="Y88" s="116"/>
      <c r="AK88" s="98"/>
      <c r="AY88" s="72"/>
      <c r="BF88" s="131"/>
      <c r="BJ88" s="96"/>
    </row>
    <row r="89" spans="1:62">
      <c r="B89" s="59"/>
      <c r="C89" s="100"/>
      <c r="D89" s="102"/>
      <c r="E89" s="102"/>
      <c r="F89" s="102"/>
      <c r="G89" s="102"/>
      <c r="H89" s="100"/>
      <c r="I89" s="100"/>
      <c r="J89" s="105"/>
      <c r="K89" s="105"/>
      <c r="L89" s="106"/>
      <c r="M89" s="108"/>
      <c r="N89" s="108"/>
      <c r="O89" s="108"/>
      <c r="P89" s="108"/>
      <c r="Q89" s="106"/>
      <c r="R89" s="108"/>
      <c r="S89" s="108"/>
      <c r="T89" s="108"/>
      <c r="U89" s="108"/>
      <c r="V89" s="115"/>
      <c r="W89" s="115"/>
      <c r="X89" s="115"/>
      <c r="Y89" s="116"/>
      <c r="AK89" s="98"/>
      <c r="AL89" s="72"/>
      <c r="AM89" s="72"/>
      <c r="AN89" s="72"/>
      <c r="AO89" s="72"/>
      <c r="AP89" s="72"/>
      <c r="AQ89" s="72"/>
      <c r="AR89" s="72"/>
      <c r="AS89" s="72"/>
      <c r="AT89" s="72"/>
      <c r="AU89" s="72"/>
      <c r="AV89" s="72"/>
      <c r="AW89" s="72"/>
      <c r="AX89" s="72"/>
      <c r="AY89" s="72"/>
      <c r="BF89" s="131"/>
      <c r="BJ89" s="96"/>
    </row>
    <row r="90" spans="1:62">
      <c r="A90" s="83" t="str">
        <f>AL90</f>
        <v>770 Preserves Line</v>
      </c>
      <c r="B90" s="59"/>
      <c r="C90" s="100"/>
      <c r="D90" s="102"/>
      <c r="E90" s="102"/>
      <c r="F90" s="102"/>
      <c r="G90" s="102"/>
      <c r="H90" s="100"/>
      <c r="I90" s="100"/>
      <c r="J90" s="105"/>
      <c r="K90" s="105"/>
      <c r="L90" s="106"/>
      <c r="M90" s="108"/>
      <c r="N90" s="108"/>
      <c r="O90" s="108"/>
      <c r="P90" s="108"/>
      <c r="Q90" s="106"/>
      <c r="R90" s="108"/>
      <c r="S90" s="108"/>
      <c r="T90" s="108"/>
      <c r="U90" s="108"/>
      <c r="V90" s="115"/>
      <c r="W90" s="115"/>
      <c r="X90" s="115"/>
      <c r="Y90" s="116"/>
      <c r="AK90" s="114"/>
      <c r="AL90" s="144" t="s">
        <v>466</v>
      </c>
      <c r="AM90" s="144"/>
      <c r="AN90" s="144"/>
      <c r="AO90" s="144"/>
      <c r="AP90" s="144"/>
      <c r="AQ90" s="144"/>
      <c r="AR90" s="145"/>
      <c r="AS90" s="145"/>
      <c r="AT90" s="144"/>
      <c r="AU90" s="144"/>
      <c r="AV90" s="144"/>
      <c r="AW90" s="144"/>
      <c r="AX90" s="144"/>
      <c r="AY90" s="72"/>
      <c r="BF90" s="131"/>
      <c r="BJ90" s="96"/>
    </row>
    <row r="91" spans="1:62">
      <c r="B91" s="59" t="str">
        <f t="shared" ref="B91:B127" si="55">AL91</f>
        <v>K06378 20.5 OZ HT Strawberry Squeeze Spread</v>
      </c>
      <c r="D91" s="91">
        <f t="shared" ref="D91:G109" si="56">AM91</f>
        <v>779.43</v>
      </c>
      <c r="E91" s="92">
        <f t="shared" si="56"/>
        <v>61.383338999999999</v>
      </c>
      <c r="F91" s="92">
        <f>AO91</f>
        <v>297.49999399999996</v>
      </c>
      <c r="G91" s="92">
        <f>AP91</f>
        <v>239.566666</v>
      </c>
      <c r="H91" s="93">
        <f t="shared" ref="H91:H127" si="57">IF(ISERROR(D91/E91),0,D91/E91)</f>
        <v>12.697745230183713</v>
      </c>
      <c r="I91" s="94">
        <f t="shared" ref="I91:I127" si="58">AR91</f>
        <v>11</v>
      </c>
      <c r="J91" s="95">
        <f t="shared" ref="J91:K127" si="59">AS91/100</f>
        <v>0.11840132483193927</v>
      </c>
      <c r="K91" s="95">
        <f t="shared" si="59"/>
        <v>0.19743818174825276</v>
      </c>
      <c r="L91" s="96">
        <f>IF(ISERROR(D91/(J91*(E91+F91+G91))),0,D91/(J91*(E91+F91+G91)))</f>
        <v>10.999999999999998</v>
      </c>
      <c r="M91" s="60">
        <f t="shared" ref="M91:M127" si="60">IF(ISERROR(D91/Z91),0,D91/Z91)</f>
        <v>0.1025705390635317</v>
      </c>
      <c r="N91" s="60">
        <f t="shared" ref="N91:N127" si="61">M91-J91</f>
        <v>-1.5830785768407574E-2</v>
      </c>
      <c r="O91" s="60">
        <f>IF(ISERROR(D91/AE91),0,D91/AE91)</f>
        <v>0.17103981532628046</v>
      </c>
      <c r="P91" s="60">
        <f>O91-K91</f>
        <v>-2.6398366421972297E-2</v>
      </c>
      <c r="Q91" s="97">
        <f t="shared" ref="Q91:Q127" si="62">I91</f>
        <v>11</v>
      </c>
      <c r="R91" s="60">
        <f t="shared" ref="R91:R127" si="63">IF(ISERROR(D91/AA91),0,D91/AA91)</f>
        <v>0.11840132483193928</v>
      </c>
      <c r="S91" s="60">
        <f t="shared" ref="S91:S127" si="64">R91-J91</f>
        <v>0</v>
      </c>
      <c r="T91" s="60">
        <f>IF(ISERROR(D91/AF91),0,D91/AF91)</f>
        <v>0.19743818174825281</v>
      </c>
      <c r="U91" s="60">
        <f>T91-K91</f>
        <v>0</v>
      </c>
      <c r="W91" s="61"/>
      <c r="X91" s="61"/>
      <c r="Y91" s="60"/>
      <c r="Z91" s="62">
        <f>(SUM($E91:$G91))*$H91</f>
        <v>7598.9656203056975</v>
      </c>
      <c r="AA91" s="62">
        <f>(SUM($E91:$G91))*$Q91</f>
        <v>6582.9499889999988</v>
      </c>
      <c r="AB91" s="62">
        <f>(SUM($E91:$G91))*$J91</f>
        <v>70.857272727272729</v>
      </c>
      <c r="AC91" s="62">
        <f>SUM(($E91:$G91))*$R91</f>
        <v>70.857272727272729</v>
      </c>
      <c r="AD91" s="62">
        <f>SUM(($E91:$G91))*$M91</f>
        <v>61.383338999999999</v>
      </c>
      <c r="AE91" s="62">
        <f>(SUM($E91:$F91))*$H91</f>
        <v>4557.0091297931822</v>
      </c>
      <c r="AF91" s="62">
        <f>(SUM($E91:$F91))*$Q91</f>
        <v>3947.7166629999992</v>
      </c>
      <c r="AG91" s="62">
        <f>(SUM($E91:$F91))*$K91</f>
        <v>70.857272727272701</v>
      </c>
      <c r="AH91" s="62">
        <f>SUM(($E91:$F91))*$T91</f>
        <v>70.857272727272729</v>
      </c>
      <c r="AI91" s="62">
        <f>SUM(($E91:$F91))*$O91</f>
        <v>61.383338999999999</v>
      </c>
      <c r="AK91" s="98"/>
      <c r="AL91" s="34" t="s">
        <v>467</v>
      </c>
      <c r="AM91" s="160">
        <v>779.43</v>
      </c>
      <c r="AN91" s="160">
        <v>61.383338999999999</v>
      </c>
      <c r="AO91" s="160">
        <v>297.49999399999996</v>
      </c>
      <c r="AP91" s="160">
        <v>239.566666</v>
      </c>
      <c r="AQ91" s="160">
        <v>12.697745230183717</v>
      </c>
      <c r="AR91" s="160">
        <v>11</v>
      </c>
      <c r="AS91" s="160">
        <v>11.840132483193926</v>
      </c>
      <c r="AT91" s="160">
        <v>19.743818174825275</v>
      </c>
      <c r="AU91" s="160">
        <v>1.6977452301837161</v>
      </c>
      <c r="AV91" s="160">
        <v>675.2167290000001</v>
      </c>
      <c r="AW91" s="160">
        <v>-104.21327099999999</v>
      </c>
      <c r="AX91" s="160">
        <v>-9.4739337272727262</v>
      </c>
      <c r="AY91" s="72"/>
      <c r="BF91" s="131"/>
      <c r="BJ91" s="96"/>
    </row>
    <row r="92" spans="1:62">
      <c r="B92" s="59" t="str">
        <f t="shared" si="55"/>
        <v>K06410 HT Spicy Pizza Sauce</v>
      </c>
      <c r="D92" s="91">
        <f t="shared" si="56"/>
        <v>1153.42</v>
      </c>
      <c r="E92" s="92">
        <f t="shared" si="56"/>
        <v>74.450001</v>
      </c>
      <c r="F92" s="92">
        <f t="shared" si="56"/>
        <v>9.9833320000000008</v>
      </c>
      <c r="G92" s="92">
        <f t="shared" si="56"/>
        <v>43.883333</v>
      </c>
      <c r="H92" s="93">
        <f t="shared" si="57"/>
        <v>15.492545124344593</v>
      </c>
      <c r="I92" s="94">
        <f t="shared" si="58"/>
        <v>15.42</v>
      </c>
      <c r="J92" s="95">
        <f t="shared" si="59"/>
        <v>0.58293487295552993</v>
      </c>
      <c r="K92" s="95">
        <f t="shared" si="59"/>
        <v>0.88590911595695232</v>
      </c>
      <c r="L92" s="96">
        <f t="shared" ref="L92:L127" si="65">IF(ISERROR(D92/(J92*(E92+F92+G92))),0,D92/(J92*(E92+F92+G92)))</f>
        <v>15.420000002182103</v>
      </c>
      <c r="M92" s="60">
        <f t="shared" si="60"/>
        <v>0.58020523226499665</v>
      </c>
      <c r="N92" s="60">
        <f t="shared" si="61"/>
        <v>-2.7296406905332748E-3</v>
      </c>
      <c r="O92" s="60">
        <f t="shared" ref="O92:O127" si="66">IF(ISERROR(D92/AE92),0,D92/AE92)</f>
        <v>0.8817607733192292</v>
      </c>
      <c r="P92" s="60">
        <f t="shared" ref="P92:P127" si="67">O92-K92</f>
        <v>-4.1483426377231236E-3</v>
      </c>
      <c r="Q92" s="97">
        <f t="shared" si="62"/>
        <v>15.42</v>
      </c>
      <c r="R92" s="60">
        <f t="shared" si="63"/>
        <v>0.58293487303802183</v>
      </c>
      <c r="S92" s="60">
        <f t="shared" si="64"/>
        <v>8.2491902198000844E-11</v>
      </c>
      <c r="T92" s="60">
        <f t="shared" ref="T92:T127" si="68">IF(ISERROR(D92/AF92),0,D92/AF92)</f>
        <v>0.88590911605221423</v>
      </c>
      <c r="U92" s="60">
        <f t="shared" ref="U92:U127" si="69">T92-K92</f>
        <v>9.5261909471844319E-11</v>
      </c>
      <c r="W92" s="61"/>
      <c r="X92" s="61"/>
      <c r="Y92" s="60"/>
      <c r="Z92" s="62">
        <f t="shared" ref="Z92:Z127" si="70">(SUM($E92:$G92))*$H92</f>
        <v>1987.9517382104536</v>
      </c>
      <c r="AA92" s="62">
        <f t="shared" ref="AA92:AA127" si="71">(SUM($E92:$G92))*$Q92</f>
        <v>1978.6429897200001</v>
      </c>
      <c r="AB92" s="62">
        <f t="shared" ref="AB92:AB127" si="72">(SUM($E92:$G92))*$J92</f>
        <v>74.800259392787169</v>
      </c>
      <c r="AC92" s="62">
        <f t="shared" ref="AC92:AC127" si="73">SUM(($E92:$G92))*$R92</f>
        <v>74.800259403372252</v>
      </c>
      <c r="AD92" s="62">
        <f t="shared" ref="AD92:AD127" si="74">SUM(($E92:$G92))*$M92</f>
        <v>74.450001</v>
      </c>
      <c r="AE92" s="62">
        <f t="shared" ref="AE92:AE127" si="75">(SUM($E92:$F92))*$H92</f>
        <v>1308.0872215013135</v>
      </c>
      <c r="AF92" s="62">
        <f t="shared" ref="AF92:AF127" si="76">(SUM($E92:$F92))*$Q92</f>
        <v>1301.96199486</v>
      </c>
      <c r="AG92" s="62">
        <f t="shared" ref="AG92:AG127" si="77">(SUM($E92:$F92))*$K92</f>
        <v>74.800259395328979</v>
      </c>
      <c r="AH92" s="62">
        <f t="shared" ref="AH92:AH127" si="78">SUM(($E92:$F92))*$T92</f>
        <v>74.800259403372252</v>
      </c>
      <c r="AI92" s="62">
        <f t="shared" ref="AI92:AI127" si="79">SUM(($E92:$F92))*$O92</f>
        <v>74.450001</v>
      </c>
      <c r="AK92" s="98"/>
      <c r="AL92" s="34" t="s">
        <v>468</v>
      </c>
      <c r="AM92" s="160">
        <v>1153.42</v>
      </c>
      <c r="AN92" s="160">
        <v>74.450001</v>
      </c>
      <c r="AO92" s="160">
        <v>9.9833320000000008</v>
      </c>
      <c r="AP92" s="160">
        <v>43.883333</v>
      </c>
      <c r="AQ92" s="160">
        <v>15.492545124344593</v>
      </c>
      <c r="AR92" s="160">
        <v>15.42</v>
      </c>
      <c r="AS92" s="160">
        <v>58.293487295552993</v>
      </c>
      <c r="AT92" s="160">
        <v>88.590911595695232</v>
      </c>
      <c r="AU92" s="160">
        <v>7.2545124344592302E-2</v>
      </c>
      <c r="AV92" s="160">
        <v>1148.01901542</v>
      </c>
      <c r="AW92" s="160">
        <v>-5.400984579999931</v>
      </c>
      <c r="AX92" s="160">
        <v>-0.3502584033722394</v>
      </c>
      <c r="AY92" s="72"/>
      <c r="BF92" s="131"/>
      <c r="BJ92" s="96"/>
    </row>
    <row r="93" spans="1:62">
      <c r="B93" s="59" t="str">
        <f t="shared" si="55"/>
        <v>K06759 16oz Kroger Mild Salsa</v>
      </c>
      <c r="D93" s="91">
        <f t="shared" si="56"/>
        <v>38361.360000000001</v>
      </c>
      <c r="E93" s="92">
        <f t="shared" si="56"/>
        <v>2787.8501209999999</v>
      </c>
      <c r="F93" s="92">
        <f t="shared" si="56"/>
        <v>1505.0832179999998</v>
      </c>
      <c r="G93" s="92">
        <f t="shared" si="56"/>
        <v>257.46666100000004</v>
      </c>
      <c r="H93" s="93">
        <f t="shared" si="57"/>
        <v>13.760194535221215</v>
      </c>
      <c r="I93" s="94">
        <f t="shared" si="58"/>
        <v>12.5</v>
      </c>
      <c r="J93" s="95">
        <f t="shared" si="59"/>
        <v>0.67442317156536835</v>
      </c>
      <c r="K93" s="95">
        <f t="shared" si="59"/>
        <v>0.71487138455314592</v>
      </c>
      <c r="L93" s="96">
        <f t="shared" si="65"/>
        <v>12.500055394971408</v>
      </c>
      <c r="M93" s="60">
        <f t="shared" si="60"/>
        <v>0.61266045204817154</v>
      </c>
      <c r="N93" s="60">
        <f t="shared" si="61"/>
        <v>-6.1762719517196807E-2</v>
      </c>
      <c r="O93" s="60">
        <f t="shared" si="66"/>
        <v>0.64940447494798625</v>
      </c>
      <c r="P93" s="60">
        <f t="shared" si="67"/>
        <v>-6.5466909605159662E-2</v>
      </c>
      <c r="Q93" s="97">
        <f t="shared" si="62"/>
        <v>12.5</v>
      </c>
      <c r="R93" s="60">
        <f t="shared" si="63"/>
        <v>0.67442616033755287</v>
      </c>
      <c r="S93" s="60">
        <f t="shared" si="64"/>
        <v>2.9887721845200943E-6</v>
      </c>
      <c r="T93" s="60">
        <f t="shared" si="68"/>
        <v>0.71487455258619859</v>
      </c>
      <c r="U93" s="60">
        <f t="shared" si="69"/>
        <v>3.1680330526695499E-6</v>
      </c>
      <c r="W93" s="61"/>
      <c r="X93" s="61"/>
      <c r="Y93" s="60"/>
      <c r="Z93" s="62">
        <f t="shared" si="70"/>
        <v>62614.389213070615</v>
      </c>
      <c r="AA93" s="62">
        <f t="shared" si="71"/>
        <v>56879.999999999993</v>
      </c>
      <c r="AB93" s="62">
        <f t="shared" si="72"/>
        <v>3068.895199891052</v>
      </c>
      <c r="AC93" s="62">
        <f t="shared" si="73"/>
        <v>3068.9088000000002</v>
      </c>
      <c r="AD93" s="62">
        <f t="shared" si="74"/>
        <v>2787.8501209999995</v>
      </c>
      <c r="AE93" s="62">
        <f t="shared" si="75"/>
        <v>59071.597871376754</v>
      </c>
      <c r="AF93" s="62">
        <f t="shared" si="76"/>
        <v>53661.666737499989</v>
      </c>
      <c r="AG93" s="62">
        <f t="shared" si="77"/>
        <v>3068.895199845289</v>
      </c>
      <c r="AH93" s="62">
        <f t="shared" si="78"/>
        <v>3068.9088000000002</v>
      </c>
      <c r="AI93" s="62">
        <f t="shared" si="79"/>
        <v>2787.8501209999999</v>
      </c>
      <c r="AK93" s="98"/>
      <c r="AL93" s="34" t="s">
        <v>469</v>
      </c>
      <c r="AM93" s="160">
        <v>38361.360000000001</v>
      </c>
      <c r="AN93" s="160">
        <v>2787.8501209999999</v>
      </c>
      <c r="AO93" s="160">
        <v>1505.0832179999998</v>
      </c>
      <c r="AP93" s="160">
        <v>257.46666100000004</v>
      </c>
      <c r="AQ93" s="160">
        <v>13.760194535221215</v>
      </c>
      <c r="AR93" s="160">
        <v>12.5</v>
      </c>
      <c r="AS93" s="160">
        <v>67.442317156536831</v>
      </c>
      <c r="AT93" s="160">
        <v>71.487138455314593</v>
      </c>
      <c r="AU93" s="160">
        <v>1.2601945352212147</v>
      </c>
      <c r="AV93" s="160">
        <v>34848.126512499999</v>
      </c>
      <c r="AW93" s="160">
        <v>-3513.2334874999988</v>
      </c>
      <c r="AX93" s="160">
        <v>-281.05867899999998</v>
      </c>
      <c r="AY93" s="72"/>
      <c r="BF93" s="131"/>
      <c r="BJ93" s="96"/>
    </row>
    <row r="94" spans="1:62">
      <c r="B94" s="59" t="str">
        <f t="shared" si="55"/>
        <v>K06760 16oz Kroger Medium Salsa</v>
      </c>
      <c r="D94" s="91">
        <f t="shared" si="56"/>
        <v>20960.669999999998</v>
      </c>
      <c r="E94" s="92">
        <f t="shared" si="56"/>
        <v>1523.4167670000002</v>
      </c>
      <c r="F94" s="92">
        <f t="shared" si="56"/>
        <v>1128.183233</v>
      </c>
      <c r="G94" s="92">
        <f t="shared" si="56"/>
        <v>90.649999000000008</v>
      </c>
      <c r="H94" s="93">
        <f t="shared" si="57"/>
        <v>13.758986020140078</v>
      </c>
      <c r="I94" s="94">
        <f t="shared" si="58"/>
        <v>12.5</v>
      </c>
      <c r="J94" s="95">
        <f t="shared" si="59"/>
        <v>0.61148327124841406</v>
      </c>
      <c r="K94" s="95">
        <f t="shared" si="59"/>
        <v>0.63238799213275076</v>
      </c>
      <c r="L94" s="96">
        <f t="shared" si="65"/>
        <v>12.500101381396851</v>
      </c>
      <c r="M94" s="60">
        <f t="shared" si="60"/>
        <v>0.55553533323203041</v>
      </c>
      <c r="N94" s="60">
        <f t="shared" si="61"/>
        <v>-5.5947938016383647E-2</v>
      </c>
      <c r="O94" s="60">
        <f t="shared" si="66"/>
        <v>0.57452736724996234</v>
      </c>
      <c r="P94" s="60">
        <f t="shared" si="67"/>
        <v>-5.7860624882788425E-2</v>
      </c>
      <c r="Q94" s="97">
        <f t="shared" si="62"/>
        <v>12.5</v>
      </c>
      <c r="R94" s="60">
        <f t="shared" si="63"/>
        <v>0.61148823069066927</v>
      </c>
      <c r="S94" s="60">
        <f t="shared" si="64"/>
        <v>4.9594422552035056E-6</v>
      </c>
      <c r="T94" s="60">
        <f t="shared" si="68"/>
        <v>0.63239312113440926</v>
      </c>
      <c r="U94" s="60">
        <f t="shared" si="69"/>
        <v>5.129001658499277E-6</v>
      </c>
      <c r="W94" s="61"/>
      <c r="X94" s="61"/>
      <c r="Y94" s="60"/>
      <c r="Z94" s="62">
        <f t="shared" si="70"/>
        <v>37730.579399970149</v>
      </c>
      <c r="AA94" s="62">
        <f t="shared" si="71"/>
        <v>34278.124987500007</v>
      </c>
      <c r="AB94" s="62">
        <f t="shared" si="72"/>
        <v>1676.8399999694805</v>
      </c>
      <c r="AC94" s="62">
        <f t="shared" si="73"/>
        <v>1676.8535999999999</v>
      </c>
      <c r="AD94" s="62">
        <f t="shared" si="74"/>
        <v>1523.4167670000004</v>
      </c>
      <c r="AE94" s="62">
        <f t="shared" si="75"/>
        <v>36483.327331003435</v>
      </c>
      <c r="AF94" s="62">
        <f t="shared" si="76"/>
        <v>33145.000000000007</v>
      </c>
      <c r="AG94" s="62">
        <f t="shared" si="77"/>
        <v>1676.8399999392022</v>
      </c>
      <c r="AH94" s="62">
        <f t="shared" si="78"/>
        <v>1676.8535999999999</v>
      </c>
      <c r="AI94" s="62">
        <f t="shared" si="79"/>
        <v>1523.4167670000004</v>
      </c>
      <c r="AK94" s="98"/>
      <c r="AL94" s="34" t="s">
        <v>470</v>
      </c>
      <c r="AM94" s="160">
        <v>20960.669999999998</v>
      </c>
      <c r="AN94" s="160">
        <v>1523.4167670000002</v>
      </c>
      <c r="AO94" s="160">
        <v>1128.183233</v>
      </c>
      <c r="AP94" s="160">
        <v>90.649999000000008</v>
      </c>
      <c r="AQ94" s="160">
        <v>13.75898602014008</v>
      </c>
      <c r="AR94" s="160">
        <v>12.5</v>
      </c>
      <c r="AS94" s="160">
        <v>61.148327124841408</v>
      </c>
      <c r="AT94" s="160">
        <v>63.23879921327508</v>
      </c>
      <c r="AU94" s="160">
        <v>1.2589860201400802</v>
      </c>
      <c r="AV94" s="160">
        <v>19042.709587499998</v>
      </c>
      <c r="AW94" s="160">
        <v>-1917.9604125000001</v>
      </c>
      <c r="AX94" s="160">
        <v>-153.43683300000001</v>
      </c>
      <c r="AY94" s="72"/>
      <c r="BF94" s="131"/>
      <c r="BJ94" s="96"/>
    </row>
    <row r="95" spans="1:62">
      <c r="B95" s="59" t="str">
        <f t="shared" si="55"/>
        <v>K06761 16oz Kroger Hot Salsa</v>
      </c>
      <c r="D95" s="91">
        <f t="shared" si="56"/>
        <v>8465.66</v>
      </c>
      <c r="E95" s="92">
        <f t="shared" si="56"/>
        <v>645.18335999999999</v>
      </c>
      <c r="F95" s="92">
        <f t="shared" si="56"/>
        <v>500.89997399999999</v>
      </c>
      <c r="G95" s="92">
        <f t="shared" si="56"/>
        <v>788.59999899999991</v>
      </c>
      <c r="H95" s="93">
        <f t="shared" si="57"/>
        <v>13.121324145743623</v>
      </c>
      <c r="I95" s="94">
        <f t="shared" si="58"/>
        <v>12.5</v>
      </c>
      <c r="J95" s="95">
        <f t="shared" si="59"/>
        <v>0.34985198271085222</v>
      </c>
      <c r="K95" s="95">
        <f t="shared" si="59"/>
        <v>0.59049737471828889</v>
      </c>
      <c r="L95" s="96">
        <f t="shared" si="65"/>
        <v>12.507387131151875</v>
      </c>
      <c r="M95" s="60">
        <f t="shared" si="60"/>
        <v>0.33348266819436129</v>
      </c>
      <c r="N95" s="60">
        <f t="shared" si="61"/>
        <v>-1.6369314516490929E-2</v>
      </c>
      <c r="O95" s="60">
        <f t="shared" si="66"/>
        <v>0.5629462892093674</v>
      </c>
      <c r="P95" s="60">
        <f t="shared" si="67"/>
        <v>-2.7551085508921491E-2</v>
      </c>
      <c r="Q95" s="97">
        <f t="shared" si="62"/>
        <v>12.5</v>
      </c>
      <c r="R95" s="60">
        <f t="shared" si="63"/>
        <v>0.35005873490925454</v>
      </c>
      <c r="S95" s="60">
        <f t="shared" si="64"/>
        <v>2.0675219840232684E-4</v>
      </c>
      <c r="T95" s="60">
        <f t="shared" si="68"/>
        <v>0.59092805898877165</v>
      </c>
      <c r="U95" s="60">
        <f t="shared" si="69"/>
        <v>4.3068427048276181E-4</v>
      </c>
      <c r="W95" s="61"/>
      <c r="X95" s="61"/>
      <c r="Y95" s="60"/>
      <c r="Z95" s="62">
        <f t="shared" si="70"/>
        <v>25385.60713166065</v>
      </c>
      <c r="AA95" s="62">
        <f t="shared" si="71"/>
        <v>24183.5416625</v>
      </c>
      <c r="AB95" s="62">
        <f t="shared" si="72"/>
        <v>676.85279996768998</v>
      </c>
      <c r="AC95" s="62">
        <f t="shared" si="73"/>
        <v>677.25279999999998</v>
      </c>
      <c r="AD95" s="62">
        <f t="shared" si="74"/>
        <v>645.18335999999999</v>
      </c>
      <c r="AE95" s="62">
        <f t="shared" si="75"/>
        <v>15038.130923448552</v>
      </c>
      <c r="AF95" s="62">
        <f t="shared" si="76"/>
        <v>14326.041674999999</v>
      </c>
      <c r="AG95" s="62">
        <f t="shared" si="77"/>
        <v>676.75919993538378</v>
      </c>
      <c r="AH95" s="62">
        <f t="shared" si="78"/>
        <v>677.25280000000009</v>
      </c>
      <c r="AI95" s="62">
        <f t="shared" si="79"/>
        <v>645.18335999999999</v>
      </c>
      <c r="AK95" s="98"/>
      <c r="AL95" s="34" t="s">
        <v>471</v>
      </c>
      <c r="AM95" s="160">
        <v>8465.66</v>
      </c>
      <c r="AN95" s="160">
        <v>645.18335999999999</v>
      </c>
      <c r="AO95" s="160">
        <v>500.89997399999999</v>
      </c>
      <c r="AP95" s="160">
        <v>788.59999899999991</v>
      </c>
      <c r="AQ95" s="160">
        <v>13.121324145743621</v>
      </c>
      <c r="AR95" s="160">
        <v>12.5</v>
      </c>
      <c r="AS95" s="160">
        <v>34.985198271085224</v>
      </c>
      <c r="AT95" s="160">
        <v>59.049737471828884</v>
      </c>
      <c r="AU95" s="160">
        <v>0.62132414574362205</v>
      </c>
      <c r="AV95" s="160">
        <v>8064.7919999999995</v>
      </c>
      <c r="AW95" s="160">
        <v>-400.86799999999971</v>
      </c>
      <c r="AX95" s="160">
        <v>-32.069439999999979</v>
      </c>
      <c r="AY95" s="72"/>
      <c r="BF95" s="131"/>
      <c r="BJ95" s="96"/>
    </row>
    <row r="96" spans="1:62">
      <c r="B96" s="59" t="str">
        <f t="shared" si="55"/>
        <v>K06762 16OZ Kroger Mild Picante</v>
      </c>
      <c r="D96" s="91">
        <f t="shared" si="56"/>
        <v>8940.36</v>
      </c>
      <c r="E96" s="92">
        <f t="shared" si="56"/>
        <v>697.21669199999985</v>
      </c>
      <c r="F96" s="92">
        <f t="shared" si="56"/>
        <v>381.96664199999998</v>
      </c>
      <c r="G96" s="92">
        <f t="shared" si="56"/>
        <v>39.166665999999999</v>
      </c>
      <c r="H96" s="93">
        <f t="shared" si="57"/>
        <v>12.822928800448171</v>
      </c>
      <c r="I96" s="94">
        <f t="shared" si="58"/>
        <v>12.5</v>
      </c>
      <c r="J96" s="95">
        <f t="shared" si="59"/>
        <v>0.63953932132158986</v>
      </c>
      <c r="K96" s="95">
        <f t="shared" si="59"/>
        <v>0.66275004206097177</v>
      </c>
      <c r="L96" s="96">
        <f t="shared" si="65"/>
        <v>12.500000000000002</v>
      </c>
      <c r="M96" s="60">
        <f t="shared" si="60"/>
        <v>0.623433354495462</v>
      </c>
      <c r="N96" s="60">
        <f t="shared" si="61"/>
        <v>-1.610596682612786E-2</v>
      </c>
      <c r="O96" s="60">
        <f t="shared" si="66"/>
        <v>0.64605954339172555</v>
      </c>
      <c r="P96" s="60">
        <f t="shared" si="67"/>
        <v>-1.6690498669246212E-2</v>
      </c>
      <c r="Q96" s="97">
        <f t="shared" si="62"/>
        <v>12.5</v>
      </c>
      <c r="R96" s="60">
        <f t="shared" si="63"/>
        <v>0.63953932132158997</v>
      </c>
      <c r="S96" s="60">
        <f t="shared" si="64"/>
        <v>0</v>
      </c>
      <c r="T96" s="60">
        <f t="shared" si="68"/>
        <v>0.6627500420609721</v>
      </c>
      <c r="U96" s="60">
        <f t="shared" si="69"/>
        <v>0</v>
      </c>
      <c r="W96" s="61"/>
      <c r="X96" s="61"/>
      <c r="Y96" s="60"/>
      <c r="Z96" s="62">
        <f t="shared" si="70"/>
        <v>14340.522423981211</v>
      </c>
      <c r="AA96" s="62">
        <f t="shared" si="71"/>
        <v>13979.374999999998</v>
      </c>
      <c r="AB96" s="62">
        <f t="shared" si="72"/>
        <v>715.22879999999998</v>
      </c>
      <c r="AC96" s="62">
        <f t="shared" si="73"/>
        <v>715.22880000000009</v>
      </c>
      <c r="AD96" s="62">
        <f t="shared" si="74"/>
        <v>697.21669199999985</v>
      </c>
      <c r="AE96" s="62">
        <f t="shared" si="75"/>
        <v>13838.291054512276</v>
      </c>
      <c r="AF96" s="62">
        <f t="shared" si="76"/>
        <v>13489.791674999999</v>
      </c>
      <c r="AG96" s="62">
        <f t="shared" si="77"/>
        <v>715.22879999999964</v>
      </c>
      <c r="AH96" s="62">
        <f t="shared" si="78"/>
        <v>715.22879999999998</v>
      </c>
      <c r="AI96" s="62">
        <f t="shared" si="79"/>
        <v>697.21669199999997</v>
      </c>
      <c r="AK96" s="98"/>
      <c r="AL96" s="34" t="s">
        <v>472</v>
      </c>
      <c r="AM96" s="160">
        <v>8940.36</v>
      </c>
      <c r="AN96" s="160">
        <v>697.21669199999985</v>
      </c>
      <c r="AO96" s="160">
        <v>381.96664199999998</v>
      </c>
      <c r="AP96" s="160">
        <v>39.166665999999999</v>
      </c>
      <c r="AQ96" s="160">
        <v>12.822928800448169</v>
      </c>
      <c r="AR96" s="160">
        <v>12.5</v>
      </c>
      <c r="AS96" s="160">
        <v>63.953932132158982</v>
      </c>
      <c r="AT96" s="160">
        <v>66.275004206097179</v>
      </c>
      <c r="AU96" s="160">
        <v>0.32292880044816913</v>
      </c>
      <c r="AV96" s="160">
        <v>8715.2086500000005</v>
      </c>
      <c r="AW96" s="160">
        <v>-225.15134999999981</v>
      </c>
      <c r="AX96" s="160">
        <v>-18.012107999999984</v>
      </c>
      <c r="AY96" s="72"/>
      <c r="BF96" s="131"/>
      <c r="BJ96" s="96"/>
    </row>
    <row r="97" spans="1:62">
      <c r="B97" s="59" t="str">
        <f t="shared" si="55"/>
        <v>K06765 16oz Kroger Medium Picante</v>
      </c>
      <c r="D97" s="91">
        <f t="shared" si="56"/>
        <v>8537.27</v>
      </c>
      <c r="E97" s="92">
        <f t="shared" si="56"/>
        <v>640.15002400000003</v>
      </c>
      <c r="F97" s="92">
        <f t="shared" si="56"/>
        <v>483.21664300000003</v>
      </c>
      <c r="G97" s="92">
        <f t="shared" si="56"/>
        <v>267.44999899999999</v>
      </c>
      <c r="H97" s="93">
        <f t="shared" si="57"/>
        <v>13.336358165941427</v>
      </c>
      <c r="I97" s="94">
        <f t="shared" si="58"/>
        <v>12.5</v>
      </c>
      <c r="J97" s="95">
        <f t="shared" si="59"/>
        <v>0.49106515375544729</v>
      </c>
      <c r="K97" s="95">
        <f t="shared" si="59"/>
        <v>0.60797744844137958</v>
      </c>
      <c r="L97" s="96">
        <f t="shared" si="65"/>
        <v>12.500000001190944</v>
      </c>
      <c r="M97" s="60">
        <f t="shared" si="60"/>
        <v>0.46026916390143408</v>
      </c>
      <c r="N97" s="60">
        <f t="shared" si="61"/>
        <v>-3.0795989854013217E-2</v>
      </c>
      <c r="O97" s="60">
        <f t="shared" si="66"/>
        <v>0.56984958055551782</v>
      </c>
      <c r="P97" s="60">
        <f t="shared" si="67"/>
        <v>-3.8127867885861755E-2</v>
      </c>
      <c r="Q97" s="97">
        <f t="shared" si="62"/>
        <v>12.5</v>
      </c>
      <c r="R97" s="60">
        <f t="shared" si="63"/>
        <v>0.49106515380223381</v>
      </c>
      <c r="S97" s="60">
        <f t="shared" si="64"/>
        <v>4.6786519103392266E-11</v>
      </c>
      <c r="T97" s="60">
        <f t="shared" si="68"/>
        <v>0.60797744855999014</v>
      </c>
      <c r="U97" s="60">
        <f t="shared" si="69"/>
        <v>1.1861056581352614E-10</v>
      </c>
      <c r="W97" s="61"/>
      <c r="X97" s="61"/>
      <c r="Y97" s="60"/>
      <c r="Z97" s="62">
        <f t="shared" si="70"/>
        <v>18548.429200936527</v>
      </c>
      <c r="AA97" s="62">
        <f t="shared" si="71"/>
        <v>17385.208325</v>
      </c>
      <c r="AB97" s="62">
        <f t="shared" si="72"/>
        <v>682.98159993492857</v>
      </c>
      <c r="AC97" s="62">
        <f t="shared" si="73"/>
        <v>682.98160000000007</v>
      </c>
      <c r="AD97" s="62">
        <f t="shared" si="74"/>
        <v>640.15002400000003</v>
      </c>
      <c r="AE97" s="62">
        <f t="shared" si="75"/>
        <v>14981.620222791853</v>
      </c>
      <c r="AF97" s="62">
        <f t="shared" si="76"/>
        <v>14042.0833375</v>
      </c>
      <c r="AG97" s="62">
        <f t="shared" si="77"/>
        <v>682.98159986675694</v>
      </c>
      <c r="AH97" s="62">
        <f t="shared" si="78"/>
        <v>682.98160000000007</v>
      </c>
      <c r="AI97" s="62">
        <f t="shared" si="79"/>
        <v>640.15002400000003</v>
      </c>
      <c r="AK97" s="98"/>
      <c r="AL97" s="34" t="s">
        <v>473</v>
      </c>
      <c r="AM97" s="160">
        <v>8537.27</v>
      </c>
      <c r="AN97" s="160">
        <v>640.15002400000003</v>
      </c>
      <c r="AO97" s="160">
        <v>483.21664300000003</v>
      </c>
      <c r="AP97" s="160">
        <v>267.44999899999999</v>
      </c>
      <c r="AQ97" s="160">
        <v>13.336358165941427</v>
      </c>
      <c r="AR97" s="160">
        <v>12.5</v>
      </c>
      <c r="AS97" s="160">
        <v>49.106515375544731</v>
      </c>
      <c r="AT97" s="160">
        <v>60.797744844137959</v>
      </c>
      <c r="AU97" s="160">
        <v>0.8363581659414262</v>
      </c>
      <c r="AV97" s="160">
        <v>8001.8753000000006</v>
      </c>
      <c r="AW97" s="160">
        <v>-535.39470000000017</v>
      </c>
      <c r="AX97" s="160">
        <v>-42.831576000000013</v>
      </c>
      <c r="AY97" s="72"/>
      <c r="BF97" s="131"/>
      <c r="BJ97" s="96"/>
    </row>
    <row r="98" spans="1:62">
      <c r="B98" s="59" t="str">
        <f t="shared" si="55"/>
        <v>K07613 18 oz Kroger Blackberry Preserves</v>
      </c>
      <c r="D98" s="91">
        <f t="shared" si="56"/>
        <v>7180.22</v>
      </c>
      <c r="E98" s="92">
        <f t="shared" si="56"/>
        <v>474.41670999999997</v>
      </c>
      <c r="F98" s="92">
        <f t="shared" si="56"/>
        <v>669.64995900000008</v>
      </c>
      <c r="G98" s="92">
        <f t="shared" si="56"/>
        <v>138.849997</v>
      </c>
      <c r="H98" s="93">
        <f t="shared" si="57"/>
        <v>15.134837893884473</v>
      </c>
      <c r="I98" s="94">
        <f t="shared" si="58"/>
        <v>14.75</v>
      </c>
      <c r="J98" s="95">
        <f t="shared" si="59"/>
        <v>0.37944364521775742</v>
      </c>
      <c r="K98" s="95">
        <f t="shared" si="59"/>
        <v>0.42549493783918285</v>
      </c>
      <c r="L98" s="96">
        <f t="shared" si="65"/>
        <v>14.75000000041009</v>
      </c>
      <c r="M98" s="60">
        <f t="shared" si="60"/>
        <v>0.36979542208238797</v>
      </c>
      <c r="N98" s="60">
        <f t="shared" si="61"/>
        <v>-9.6482231353694492E-3</v>
      </c>
      <c r="O98" s="60">
        <f t="shared" si="66"/>
        <v>0.41467575522908617</v>
      </c>
      <c r="P98" s="60">
        <f t="shared" si="67"/>
        <v>-1.0819182610096678E-2</v>
      </c>
      <c r="Q98" s="97">
        <f t="shared" si="62"/>
        <v>14.75</v>
      </c>
      <c r="R98" s="60">
        <f t="shared" si="63"/>
        <v>0.37944364522830698</v>
      </c>
      <c r="S98" s="60">
        <f t="shared" si="64"/>
        <v>1.0549561224593162E-11</v>
      </c>
      <c r="T98" s="60">
        <f t="shared" si="68"/>
        <v>0.42549493789263299</v>
      </c>
      <c r="U98" s="60">
        <f t="shared" si="69"/>
        <v>5.3450133208343686E-11</v>
      </c>
      <c r="W98" s="61"/>
      <c r="X98" s="61"/>
      <c r="Y98" s="60"/>
      <c r="Z98" s="62">
        <f t="shared" si="70"/>
        <v>19416.735771272732</v>
      </c>
      <c r="AA98" s="62">
        <f t="shared" si="71"/>
        <v>18923.020823500003</v>
      </c>
      <c r="AB98" s="62">
        <f t="shared" si="72"/>
        <v>486.79457625765224</v>
      </c>
      <c r="AC98" s="62">
        <f t="shared" si="73"/>
        <v>486.79457627118643</v>
      </c>
      <c r="AD98" s="62">
        <f t="shared" si="74"/>
        <v>474.41670999999997</v>
      </c>
      <c r="AE98" s="62">
        <f t="shared" si="75"/>
        <v>17315.263575111385</v>
      </c>
      <c r="AF98" s="62">
        <f t="shared" si="76"/>
        <v>16874.983367749999</v>
      </c>
      <c r="AG98" s="62">
        <f t="shared" si="77"/>
        <v>486.79457621003598</v>
      </c>
      <c r="AH98" s="62">
        <f t="shared" si="78"/>
        <v>486.79457627118654</v>
      </c>
      <c r="AI98" s="62">
        <f t="shared" si="79"/>
        <v>474.41670999999997</v>
      </c>
      <c r="AK98" s="98"/>
      <c r="AL98" s="34" t="s">
        <v>474</v>
      </c>
      <c r="AM98" s="160">
        <v>7180.22</v>
      </c>
      <c r="AN98" s="160">
        <v>474.41670999999997</v>
      </c>
      <c r="AO98" s="160">
        <v>669.64995900000008</v>
      </c>
      <c r="AP98" s="160">
        <v>138.849997</v>
      </c>
      <c r="AQ98" s="160">
        <v>15.134837893884473</v>
      </c>
      <c r="AR98" s="160">
        <v>14.75</v>
      </c>
      <c r="AS98" s="160">
        <v>37.944364521775739</v>
      </c>
      <c r="AT98" s="160">
        <v>42.549493783918287</v>
      </c>
      <c r="AU98" s="160">
        <v>0.38483789388447348</v>
      </c>
      <c r="AV98" s="160">
        <v>6997.6464725000005</v>
      </c>
      <c r="AW98" s="160">
        <v>-182.57352750000041</v>
      </c>
      <c r="AX98" s="160">
        <v>-12.377866271186468</v>
      </c>
      <c r="AY98" s="72"/>
      <c r="BF98" s="131"/>
      <c r="BJ98" s="96"/>
    </row>
    <row r="99" spans="1:62">
      <c r="B99" s="59" t="str">
        <f t="shared" si="55"/>
        <v>K07616 18OZ Kroger Peach Preserves</v>
      </c>
      <c r="D99" s="91">
        <f t="shared" si="56"/>
        <v>15572.99</v>
      </c>
      <c r="E99" s="92">
        <f t="shared" si="56"/>
        <v>1025.6500579999999</v>
      </c>
      <c r="F99" s="92">
        <f t="shared" si="56"/>
        <v>1887.5666100000003</v>
      </c>
      <c r="G99" s="92">
        <f t="shared" si="56"/>
        <v>354.183333</v>
      </c>
      <c r="H99" s="93">
        <f t="shared" si="57"/>
        <v>15.183531535470356</v>
      </c>
      <c r="I99" s="94">
        <f t="shared" si="58"/>
        <v>14.75</v>
      </c>
      <c r="J99" s="95">
        <f t="shared" si="59"/>
        <v>0.32312676942819879</v>
      </c>
      <c r="K99" s="95">
        <f t="shared" si="59"/>
        <v>0.36241190651922445</v>
      </c>
      <c r="L99" s="96">
        <f t="shared" si="65"/>
        <v>14.750161018096843</v>
      </c>
      <c r="M99" s="60">
        <f t="shared" si="60"/>
        <v>0.31390403920122911</v>
      </c>
      <c r="N99" s="60">
        <f t="shared" si="61"/>
        <v>-9.2227302269696776E-3</v>
      </c>
      <c r="O99" s="60">
        <f t="shared" si="66"/>
        <v>0.35206789431976437</v>
      </c>
      <c r="P99" s="60">
        <f t="shared" si="67"/>
        <v>-1.0344012199460073E-2</v>
      </c>
      <c r="Q99" s="97">
        <f t="shared" si="62"/>
        <v>14.75</v>
      </c>
      <c r="R99" s="60">
        <f t="shared" si="63"/>
        <v>0.32313029683548372</v>
      </c>
      <c r="S99" s="60">
        <f t="shared" si="64"/>
        <v>3.5274072849311722E-6</v>
      </c>
      <c r="T99" s="60">
        <f t="shared" si="68"/>
        <v>0.36241586278174825</v>
      </c>
      <c r="U99" s="60">
        <f t="shared" si="69"/>
        <v>3.9562625238076521E-6</v>
      </c>
      <c r="W99" s="61"/>
      <c r="X99" s="61"/>
      <c r="Y99" s="60"/>
      <c r="Z99" s="62">
        <f t="shared" si="70"/>
        <v>49610.670954179375</v>
      </c>
      <c r="AA99" s="62">
        <f t="shared" si="71"/>
        <v>48194.150014749997</v>
      </c>
      <c r="AB99" s="62">
        <f t="shared" si="72"/>
        <v>1055.7844067528235</v>
      </c>
      <c r="AC99" s="62">
        <f t="shared" si="73"/>
        <v>1055.7959322033898</v>
      </c>
      <c r="AD99" s="62">
        <f t="shared" si="74"/>
        <v>1025.6500579999999</v>
      </c>
      <c r="AE99" s="62">
        <f t="shared" si="75"/>
        <v>44232.917148235872</v>
      </c>
      <c r="AF99" s="62">
        <f t="shared" si="76"/>
        <v>42969.945852999997</v>
      </c>
      <c r="AG99" s="62">
        <f t="shared" si="77"/>
        <v>1055.7844067534625</v>
      </c>
      <c r="AH99" s="62">
        <f t="shared" si="78"/>
        <v>1055.7959322033898</v>
      </c>
      <c r="AI99" s="62">
        <f t="shared" si="79"/>
        <v>1025.6500580000002</v>
      </c>
      <c r="AK99" s="98"/>
      <c r="AL99" s="34" t="s">
        <v>475</v>
      </c>
      <c r="AM99" s="160">
        <v>15572.99</v>
      </c>
      <c r="AN99" s="160">
        <v>1025.6500579999999</v>
      </c>
      <c r="AO99" s="160">
        <v>1887.5666100000003</v>
      </c>
      <c r="AP99" s="160">
        <v>354.183333</v>
      </c>
      <c r="AQ99" s="160">
        <v>15.183531535470356</v>
      </c>
      <c r="AR99" s="160">
        <v>14.75</v>
      </c>
      <c r="AS99" s="160">
        <v>32.312676942819877</v>
      </c>
      <c r="AT99" s="160">
        <v>36.241190651922444</v>
      </c>
      <c r="AU99" s="160">
        <v>0.43353153547035617</v>
      </c>
      <c r="AV99" s="160">
        <v>15128.338355500002</v>
      </c>
      <c r="AW99" s="160">
        <v>-444.65164450000003</v>
      </c>
      <c r="AX99" s="160">
        <v>-30.14587420338983</v>
      </c>
      <c r="AY99" s="72"/>
      <c r="BF99" s="131"/>
      <c r="BJ99" s="96"/>
    </row>
    <row r="100" spans="1:62">
      <c r="B100" s="59" t="str">
        <f t="shared" si="55"/>
        <v>K07617 18oz Kroger Strawberry Preserves</v>
      </c>
      <c r="D100" s="91">
        <f t="shared" si="56"/>
        <v>43597.72</v>
      </c>
      <c r="E100" s="92">
        <f t="shared" si="56"/>
        <v>3636.5668089999999</v>
      </c>
      <c r="F100" s="92">
        <f t="shared" si="56"/>
        <v>3114.3498599999998</v>
      </c>
      <c r="G100" s="92">
        <f t="shared" si="56"/>
        <v>494.48332999999997</v>
      </c>
      <c r="H100" s="93">
        <f t="shared" si="57"/>
        <v>11.988703161482329</v>
      </c>
      <c r="I100" s="94">
        <f t="shared" si="58"/>
        <v>11</v>
      </c>
      <c r="J100" s="95">
        <f t="shared" si="59"/>
        <v>0.54695179645036796</v>
      </c>
      <c r="K100" s="95">
        <f t="shared" si="59"/>
        <v>0.58701428854128612</v>
      </c>
      <c r="L100" s="96">
        <f t="shared" si="65"/>
        <v>11.001511525236555</v>
      </c>
      <c r="M100" s="60">
        <f t="shared" si="60"/>
        <v>0.50191387770197826</v>
      </c>
      <c r="N100" s="60">
        <f t="shared" si="61"/>
        <v>-4.5037918748389694E-2</v>
      </c>
      <c r="O100" s="60">
        <f t="shared" si="66"/>
        <v>0.53867748445170438</v>
      </c>
      <c r="P100" s="60">
        <f t="shared" si="67"/>
        <v>-4.8336804089581742E-2</v>
      </c>
      <c r="Q100" s="97">
        <f t="shared" si="62"/>
        <v>11</v>
      </c>
      <c r="R100" s="60">
        <f t="shared" si="63"/>
        <v>0.54702695385432387</v>
      </c>
      <c r="S100" s="60">
        <f t="shared" si="64"/>
        <v>7.5157403955916635E-5</v>
      </c>
      <c r="T100" s="60">
        <f t="shared" si="68"/>
        <v>0.58709495098777242</v>
      </c>
      <c r="U100" s="60">
        <f t="shared" si="69"/>
        <v>8.0662446486301498E-5</v>
      </c>
      <c r="W100" s="61"/>
      <c r="X100" s="61"/>
      <c r="Y100" s="60"/>
      <c r="Z100" s="62">
        <f t="shared" si="70"/>
        <v>86862.949874215366</v>
      </c>
      <c r="AA100" s="62">
        <f t="shared" si="71"/>
        <v>79699.399988999998</v>
      </c>
      <c r="AB100" s="62">
        <f t="shared" si="72"/>
        <v>3962.8845454545444</v>
      </c>
      <c r="AC100" s="62">
        <f t="shared" si="73"/>
        <v>3963.4290909090914</v>
      </c>
      <c r="AD100" s="62">
        <f t="shared" si="74"/>
        <v>3636.5668089999995</v>
      </c>
      <c r="AE100" s="62">
        <f t="shared" si="75"/>
        <v>80934.736012544061</v>
      </c>
      <c r="AF100" s="62">
        <f t="shared" si="76"/>
        <v>74260.083358999997</v>
      </c>
      <c r="AG100" s="62">
        <f t="shared" si="77"/>
        <v>3962.8845454545444</v>
      </c>
      <c r="AH100" s="62">
        <f t="shared" si="78"/>
        <v>3963.429090909091</v>
      </c>
      <c r="AI100" s="62">
        <f t="shared" si="79"/>
        <v>3636.5668089999995</v>
      </c>
      <c r="AK100" s="98"/>
      <c r="AL100" s="34" t="s">
        <v>476</v>
      </c>
      <c r="AM100" s="160">
        <v>43597.72</v>
      </c>
      <c r="AN100" s="160">
        <v>3636.5668089999999</v>
      </c>
      <c r="AO100" s="160">
        <v>3114.3498599999998</v>
      </c>
      <c r="AP100" s="160">
        <v>494.48332999999997</v>
      </c>
      <c r="AQ100" s="160">
        <v>11.988703161482329</v>
      </c>
      <c r="AR100" s="160">
        <v>11</v>
      </c>
      <c r="AS100" s="160">
        <v>54.695179645036795</v>
      </c>
      <c r="AT100" s="160">
        <v>58.701428854128615</v>
      </c>
      <c r="AU100" s="160">
        <v>0.98870316148232862</v>
      </c>
      <c r="AV100" s="160">
        <v>40002.234899000003</v>
      </c>
      <c r="AW100" s="160">
        <v>-3595.4851010000002</v>
      </c>
      <c r="AX100" s="160">
        <v>-326.86228190909094</v>
      </c>
      <c r="AY100" s="72"/>
      <c r="BF100" s="131"/>
      <c r="BJ100" s="96"/>
    </row>
    <row r="101" spans="1:62">
      <c r="B101" s="59" t="str">
        <f t="shared" si="55"/>
        <v>K09364 2lb Kroger Strawberry Preserves</v>
      </c>
      <c r="D101" s="91">
        <f t="shared" si="56"/>
        <v>13661.66</v>
      </c>
      <c r="E101" s="92">
        <f t="shared" si="56"/>
        <v>1150.466727</v>
      </c>
      <c r="F101" s="92">
        <f t="shared" si="56"/>
        <v>2355.533273</v>
      </c>
      <c r="G101" s="92">
        <f t="shared" si="56"/>
        <v>180.2</v>
      </c>
      <c r="H101" s="93">
        <f t="shared" si="57"/>
        <v>11.874884930939858</v>
      </c>
      <c r="I101" s="94">
        <f t="shared" si="58"/>
        <v>11</v>
      </c>
      <c r="J101" s="95">
        <f t="shared" si="59"/>
        <v>0.33692395716702583</v>
      </c>
      <c r="K101" s="95">
        <f t="shared" si="59"/>
        <v>0.35424104133174295</v>
      </c>
      <c r="L101" s="96">
        <f t="shared" si="65"/>
        <v>11.000000000000004</v>
      </c>
      <c r="M101" s="60">
        <f t="shared" si="60"/>
        <v>0.31210100564266724</v>
      </c>
      <c r="N101" s="60">
        <f t="shared" si="61"/>
        <v>-2.4822951524358594E-2</v>
      </c>
      <c r="O101" s="60">
        <f t="shared" si="66"/>
        <v>0.32814224957216198</v>
      </c>
      <c r="P101" s="60">
        <f t="shared" si="67"/>
        <v>-2.6098791759580964E-2</v>
      </c>
      <c r="Q101" s="97">
        <f t="shared" si="62"/>
        <v>11</v>
      </c>
      <c r="R101" s="60">
        <f t="shared" si="63"/>
        <v>0.33692395716702594</v>
      </c>
      <c r="S101" s="60">
        <f t="shared" si="64"/>
        <v>0</v>
      </c>
      <c r="T101" s="60">
        <f t="shared" si="68"/>
        <v>0.354241041331743</v>
      </c>
      <c r="U101" s="60">
        <f t="shared" si="69"/>
        <v>0</v>
      </c>
      <c r="W101" s="61"/>
      <c r="X101" s="61"/>
      <c r="Y101" s="60"/>
      <c r="Z101" s="62">
        <f t="shared" si="70"/>
        <v>43773.200832430506</v>
      </c>
      <c r="AA101" s="62">
        <f t="shared" si="71"/>
        <v>40548.199999999997</v>
      </c>
      <c r="AB101" s="62">
        <f t="shared" si="72"/>
        <v>1241.9690909090905</v>
      </c>
      <c r="AC101" s="62">
        <f t="shared" si="73"/>
        <v>1241.9690909090909</v>
      </c>
      <c r="AD101" s="62">
        <f t="shared" si="74"/>
        <v>1150.466727</v>
      </c>
      <c r="AE101" s="62">
        <f t="shared" si="75"/>
        <v>41633.346567875145</v>
      </c>
      <c r="AF101" s="62">
        <f t="shared" si="76"/>
        <v>38566</v>
      </c>
      <c r="AG101" s="62">
        <f t="shared" si="77"/>
        <v>1241.9690909090907</v>
      </c>
      <c r="AH101" s="62">
        <f t="shared" si="78"/>
        <v>1241.9690909090909</v>
      </c>
      <c r="AI101" s="62">
        <f t="shared" si="79"/>
        <v>1150.466727</v>
      </c>
      <c r="AK101" s="98"/>
      <c r="AL101" s="34" t="s">
        <v>477</v>
      </c>
      <c r="AM101" s="160">
        <v>13661.66</v>
      </c>
      <c r="AN101" s="160">
        <v>1150.466727</v>
      </c>
      <c r="AO101" s="160">
        <v>2355.533273</v>
      </c>
      <c r="AP101" s="160">
        <v>180.2</v>
      </c>
      <c r="AQ101" s="160">
        <v>11.874884930939858</v>
      </c>
      <c r="AR101" s="160">
        <v>11</v>
      </c>
      <c r="AS101" s="160">
        <v>33.692395716702585</v>
      </c>
      <c r="AT101" s="160">
        <v>35.424104133174296</v>
      </c>
      <c r="AU101" s="160">
        <v>0.87488493093985875</v>
      </c>
      <c r="AV101" s="160">
        <v>12655.133996999999</v>
      </c>
      <c r="AW101" s="160">
        <v>-1006.5260030000002</v>
      </c>
      <c r="AX101" s="160">
        <v>-91.502363909090931</v>
      </c>
      <c r="AY101" s="72"/>
      <c r="BF101" s="131"/>
      <c r="BJ101" s="96"/>
    </row>
    <row r="102" spans="1:62">
      <c r="B102" s="59" t="str">
        <f t="shared" si="55"/>
        <v>K47110 10OZ Kroger Sweet and Sour</v>
      </c>
      <c r="D102" s="91">
        <f t="shared" si="56"/>
        <v>8290.07</v>
      </c>
      <c r="E102" s="92">
        <f t="shared" si="56"/>
        <v>536.96669500000007</v>
      </c>
      <c r="F102" s="92">
        <f t="shared" si="56"/>
        <v>309.99997499999995</v>
      </c>
      <c r="G102" s="92">
        <f t="shared" si="56"/>
        <v>411.1166649999999</v>
      </c>
      <c r="H102" s="93">
        <f t="shared" si="57"/>
        <v>15.438704257067561</v>
      </c>
      <c r="I102" s="94">
        <f t="shared" si="58"/>
        <v>15.5</v>
      </c>
      <c r="J102" s="95">
        <f t="shared" si="59"/>
        <v>0.42501877052370646</v>
      </c>
      <c r="K102" s="95">
        <f t="shared" si="59"/>
        <v>0.63132240169269482</v>
      </c>
      <c r="L102" s="96">
        <f t="shared" si="65"/>
        <v>15.503889966083461</v>
      </c>
      <c r="M102" s="60">
        <f t="shared" si="60"/>
        <v>0.42681329611603208</v>
      </c>
      <c r="N102" s="60">
        <f t="shared" si="61"/>
        <v>1.7945255923256243E-3</v>
      </c>
      <c r="O102" s="60">
        <f t="shared" si="66"/>
        <v>0.63398798798068412</v>
      </c>
      <c r="P102" s="60">
        <f t="shared" si="67"/>
        <v>2.6655862879892966E-3</v>
      </c>
      <c r="Q102" s="97">
        <f t="shared" si="62"/>
        <v>15.5</v>
      </c>
      <c r="R102" s="60">
        <f t="shared" si="63"/>
        <v>0.4251254355948143</v>
      </c>
      <c r="S102" s="60">
        <f t="shared" si="64"/>
        <v>1.0666507110784762E-4</v>
      </c>
      <c r="T102" s="60">
        <f t="shared" si="68"/>
        <v>0.63148084186884423</v>
      </c>
      <c r="U102" s="60">
        <f t="shared" si="69"/>
        <v>1.5844017614941031E-4</v>
      </c>
      <c r="W102" s="61"/>
      <c r="X102" s="61"/>
      <c r="Y102" s="60"/>
      <c r="Z102" s="62">
        <f t="shared" si="70"/>
        <v>19423.176539810251</v>
      </c>
      <c r="AA102" s="62">
        <f t="shared" si="71"/>
        <v>19500.291692499995</v>
      </c>
      <c r="AB102" s="62">
        <f t="shared" si="72"/>
        <v>534.70903225806421</v>
      </c>
      <c r="AC102" s="62">
        <f t="shared" si="73"/>
        <v>534.84322580645164</v>
      </c>
      <c r="AD102" s="62">
        <f t="shared" si="74"/>
        <v>536.96669500000007</v>
      </c>
      <c r="AE102" s="62">
        <f t="shared" si="75"/>
        <v>13076.067933723336</v>
      </c>
      <c r="AF102" s="62">
        <f t="shared" si="76"/>
        <v>13127.983385</v>
      </c>
      <c r="AG102" s="62">
        <f t="shared" si="77"/>
        <v>534.7090322580641</v>
      </c>
      <c r="AH102" s="62">
        <f t="shared" si="78"/>
        <v>534.84322580645164</v>
      </c>
      <c r="AI102" s="62">
        <f t="shared" si="79"/>
        <v>536.96669500000007</v>
      </c>
      <c r="AK102" s="98"/>
      <c r="AL102" s="34" t="s">
        <v>478</v>
      </c>
      <c r="AM102" s="160">
        <v>8290.07</v>
      </c>
      <c r="AN102" s="160">
        <v>536.96669500000007</v>
      </c>
      <c r="AO102" s="160">
        <v>309.99997499999995</v>
      </c>
      <c r="AP102" s="160">
        <v>411.1166649999999</v>
      </c>
      <c r="AQ102" s="160">
        <v>15.438704257067563</v>
      </c>
      <c r="AR102" s="160">
        <v>15.5</v>
      </c>
      <c r="AS102" s="160">
        <v>42.501877052370645</v>
      </c>
      <c r="AT102" s="160">
        <v>63.132240169269487</v>
      </c>
      <c r="AU102" s="160">
        <v>-6.1295742932436496E-2</v>
      </c>
      <c r="AV102" s="160">
        <v>8322.9837724999998</v>
      </c>
      <c r="AW102" s="160">
        <v>32.913772499999908</v>
      </c>
      <c r="AX102" s="160">
        <v>2.1234691935483809</v>
      </c>
      <c r="AY102" s="72"/>
      <c r="BF102" s="131"/>
      <c r="BJ102" s="96"/>
    </row>
    <row r="103" spans="1:62">
      <c r="B103" s="59" t="str">
        <f t="shared" si="55"/>
        <v>K71295 14OZ Kroger Pizza Traditional</v>
      </c>
      <c r="D103" s="91">
        <f t="shared" si="56"/>
        <v>98726.63</v>
      </c>
      <c r="E103" s="92">
        <f t="shared" si="56"/>
        <v>6445.2669820000001</v>
      </c>
      <c r="F103" s="92">
        <f t="shared" si="56"/>
        <v>5809.616352</v>
      </c>
      <c r="G103" s="92">
        <f t="shared" si="56"/>
        <v>1426.1499959999999</v>
      </c>
      <c r="H103" s="93">
        <f t="shared" si="57"/>
        <v>15.317694406720234</v>
      </c>
      <c r="I103" s="94">
        <f t="shared" si="58"/>
        <v>15.42</v>
      </c>
      <c r="J103" s="95">
        <f t="shared" si="59"/>
        <v>0.46797536096826492</v>
      </c>
      <c r="K103" s="95">
        <f t="shared" si="59"/>
        <v>0.52242934192568513</v>
      </c>
      <c r="L103" s="96">
        <f t="shared" si="65"/>
        <v>15.420285830913501</v>
      </c>
      <c r="M103" s="60">
        <f t="shared" si="60"/>
        <v>0.47110966156823186</v>
      </c>
      <c r="N103" s="60">
        <f t="shared" si="61"/>
        <v>3.1343005999669438E-3</v>
      </c>
      <c r="O103" s="60">
        <f t="shared" si="66"/>
        <v>0.52593458512315849</v>
      </c>
      <c r="P103" s="60">
        <f t="shared" si="67"/>
        <v>3.5052431974733622E-3</v>
      </c>
      <c r="Q103" s="97">
        <f t="shared" si="62"/>
        <v>15.42</v>
      </c>
      <c r="R103" s="60">
        <f t="shared" si="63"/>
        <v>0.46798403553538048</v>
      </c>
      <c r="S103" s="60">
        <f t="shared" si="64"/>
        <v>8.6745671155630255E-6</v>
      </c>
      <c r="T103" s="60">
        <f t="shared" si="68"/>
        <v>0.52244521743461303</v>
      </c>
      <c r="U103" s="60">
        <f t="shared" si="69"/>
        <v>1.5875508927898352E-5</v>
      </c>
      <c r="W103" s="61"/>
      <c r="X103" s="61"/>
      <c r="Y103" s="60"/>
      <c r="Z103" s="62">
        <f t="shared" si="70"/>
        <v>209561.8877170941</v>
      </c>
      <c r="AA103" s="62">
        <f t="shared" si="71"/>
        <v>210961.5339486</v>
      </c>
      <c r="AB103" s="62">
        <f t="shared" si="72"/>
        <v>6402.3865110256138</v>
      </c>
      <c r="AC103" s="62">
        <f t="shared" si="73"/>
        <v>6402.5051880674446</v>
      </c>
      <c r="AD103" s="62">
        <f t="shared" si="74"/>
        <v>6445.2669820000001</v>
      </c>
      <c r="AE103" s="62">
        <f t="shared" si="75"/>
        <v>187716.55790022083</v>
      </c>
      <c r="AF103" s="62">
        <f t="shared" si="76"/>
        <v>188970.30101028</v>
      </c>
      <c r="AG103" s="62">
        <f t="shared" si="77"/>
        <v>6402.3106355576665</v>
      </c>
      <c r="AH103" s="62">
        <f t="shared" si="78"/>
        <v>6402.5051880674455</v>
      </c>
      <c r="AI103" s="62">
        <f t="shared" si="79"/>
        <v>6445.2669819999992</v>
      </c>
      <c r="AK103" s="98"/>
      <c r="AL103" s="34" t="s">
        <v>479</v>
      </c>
      <c r="AM103" s="160">
        <v>98726.63</v>
      </c>
      <c r="AN103" s="160">
        <v>6445.2669820000001</v>
      </c>
      <c r="AO103" s="160">
        <v>5809.616352</v>
      </c>
      <c r="AP103" s="160">
        <v>1426.1499959999999</v>
      </c>
      <c r="AQ103" s="160">
        <v>15.317694406720234</v>
      </c>
      <c r="AR103" s="160">
        <v>15.42</v>
      </c>
      <c r="AS103" s="160">
        <v>46.797536096826491</v>
      </c>
      <c r="AT103" s="160">
        <v>52.242934192568512</v>
      </c>
      <c r="AU103" s="160">
        <v>-0.10230559327976607</v>
      </c>
      <c r="AV103" s="160">
        <v>99386.016862439996</v>
      </c>
      <c r="AW103" s="160">
        <v>659.38686243999973</v>
      </c>
      <c r="AX103" s="160">
        <v>42.761793932555101</v>
      </c>
      <c r="AY103" s="72"/>
      <c r="BF103" s="131"/>
      <c r="BJ103" s="96"/>
    </row>
    <row r="104" spans="1:62">
      <c r="B104" s="59" t="str">
        <f t="shared" si="55"/>
        <v>K76819 18OZ Kroger Red Rasberry Preserves</v>
      </c>
      <c r="D104" s="91">
        <f t="shared" si="56"/>
        <v>9763.6200000000008</v>
      </c>
      <c r="E104" s="92">
        <f t="shared" si="56"/>
        <v>669.08336099999997</v>
      </c>
      <c r="F104" s="92">
        <f t="shared" si="56"/>
        <v>801.68330800000001</v>
      </c>
      <c r="G104" s="92">
        <f t="shared" si="56"/>
        <v>331.64999799999998</v>
      </c>
      <c r="H104" s="93">
        <f t="shared" si="57"/>
        <v>14.592531467839029</v>
      </c>
      <c r="I104" s="94">
        <f t="shared" si="58"/>
        <v>14.75</v>
      </c>
      <c r="J104" s="95">
        <f t="shared" si="59"/>
        <v>0.36723915074425456</v>
      </c>
      <c r="K104" s="95">
        <f t="shared" si="59"/>
        <v>0.450049610211957</v>
      </c>
      <c r="L104" s="96">
        <f t="shared" si="65"/>
        <v>14.750498551769944</v>
      </c>
      <c r="M104" s="60">
        <f t="shared" si="60"/>
        <v>0.3712145883080652</v>
      </c>
      <c r="N104" s="60">
        <f t="shared" si="61"/>
        <v>3.9754375638106354E-3</v>
      </c>
      <c r="O104" s="60">
        <f t="shared" si="66"/>
        <v>0.45492148761769363</v>
      </c>
      <c r="P104" s="60">
        <f t="shared" si="67"/>
        <v>4.8718774057366354E-3</v>
      </c>
      <c r="Q104" s="97">
        <f t="shared" si="62"/>
        <v>14.75</v>
      </c>
      <c r="R104" s="60">
        <f t="shared" si="63"/>
        <v>0.36725156347161703</v>
      </c>
      <c r="S104" s="60">
        <f t="shared" si="64"/>
        <v>1.2412727362465237E-5</v>
      </c>
      <c r="T104" s="60">
        <f t="shared" si="68"/>
        <v>0.45006482192931102</v>
      </c>
      <c r="U104" s="60">
        <f t="shared" si="69"/>
        <v>1.521171735402449E-5</v>
      </c>
      <c r="W104" s="61"/>
      <c r="X104" s="61"/>
      <c r="Y104" s="60"/>
      <c r="Z104" s="62">
        <f t="shared" si="70"/>
        <v>26301.82193135504</v>
      </c>
      <c r="AA104" s="62">
        <f t="shared" si="71"/>
        <v>26585.645838249999</v>
      </c>
      <c r="AB104" s="62">
        <f t="shared" si="72"/>
        <v>661.91796607636991</v>
      </c>
      <c r="AC104" s="62">
        <f t="shared" si="73"/>
        <v>661.94033898305088</v>
      </c>
      <c r="AD104" s="62">
        <f t="shared" si="74"/>
        <v>669.08336100000008</v>
      </c>
      <c r="AE104" s="62">
        <f t="shared" si="75"/>
        <v>21462.208899231289</v>
      </c>
      <c r="AF104" s="62">
        <f t="shared" si="76"/>
        <v>21693.80836775</v>
      </c>
      <c r="AG104" s="62">
        <f t="shared" si="77"/>
        <v>661.91796609618837</v>
      </c>
      <c r="AH104" s="62">
        <f t="shared" si="78"/>
        <v>661.94033898305099</v>
      </c>
      <c r="AI104" s="62">
        <f t="shared" si="79"/>
        <v>669.08336100000008</v>
      </c>
      <c r="AK104" s="98"/>
      <c r="AL104" s="34" t="s">
        <v>480</v>
      </c>
      <c r="AM104" s="160">
        <v>9763.6200000000008</v>
      </c>
      <c r="AN104" s="160">
        <v>669.08336099999997</v>
      </c>
      <c r="AO104" s="160">
        <v>801.68330800000001</v>
      </c>
      <c r="AP104" s="160">
        <v>331.64999799999998</v>
      </c>
      <c r="AQ104" s="160">
        <v>14.592531467839029</v>
      </c>
      <c r="AR104" s="160">
        <v>14.75</v>
      </c>
      <c r="AS104" s="160">
        <v>36.723915074425456</v>
      </c>
      <c r="AT104" s="160">
        <v>45.004961021195697</v>
      </c>
      <c r="AU104" s="160">
        <v>-0.15746853216097179</v>
      </c>
      <c r="AV104" s="160">
        <v>9868.9795747500011</v>
      </c>
      <c r="AW104" s="160">
        <v>105.3595747500005</v>
      </c>
      <c r="AX104" s="160">
        <v>7.1430220169491854</v>
      </c>
      <c r="AY104" s="72"/>
      <c r="BF104" s="131"/>
      <c r="BJ104" s="96"/>
    </row>
    <row r="105" spans="1:62">
      <c r="B105" s="59" t="str">
        <f t="shared" si="55"/>
        <v>K91282 12OZ Kroger Caramel ICT</v>
      </c>
      <c r="D105" s="91">
        <f t="shared" si="56"/>
        <v>17073.79</v>
      </c>
      <c r="E105" s="92">
        <f t="shared" si="56"/>
        <v>1097.8834029999998</v>
      </c>
      <c r="F105" s="92">
        <f t="shared" si="56"/>
        <v>1050.183266</v>
      </c>
      <c r="G105" s="92">
        <f t="shared" si="56"/>
        <v>35.716664999999999</v>
      </c>
      <c r="H105" s="93">
        <f t="shared" si="57"/>
        <v>15.551551242459217</v>
      </c>
      <c r="I105" s="94">
        <f t="shared" si="58"/>
        <v>15.67</v>
      </c>
      <c r="J105" s="95">
        <f t="shared" si="59"/>
        <v>0.49882429697857655</v>
      </c>
      <c r="K105" s="95">
        <f t="shared" si="59"/>
        <v>0.50711842515893024</v>
      </c>
      <c r="L105" s="96">
        <f t="shared" si="65"/>
        <v>15.673745441591009</v>
      </c>
      <c r="M105" s="60">
        <f t="shared" si="60"/>
        <v>0.50274374106016506</v>
      </c>
      <c r="N105" s="60">
        <f t="shared" si="61"/>
        <v>3.9194440815885079E-3</v>
      </c>
      <c r="O105" s="60">
        <f t="shared" si="66"/>
        <v>0.51110303923253131</v>
      </c>
      <c r="P105" s="60">
        <f t="shared" si="67"/>
        <v>3.9846140736010671E-3</v>
      </c>
      <c r="Q105" s="97">
        <f t="shared" si="62"/>
        <v>15.67</v>
      </c>
      <c r="R105" s="60">
        <f t="shared" si="63"/>
        <v>0.49894352590445468</v>
      </c>
      <c r="S105" s="60">
        <f t="shared" si="64"/>
        <v>1.1922892587812317E-4</v>
      </c>
      <c r="T105" s="60">
        <f t="shared" si="68"/>
        <v>0.50723963655401116</v>
      </c>
      <c r="U105" s="60">
        <f t="shared" si="69"/>
        <v>1.2121139508092238E-4</v>
      </c>
      <c r="W105" s="61"/>
      <c r="X105" s="61"/>
      <c r="Y105" s="60"/>
      <c r="Z105" s="62">
        <f t="shared" si="70"/>
        <v>33961.21842112943</v>
      </c>
      <c r="AA105" s="62">
        <f t="shared" si="71"/>
        <v>34219.884843779997</v>
      </c>
      <c r="AB105" s="62">
        <f t="shared" si="72"/>
        <v>1089.324186336082</v>
      </c>
      <c r="AC105" s="62">
        <f t="shared" si="73"/>
        <v>1089.5845564773454</v>
      </c>
      <c r="AD105" s="62">
        <f t="shared" si="74"/>
        <v>1097.8834029999998</v>
      </c>
      <c r="AE105" s="62">
        <f t="shared" si="75"/>
        <v>33405.76887517218</v>
      </c>
      <c r="AF105" s="62">
        <f t="shared" si="76"/>
        <v>33660.204703229996</v>
      </c>
      <c r="AG105" s="62">
        <f t="shared" si="77"/>
        <v>1089.324186319669</v>
      </c>
      <c r="AH105" s="62">
        <f t="shared" si="78"/>
        <v>1089.5845564773454</v>
      </c>
      <c r="AI105" s="62">
        <f t="shared" si="79"/>
        <v>1097.8834029999998</v>
      </c>
      <c r="AK105" s="98"/>
      <c r="AL105" s="34" t="s">
        <v>481</v>
      </c>
      <c r="AM105" s="160">
        <v>17073.79</v>
      </c>
      <c r="AN105" s="160">
        <v>1097.8834029999998</v>
      </c>
      <c r="AO105" s="160">
        <v>1050.183266</v>
      </c>
      <c r="AP105" s="160">
        <v>35.716664999999999</v>
      </c>
      <c r="AQ105" s="160">
        <v>15.551551242459215</v>
      </c>
      <c r="AR105" s="160">
        <v>15.67</v>
      </c>
      <c r="AS105" s="160">
        <v>49.882429697857653</v>
      </c>
      <c r="AT105" s="160">
        <v>50.711842515893025</v>
      </c>
      <c r="AU105" s="160">
        <v>-0.11844875754078429</v>
      </c>
      <c r="AV105" s="160">
        <v>17203.83292501</v>
      </c>
      <c r="AW105" s="160">
        <v>130.04292500999998</v>
      </c>
      <c r="AX105" s="160">
        <v>8.2988465226547525</v>
      </c>
      <c r="AY105" s="72"/>
      <c r="BF105" s="131"/>
      <c r="BJ105" s="96"/>
    </row>
    <row r="106" spans="1:62">
      <c r="B106" s="59" t="str">
        <f t="shared" si="55"/>
        <v>K96302 Kroger 24oz Mild Salsa</v>
      </c>
      <c r="D106" s="91">
        <f t="shared" si="56"/>
        <v>11263.33</v>
      </c>
      <c r="E106" s="92">
        <f t="shared" si="56"/>
        <v>949.66670299999987</v>
      </c>
      <c r="F106" s="92">
        <f t="shared" si="56"/>
        <v>648.54996500000004</v>
      </c>
      <c r="G106" s="92">
        <f t="shared" si="56"/>
        <v>11.566666</v>
      </c>
      <c r="H106" s="93">
        <f t="shared" si="57"/>
        <v>11.86029789653476</v>
      </c>
      <c r="I106" s="94">
        <f t="shared" si="58"/>
        <v>11</v>
      </c>
      <c r="J106" s="95">
        <f t="shared" si="59"/>
        <v>0.63604437612076581</v>
      </c>
      <c r="K106" s="95">
        <f t="shared" si="59"/>
        <v>0.64064757730560506</v>
      </c>
      <c r="L106" s="96">
        <f t="shared" si="65"/>
        <v>11.000488331973402</v>
      </c>
      <c r="M106" s="60">
        <f t="shared" si="60"/>
        <v>0.58993448555605421</v>
      </c>
      <c r="N106" s="60">
        <f t="shared" si="61"/>
        <v>-4.6109890564711598E-2</v>
      </c>
      <c r="O106" s="60">
        <f t="shared" si="66"/>
        <v>0.59420397873112407</v>
      </c>
      <c r="P106" s="60">
        <f t="shared" si="67"/>
        <v>-4.6443598574480993E-2</v>
      </c>
      <c r="Q106" s="97">
        <f t="shared" si="62"/>
        <v>11</v>
      </c>
      <c r="R106" s="60">
        <f t="shared" si="63"/>
        <v>0.63607261255761693</v>
      </c>
      <c r="S106" s="60">
        <f t="shared" si="64"/>
        <v>2.8236436851125646E-5</v>
      </c>
      <c r="T106" s="60">
        <f t="shared" si="68"/>
        <v>0.6406760180961214</v>
      </c>
      <c r="U106" s="60">
        <f t="shared" si="69"/>
        <v>2.8440790516337522E-5</v>
      </c>
      <c r="W106" s="61"/>
      <c r="X106" s="61"/>
      <c r="Y106" s="60"/>
      <c r="Z106" s="62">
        <f t="shared" si="70"/>
        <v>19092.509890116915</v>
      </c>
      <c r="AA106" s="62">
        <f t="shared" si="71"/>
        <v>17707.616674000001</v>
      </c>
      <c r="AB106" s="62">
        <f t="shared" si="72"/>
        <v>1023.8936363636363</v>
      </c>
      <c r="AC106" s="62">
        <f t="shared" si="73"/>
        <v>1023.9390909090909</v>
      </c>
      <c r="AD106" s="62">
        <f t="shared" si="74"/>
        <v>949.66670299999976</v>
      </c>
      <c r="AE106" s="62">
        <f t="shared" si="75"/>
        <v>18955.325785687193</v>
      </c>
      <c r="AF106" s="62">
        <f t="shared" si="76"/>
        <v>17580.383347999999</v>
      </c>
      <c r="AG106" s="62">
        <f t="shared" si="77"/>
        <v>1023.8936363636366</v>
      </c>
      <c r="AH106" s="62">
        <f t="shared" si="78"/>
        <v>1023.9390909090909</v>
      </c>
      <c r="AI106" s="62">
        <f t="shared" si="79"/>
        <v>949.66670299999998</v>
      </c>
      <c r="AK106" s="98"/>
      <c r="AL106" s="34" t="s">
        <v>482</v>
      </c>
      <c r="AM106" s="160">
        <v>11263.33</v>
      </c>
      <c r="AN106" s="160">
        <v>949.66670299999987</v>
      </c>
      <c r="AO106" s="160">
        <v>648.54996500000004</v>
      </c>
      <c r="AP106" s="160">
        <v>11.566666</v>
      </c>
      <c r="AQ106" s="160">
        <v>11.860297896534762</v>
      </c>
      <c r="AR106" s="160">
        <v>11</v>
      </c>
      <c r="AS106" s="160">
        <v>63.60443761207658</v>
      </c>
      <c r="AT106" s="160">
        <v>64.064757730560501</v>
      </c>
      <c r="AU106" s="160">
        <v>0.86029789653476196</v>
      </c>
      <c r="AV106" s="160">
        <v>10446.333732999999</v>
      </c>
      <c r="AW106" s="160">
        <v>-816.99626699999999</v>
      </c>
      <c r="AX106" s="160">
        <v>-74.272387909090909</v>
      </c>
      <c r="AY106" s="72"/>
      <c r="BF106" s="131"/>
      <c r="BJ106" s="96"/>
    </row>
    <row r="107" spans="1:62">
      <c r="B107" s="59" t="str">
        <f t="shared" si="55"/>
        <v>K96303 Kroger 24oz Medium Salsa</v>
      </c>
      <c r="D107" s="91">
        <f t="shared" si="56"/>
        <v>9861</v>
      </c>
      <c r="E107" s="92">
        <f t="shared" si="56"/>
        <v>792.68336999999997</v>
      </c>
      <c r="F107" s="92">
        <f t="shared" si="56"/>
        <v>565.46663100000001</v>
      </c>
      <c r="G107" s="92">
        <f t="shared" si="56"/>
        <v>64.3</v>
      </c>
      <c r="H107" s="93">
        <f t="shared" si="57"/>
        <v>12.440023814300533</v>
      </c>
      <c r="I107" s="94">
        <f t="shared" si="58"/>
        <v>11</v>
      </c>
      <c r="J107" s="95">
        <f t="shared" si="59"/>
        <v>0.63019757799876819</v>
      </c>
      <c r="K107" s="95">
        <f t="shared" si="59"/>
        <v>0.66003353443619017</v>
      </c>
      <c r="L107" s="96">
        <f t="shared" si="65"/>
        <v>11.000368129143355</v>
      </c>
      <c r="M107" s="60">
        <f t="shared" si="60"/>
        <v>0.55726624446745665</v>
      </c>
      <c r="N107" s="60">
        <f t="shared" si="61"/>
        <v>-7.2931333531311537E-2</v>
      </c>
      <c r="O107" s="60">
        <f t="shared" si="66"/>
        <v>0.58364935347078795</v>
      </c>
      <c r="P107" s="60">
        <f t="shared" si="67"/>
        <v>-7.6384180965402226E-2</v>
      </c>
      <c r="Q107" s="97">
        <f t="shared" si="62"/>
        <v>11</v>
      </c>
      <c r="R107" s="60">
        <f t="shared" si="63"/>
        <v>0.63021866837099849</v>
      </c>
      <c r="S107" s="60">
        <f t="shared" si="64"/>
        <v>2.1090372230303522E-5</v>
      </c>
      <c r="T107" s="60">
        <f t="shared" si="68"/>
        <v>0.66005562330706469</v>
      </c>
      <c r="U107" s="60">
        <f t="shared" si="69"/>
        <v>2.2088870874514832E-5</v>
      </c>
      <c r="W107" s="61"/>
      <c r="X107" s="61"/>
      <c r="Y107" s="60"/>
      <c r="Z107" s="62">
        <f t="shared" si="70"/>
        <v>17695.311887091815</v>
      </c>
      <c r="AA107" s="62">
        <f t="shared" si="71"/>
        <v>15646.950010999999</v>
      </c>
      <c r="AB107" s="62">
        <f t="shared" si="72"/>
        <v>896.4245454545453</v>
      </c>
      <c r="AC107" s="62">
        <f t="shared" si="73"/>
        <v>896.45454545454538</v>
      </c>
      <c r="AD107" s="62">
        <f t="shared" si="74"/>
        <v>792.68336999999997</v>
      </c>
      <c r="AE107" s="62">
        <f t="shared" si="75"/>
        <v>16895.418355832291</v>
      </c>
      <c r="AF107" s="62">
        <f t="shared" si="76"/>
        <v>14939.650011</v>
      </c>
      <c r="AG107" s="62">
        <f t="shared" si="77"/>
        <v>896.42454545454518</v>
      </c>
      <c r="AH107" s="62">
        <f t="shared" si="78"/>
        <v>896.4545454545455</v>
      </c>
      <c r="AI107" s="62">
        <f t="shared" si="79"/>
        <v>792.68336999999997</v>
      </c>
      <c r="AK107" s="98"/>
      <c r="AL107" s="34" t="s">
        <v>483</v>
      </c>
      <c r="AM107" s="160">
        <v>9861</v>
      </c>
      <c r="AN107" s="160">
        <v>792.68336999999997</v>
      </c>
      <c r="AO107" s="160">
        <v>565.46663100000001</v>
      </c>
      <c r="AP107" s="160">
        <v>64.3</v>
      </c>
      <c r="AQ107" s="160">
        <v>12.440023814300533</v>
      </c>
      <c r="AR107" s="160">
        <v>11</v>
      </c>
      <c r="AS107" s="160">
        <v>63.019757799876814</v>
      </c>
      <c r="AT107" s="160">
        <v>66.003353443619019</v>
      </c>
      <c r="AU107" s="160">
        <v>1.4400238143005322</v>
      </c>
      <c r="AV107" s="160">
        <v>8719.5170699999999</v>
      </c>
      <c r="AW107" s="160">
        <v>-1141.4829299999997</v>
      </c>
      <c r="AX107" s="160">
        <v>-103.77117545454543</v>
      </c>
      <c r="AY107" s="72"/>
      <c r="BF107" s="131"/>
      <c r="BJ107" s="96"/>
    </row>
    <row r="108" spans="1:62">
      <c r="B108" s="59" t="str">
        <f t="shared" si="55"/>
        <v>K96902 21oz Kroger Squeeze Grape Jelly</v>
      </c>
      <c r="D108" s="91">
        <f t="shared" si="56"/>
        <v>20726.77</v>
      </c>
      <c r="E108" s="92">
        <f t="shared" si="56"/>
        <v>1683.8668039999998</v>
      </c>
      <c r="F108" s="92">
        <f t="shared" si="56"/>
        <v>2569.0165330000004</v>
      </c>
      <c r="G108" s="92">
        <f t="shared" si="56"/>
        <v>91.916663999999997</v>
      </c>
      <c r="H108" s="93">
        <f t="shared" si="57"/>
        <v>12.309031777789</v>
      </c>
      <c r="I108" s="94">
        <f t="shared" si="58"/>
        <v>11</v>
      </c>
      <c r="J108" s="95">
        <f t="shared" si="59"/>
        <v>0.43367975919447121</v>
      </c>
      <c r="K108" s="95">
        <f t="shared" si="59"/>
        <v>0.44305278769085071</v>
      </c>
      <c r="L108" s="96">
        <f t="shared" si="65"/>
        <v>10.999999999999998</v>
      </c>
      <c r="M108" s="60">
        <f t="shared" si="60"/>
        <v>0.38755910596861548</v>
      </c>
      <c r="N108" s="60">
        <f t="shared" si="61"/>
        <v>-4.6120653225855734E-2</v>
      </c>
      <c r="O108" s="60">
        <f t="shared" si="66"/>
        <v>0.39593533858556434</v>
      </c>
      <c r="P108" s="60">
        <f t="shared" si="67"/>
        <v>-4.7117449105286369E-2</v>
      </c>
      <c r="Q108" s="97">
        <f t="shared" si="62"/>
        <v>11</v>
      </c>
      <c r="R108" s="60">
        <f t="shared" si="63"/>
        <v>0.43367975919447116</v>
      </c>
      <c r="S108" s="60">
        <f t="shared" si="64"/>
        <v>0</v>
      </c>
      <c r="T108" s="60">
        <f t="shared" si="68"/>
        <v>0.44305278769085082</v>
      </c>
      <c r="U108" s="60">
        <f t="shared" si="69"/>
        <v>0</v>
      </c>
      <c r="W108" s="61"/>
      <c r="X108" s="61"/>
      <c r="Y108" s="60"/>
      <c r="Z108" s="62">
        <f t="shared" si="70"/>
        <v>53480.281280446688</v>
      </c>
      <c r="AA108" s="62">
        <f t="shared" si="71"/>
        <v>47792.800011000007</v>
      </c>
      <c r="AB108" s="62">
        <f t="shared" si="72"/>
        <v>1884.2518181818184</v>
      </c>
      <c r="AC108" s="62">
        <f t="shared" si="73"/>
        <v>1884.2518181818182</v>
      </c>
      <c r="AD108" s="62">
        <f t="shared" si="74"/>
        <v>1683.8668039999998</v>
      </c>
      <c r="AE108" s="62">
        <f t="shared" si="75"/>
        <v>52348.876142362329</v>
      </c>
      <c r="AF108" s="62">
        <f t="shared" si="76"/>
        <v>46781.716707</v>
      </c>
      <c r="AG108" s="62">
        <f t="shared" si="77"/>
        <v>1884.2518181818177</v>
      </c>
      <c r="AH108" s="62">
        <f t="shared" si="78"/>
        <v>1884.2518181818182</v>
      </c>
      <c r="AI108" s="62">
        <f t="shared" si="79"/>
        <v>1683.8668039999998</v>
      </c>
      <c r="AK108" s="98"/>
      <c r="AL108" s="34" t="s">
        <v>484</v>
      </c>
      <c r="AM108" s="160">
        <v>20726.77</v>
      </c>
      <c r="AN108" s="160">
        <v>1683.8668039999998</v>
      </c>
      <c r="AO108" s="160">
        <v>2569.0165330000004</v>
      </c>
      <c r="AP108" s="160">
        <v>91.916663999999997</v>
      </c>
      <c r="AQ108" s="160">
        <v>12.309031777789</v>
      </c>
      <c r="AR108" s="160">
        <v>11</v>
      </c>
      <c r="AS108" s="160">
        <v>43.367975919447119</v>
      </c>
      <c r="AT108" s="160">
        <v>44.305278769085071</v>
      </c>
      <c r="AU108" s="160">
        <v>1.3090317777890004</v>
      </c>
      <c r="AV108" s="160">
        <v>18522.534843999998</v>
      </c>
      <c r="AW108" s="160">
        <v>-2204.2351560000006</v>
      </c>
      <c r="AX108" s="160">
        <v>-200.38501418181824</v>
      </c>
      <c r="AY108" s="72"/>
      <c r="BF108" s="131"/>
      <c r="BJ108" s="96"/>
    </row>
    <row r="109" spans="1:62">
      <c r="B109" s="59" t="str">
        <f t="shared" si="55"/>
        <v>K96903 20.5 OZ Kroger Strawberry Squeeze Spread</v>
      </c>
      <c r="D109" s="91">
        <f t="shared" si="56"/>
        <v>17319.509999999998</v>
      </c>
      <c r="E109" s="92">
        <f t="shared" si="56"/>
        <v>1468.0000870000003</v>
      </c>
      <c r="F109" s="92">
        <f t="shared" si="56"/>
        <v>1872.4665809999997</v>
      </c>
      <c r="G109" s="92">
        <f t="shared" si="56"/>
        <v>13.499999000000001</v>
      </c>
      <c r="H109" s="93">
        <f t="shared" si="57"/>
        <v>11.798030635947772</v>
      </c>
      <c r="I109" s="94">
        <f t="shared" si="58"/>
        <v>11</v>
      </c>
      <c r="J109" s="95">
        <f t="shared" si="59"/>
        <v>0.46937420995706469</v>
      </c>
      <c r="K109" s="95">
        <f t="shared" si="59"/>
        <v>0.4712711159869159</v>
      </c>
      <c r="L109" s="96">
        <f t="shared" si="65"/>
        <v>11.001645211735111</v>
      </c>
      <c r="M109" s="60">
        <f t="shared" si="60"/>
        <v>0.43769072049635854</v>
      </c>
      <c r="N109" s="60">
        <f t="shared" si="61"/>
        <v>-3.1683489460706149E-2</v>
      </c>
      <c r="O109" s="60">
        <f t="shared" si="66"/>
        <v>0.43945958241784211</v>
      </c>
      <c r="P109" s="60">
        <f t="shared" si="67"/>
        <v>-3.1811533569073791E-2</v>
      </c>
      <c r="Q109" s="97">
        <f t="shared" si="62"/>
        <v>11</v>
      </c>
      <c r="R109" s="60">
        <f t="shared" si="63"/>
        <v>0.4694444117714629</v>
      </c>
      <c r="S109" s="60">
        <f t="shared" si="64"/>
        <v>7.0201814398207496E-5</v>
      </c>
      <c r="T109" s="60">
        <f t="shared" si="68"/>
        <v>0.4713416015115014</v>
      </c>
      <c r="U109" s="60">
        <f t="shared" si="69"/>
        <v>7.0485524585495174E-5</v>
      </c>
      <c r="W109" s="61"/>
      <c r="X109" s="61"/>
      <c r="Y109" s="60"/>
      <c r="Z109" s="62">
        <f t="shared" si="70"/>
        <v>39570.201489213643</v>
      </c>
      <c r="AA109" s="62">
        <f t="shared" si="71"/>
        <v>36893.633336999999</v>
      </c>
      <c r="AB109" s="62">
        <f t="shared" si="72"/>
        <v>1574.2654545454545</v>
      </c>
      <c r="AC109" s="62">
        <f t="shared" si="73"/>
        <v>1574.5009090909091</v>
      </c>
      <c r="AD109" s="62">
        <f t="shared" si="74"/>
        <v>1468.0000870000003</v>
      </c>
      <c r="AE109" s="62">
        <f t="shared" si="75"/>
        <v>39410.928087426371</v>
      </c>
      <c r="AF109" s="62">
        <f t="shared" si="76"/>
        <v>36745.133348000003</v>
      </c>
      <c r="AG109" s="62">
        <f t="shared" si="77"/>
        <v>1574.2654545454545</v>
      </c>
      <c r="AH109" s="62">
        <f t="shared" si="78"/>
        <v>1574.5009090909089</v>
      </c>
      <c r="AI109" s="62">
        <f t="shared" si="79"/>
        <v>1468.0000870000003</v>
      </c>
      <c r="AK109" s="98"/>
      <c r="AL109" s="34" t="s">
        <v>485</v>
      </c>
      <c r="AM109" s="160">
        <v>17319.509999999998</v>
      </c>
      <c r="AN109" s="160">
        <v>1468.0000870000003</v>
      </c>
      <c r="AO109" s="160">
        <v>1872.4665809999997</v>
      </c>
      <c r="AP109" s="160">
        <v>13.499999000000001</v>
      </c>
      <c r="AQ109" s="160">
        <v>11.798030635947773</v>
      </c>
      <c r="AR109" s="160">
        <v>11</v>
      </c>
      <c r="AS109" s="160">
        <v>46.937420995706468</v>
      </c>
      <c r="AT109" s="160">
        <v>47.127111598691592</v>
      </c>
      <c r="AU109" s="160">
        <v>0.79803063594777313</v>
      </c>
      <c r="AV109" s="160">
        <v>16148.000957000002</v>
      </c>
      <c r="AW109" s="160">
        <v>-1171.5090429999993</v>
      </c>
      <c r="AX109" s="160">
        <v>-106.50082209090905</v>
      </c>
      <c r="AY109" s="72"/>
      <c r="BF109" s="131"/>
      <c r="BJ109" s="96"/>
    </row>
    <row r="110" spans="1:62">
      <c r="B110" s="59" t="str">
        <f t="shared" si="55"/>
        <v>K97128 21oz HT Squeeze Grape Jelly</v>
      </c>
      <c r="D110" s="91">
        <f t="shared" ref="D110:G125" si="80">AM110</f>
        <v>1430.27</v>
      </c>
      <c r="E110" s="92">
        <f t="shared" si="80"/>
        <v>121.41667699999999</v>
      </c>
      <c r="F110" s="92">
        <f t="shared" si="80"/>
        <v>143.23332300000001</v>
      </c>
      <c r="G110" s="92">
        <f t="shared" si="80"/>
        <v>102.983333</v>
      </c>
      <c r="H110" s="93">
        <f t="shared" si="57"/>
        <v>11.779848002264137</v>
      </c>
      <c r="I110" s="94">
        <f t="shared" si="58"/>
        <v>11</v>
      </c>
      <c r="J110" s="95">
        <f t="shared" si="59"/>
        <v>0.35367996800917245</v>
      </c>
      <c r="K110" s="95">
        <f t="shared" si="59"/>
        <v>0.49130755886848837</v>
      </c>
      <c r="L110" s="96">
        <f t="shared" si="65"/>
        <v>11.000000000000002</v>
      </c>
      <c r="M110" s="60">
        <f t="shared" si="60"/>
        <v>0.33026569165859615</v>
      </c>
      <c r="N110" s="60">
        <f t="shared" si="61"/>
        <v>-2.3414276350576302E-2</v>
      </c>
      <c r="O110" s="60">
        <f t="shared" si="66"/>
        <v>0.4587820782165124</v>
      </c>
      <c r="P110" s="60">
        <f t="shared" si="67"/>
        <v>-3.2525480651975969E-2</v>
      </c>
      <c r="Q110" s="97">
        <f t="shared" si="62"/>
        <v>11</v>
      </c>
      <c r="R110" s="60">
        <f t="shared" si="63"/>
        <v>0.35367996800917245</v>
      </c>
      <c r="S110" s="60">
        <f t="shared" si="64"/>
        <v>0</v>
      </c>
      <c r="T110" s="60">
        <f t="shared" si="68"/>
        <v>0.49130755886848848</v>
      </c>
      <c r="U110" s="60">
        <f t="shared" si="69"/>
        <v>0</v>
      </c>
      <c r="W110" s="61"/>
      <c r="X110" s="61"/>
      <c r="Y110" s="60"/>
      <c r="Z110" s="62">
        <f t="shared" si="70"/>
        <v>4330.6647833057559</v>
      </c>
      <c r="AA110" s="62">
        <f t="shared" si="71"/>
        <v>4043.9666630000002</v>
      </c>
      <c r="AB110" s="62">
        <f t="shared" si="72"/>
        <v>130.02454545454543</v>
      </c>
      <c r="AC110" s="62">
        <f t="shared" si="73"/>
        <v>130.02454545454543</v>
      </c>
      <c r="AD110" s="62">
        <f t="shared" si="74"/>
        <v>121.41667699999999</v>
      </c>
      <c r="AE110" s="62">
        <f t="shared" si="75"/>
        <v>3117.5367737992037</v>
      </c>
      <c r="AF110" s="62">
        <f t="shared" si="76"/>
        <v>2911.1499999999996</v>
      </c>
      <c r="AG110" s="62">
        <f t="shared" si="77"/>
        <v>130.02454545454543</v>
      </c>
      <c r="AH110" s="62">
        <f t="shared" si="78"/>
        <v>130.02454545454546</v>
      </c>
      <c r="AI110" s="62">
        <f t="shared" si="79"/>
        <v>121.41667699999999</v>
      </c>
      <c r="AK110" s="98"/>
      <c r="AL110" s="34" t="s">
        <v>486</v>
      </c>
      <c r="AM110" s="160">
        <v>1430.27</v>
      </c>
      <c r="AN110" s="160">
        <v>121.41667699999999</v>
      </c>
      <c r="AO110" s="160">
        <v>143.23332300000001</v>
      </c>
      <c r="AP110" s="160">
        <v>102.983333</v>
      </c>
      <c r="AQ110" s="160">
        <v>11.779848002264137</v>
      </c>
      <c r="AR110" s="160">
        <v>11</v>
      </c>
      <c r="AS110" s="160">
        <v>35.367996800917247</v>
      </c>
      <c r="AT110" s="160">
        <v>49.130755886848839</v>
      </c>
      <c r="AU110" s="160">
        <v>0.77984800226413653</v>
      </c>
      <c r="AV110" s="160">
        <v>1335.5834470000002</v>
      </c>
      <c r="AW110" s="160">
        <v>-94.686552999999833</v>
      </c>
      <c r="AX110" s="160">
        <v>-8.6078684545454411</v>
      </c>
      <c r="AY110" s="72"/>
      <c r="BF110" s="131"/>
      <c r="BJ110" s="96"/>
    </row>
    <row r="111" spans="1:62">
      <c r="A111" s="161"/>
      <c r="B111" s="161" t="str">
        <f t="shared" si="55"/>
        <v>K97436 14oz HT Pizza Sauce Traditional</v>
      </c>
      <c r="C111" s="161"/>
      <c r="D111" s="91">
        <f t="shared" si="80"/>
        <v>3921.5</v>
      </c>
      <c r="E111" s="92">
        <f t="shared" si="80"/>
        <v>256.81667300000004</v>
      </c>
      <c r="F111" s="92">
        <f t="shared" si="80"/>
        <v>68.283326000000002</v>
      </c>
      <c r="G111" s="92">
        <f t="shared" si="80"/>
        <v>0</v>
      </c>
      <c r="H111" s="93">
        <f t="shared" si="57"/>
        <v>15.269647231977027</v>
      </c>
      <c r="I111" s="94">
        <f t="shared" si="58"/>
        <v>15.42</v>
      </c>
      <c r="J111" s="95">
        <f t="shared" si="59"/>
        <v>0.78225955651090984</v>
      </c>
      <c r="K111" s="95">
        <f t="shared" si="59"/>
        <v>0.78225955651090984</v>
      </c>
      <c r="L111" s="96">
        <f t="shared" si="65"/>
        <v>15.420000001462286</v>
      </c>
      <c r="M111" s="60">
        <f t="shared" si="60"/>
        <v>0.78996208486607855</v>
      </c>
      <c r="N111" s="60">
        <f t="shared" si="61"/>
        <v>7.702528355168714E-3</v>
      </c>
      <c r="O111" s="60">
        <f t="shared" si="66"/>
        <v>0.78996208486607855</v>
      </c>
      <c r="P111" s="60">
        <f t="shared" si="67"/>
        <v>7.702528355168714E-3</v>
      </c>
      <c r="Q111" s="97">
        <f t="shared" si="62"/>
        <v>15.42</v>
      </c>
      <c r="R111" s="60">
        <f t="shared" si="63"/>
        <v>0.78225955658509183</v>
      </c>
      <c r="S111" s="60">
        <f t="shared" si="64"/>
        <v>7.418199388098401E-11</v>
      </c>
      <c r="T111" s="60">
        <f t="shared" si="68"/>
        <v>0.78225955658509183</v>
      </c>
      <c r="U111" s="60">
        <f t="shared" si="69"/>
        <v>7.418199388098401E-11</v>
      </c>
      <c r="W111" s="61"/>
      <c r="X111" s="61"/>
      <c r="Y111" s="60"/>
      <c r="Z111" s="62">
        <f t="shared" si="70"/>
        <v>4964.1622998460844</v>
      </c>
      <c r="AA111" s="62">
        <f t="shared" si="71"/>
        <v>5013.0419845800006</v>
      </c>
      <c r="AB111" s="62">
        <f t="shared" si="72"/>
        <v>254.31258103943725</v>
      </c>
      <c r="AC111" s="62">
        <f t="shared" si="73"/>
        <v>254.31258106355381</v>
      </c>
      <c r="AD111" s="62">
        <f t="shared" si="74"/>
        <v>256.81667300000009</v>
      </c>
      <c r="AE111" s="62">
        <f t="shared" si="75"/>
        <v>4964.1622998460844</v>
      </c>
      <c r="AF111" s="62">
        <f t="shared" si="76"/>
        <v>5013.0419845800006</v>
      </c>
      <c r="AG111" s="62">
        <f t="shared" si="77"/>
        <v>254.31258103943725</v>
      </c>
      <c r="AH111" s="62">
        <f t="shared" si="78"/>
        <v>254.31258106355381</v>
      </c>
      <c r="AI111" s="62">
        <f t="shared" si="79"/>
        <v>256.81667300000009</v>
      </c>
      <c r="AK111" s="98"/>
      <c r="AL111" s="34" t="s">
        <v>487</v>
      </c>
      <c r="AM111" s="160">
        <v>3921.5</v>
      </c>
      <c r="AN111" s="160">
        <v>256.81667300000004</v>
      </c>
      <c r="AO111" s="160">
        <v>68.283326000000002</v>
      </c>
      <c r="AP111" s="160">
        <v>0</v>
      </c>
      <c r="AQ111" s="160">
        <v>15.269647231977029</v>
      </c>
      <c r="AR111" s="160">
        <v>15.42</v>
      </c>
      <c r="AS111" s="160">
        <v>78.225955651090985</v>
      </c>
      <c r="AT111" s="160">
        <v>78.225955651090985</v>
      </c>
      <c r="AU111" s="160">
        <v>-0.15035276802297176</v>
      </c>
      <c r="AV111" s="160">
        <v>3960.1130976600002</v>
      </c>
      <c r="AW111" s="160">
        <v>38.613097660000257</v>
      </c>
      <c r="AX111" s="160">
        <v>2.5040919364461907</v>
      </c>
      <c r="AY111" s="72"/>
      <c r="BF111" s="131"/>
      <c r="BJ111" s="96"/>
    </row>
    <row r="112" spans="1:62">
      <c r="B112" s="59" t="str">
        <f t="shared" si="55"/>
        <v>K97637 18oz HT Blackberry Preseves</v>
      </c>
      <c r="D112" s="91">
        <f t="shared" si="80"/>
        <v>417.9</v>
      </c>
      <c r="E112" s="92">
        <f t="shared" si="80"/>
        <v>28.283335999999998</v>
      </c>
      <c r="F112" s="92">
        <f t="shared" si="80"/>
        <v>106.74999699999998</v>
      </c>
      <c r="G112" s="92">
        <f t="shared" si="80"/>
        <v>0</v>
      </c>
      <c r="H112" s="93">
        <f t="shared" si="57"/>
        <v>14.775484758940742</v>
      </c>
      <c r="I112" s="94">
        <f t="shared" si="58"/>
        <v>14.75</v>
      </c>
      <c r="J112" s="95">
        <f t="shared" si="59"/>
        <v>0.2098163672181331</v>
      </c>
      <c r="K112" s="95">
        <f t="shared" si="59"/>
        <v>0.2098163672181331</v>
      </c>
      <c r="L112" s="96">
        <f t="shared" si="65"/>
        <v>14.750000003339219</v>
      </c>
      <c r="M112" s="60">
        <f t="shared" si="60"/>
        <v>0.20945447595520733</v>
      </c>
      <c r="N112" s="60">
        <f t="shared" si="61"/>
        <v>-3.6189126292576757E-4</v>
      </c>
      <c r="O112" s="60">
        <f t="shared" si="66"/>
        <v>0.20945447595520733</v>
      </c>
      <c r="P112" s="60">
        <f t="shared" si="67"/>
        <v>-3.6189126292576757E-4</v>
      </c>
      <c r="Q112" s="97">
        <f t="shared" si="62"/>
        <v>14.75</v>
      </c>
      <c r="R112" s="60">
        <f t="shared" si="63"/>
        <v>0.20981636726563294</v>
      </c>
      <c r="S112" s="60">
        <f t="shared" si="64"/>
        <v>4.7499837396713929E-11</v>
      </c>
      <c r="T112" s="60">
        <f t="shared" si="68"/>
        <v>0.20981636726563294</v>
      </c>
      <c r="U112" s="60">
        <f t="shared" si="69"/>
        <v>4.7499837396713929E-11</v>
      </c>
      <c r="W112" s="61"/>
      <c r="X112" s="61"/>
      <c r="Y112" s="60"/>
      <c r="Z112" s="62">
        <f t="shared" si="70"/>
        <v>1995.1829536904695</v>
      </c>
      <c r="AA112" s="62">
        <f t="shared" si="71"/>
        <v>1991.7416617499996</v>
      </c>
      <c r="AB112" s="62">
        <f t="shared" si="72"/>
        <v>28.332203383416445</v>
      </c>
      <c r="AC112" s="62">
        <f t="shared" si="73"/>
        <v>28.332203389830507</v>
      </c>
      <c r="AD112" s="62">
        <f t="shared" si="74"/>
        <v>28.283335999999998</v>
      </c>
      <c r="AE112" s="62">
        <f t="shared" si="75"/>
        <v>1995.1829536904695</v>
      </c>
      <c r="AF112" s="62">
        <f t="shared" si="76"/>
        <v>1991.7416617499996</v>
      </c>
      <c r="AG112" s="62">
        <f t="shared" si="77"/>
        <v>28.332203383416445</v>
      </c>
      <c r="AH112" s="62">
        <f t="shared" si="78"/>
        <v>28.332203389830507</v>
      </c>
      <c r="AI112" s="62">
        <f t="shared" si="79"/>
        <v>28.283335999999998</v>
      </c>
      <c r="AK112" s="98"/>
      <c r="AL112" s="34" t="s">
        <v>488</v>
      </c>
      <c r="AM112" s="160">
        <v>417.9</v>
      </c>
      <c r="AN112" s="160">
        <v>28.283335999999998</v>
      </c>
      <c r="AO112" s="160">
        <v>106.74999699999998</v>
      </c>
      <c r="AP112" s="160">
        <v>0</v>
      </c>
      <c r="AQ112" s="160">
        <v>14.775484758940742</v>
      </c>
      <c r="AR112" s="160">
        <v>14.75</v>
      </c>
      <c r="AS112" s="160">
        <v>20.98163672181331</v>
      </c>
      <c r="AT112" s="160">
        <v>20.98163672181331</v>
      </c>
      <c r="AU112" s="160">
        <v>2.5484758940742723E-2</v>
      </c>
      <c r="AV112" s="160">
        <v>417.17920599999997</v>
      </c>
      <c r="AW112" s="160">
        <v>-0.72079400000000537</v>
      </c>
      <c r="AX112" s="160">
        <v>-4.8867389830508971E-2</v>
      </c>
      <c r="AY112" s="72"/>
      <c r="BF112" s="131"/>
      <c r="BJ112" s="96"/>
    </row>
    <row r="113" spans="1:62">
      <c r="B113" s="59" t="str">
        <f t="shared" si="55"/>
        <v>K97659 18oz HT Red Rasberry Preserves</v>
      </c>
      <c r="D113" s="91">
        <f t="shared" si="80"/>
        <v>303.76</v>
      </c>
      <c r="E113" s="92">
        <f t="shared" si="80"/>
        <v>19.233335999999998</v>
      </c>
      <c r="F113" s="92">
        <f t="shared" si="80"/>
        <v>17.716664000000002</v>
      </c>
      <c r="G113" s="92">
        <f t="shared" si="80"/>
        <v>0</v>
      </c>
      <c r="H113" s="93">
        <f t="shared" si="57"/>
        <v>15.79341202171064</v>
      </c>
      <c r="I113" s="94">
        <f t="shared" si="58"/>
        <v>14.75</v>
      </c>
      <c r="J113" s="95">
        <f t="shared" si="59"/>
        <v>0.55734501502259126</v>
      </c>
      <c r="K113" s="95">
        <f t="shared" si="59"/>
        <v>0.55734501502259126</v>
      </c>
      <c r="L113" s="96">
        <f t="shared" si="65"/>
        <v>14.749999999999996</v>
      </c>
      <c r="M113" s="60">
        <f t="shared" si="60"/>
        <v>0.52052330175913386</v>
      </c>
      <c r="N113" s="60">
        <f t="shared" si="61"/>
        <v>-3.6821713263457401E-2</v>
      </c>
      <c r="O113" s="60">
        <f t="shared" si="66"/>
        <v>0.52052330175913386</v>
      </c>
      <c r="P113" s="60">
        <f t="shared" si="67"/>
        <v>-3.6821713263457401E-2</v>
      </c>
      <c r="Q113" s="97">
        <f t="shared" si="62"/>
        <v>14.75</v>
      </c>
      <c r="R113" s="60">
        <f t="shared" si="63"/>
        <v>0.55734501502259115</v>
      </c>
      <c r="S113" s="60">
        <f t="shared" si="64"/>
        <v>0</v>
      </c>
      <c r="T113" s="60">
        <f t="shared" si="68"/>
        <v>0.55734501502259115</v>
      </c>
      <c r="U113" s="60">
        <f t="shared" si="69"/>
        <v>0</v>
      </c>
      <c r="W113" s="61"/>
      <c r="X113" s="61"/>
      <c r="Y113" s="60"/>
      <c r="Z113" s="62">
        <f t="shared" si="70"/>
        <v>583.56657420220824</v>
      </c>
      <c r="AA113" s="62">
        <f t="shared" si="71"/>
        <v>545.01250000000005</v>
      </c>
      <c r="AB113" s="62">
        <f t="shared" si="72"/>
        <v>20.59389830508475</v>
      </c>
      <c r="AC113" s="62">
        <f t="shared" si="73"/>
        <v>20.593898305084746</v>
      </c>
      <c r="AD113" s="62">
        <f t="shared" si="74"/>
        <v>19.233335999999998</v>
      </c>
      <c r="AE113" s="62">
        <f t="shared" si="75"/>
        <v>583.56657420220824</v>
      </c>
      <c r="AF113" s="62">
        <f t="shared" si="76"/>
        <v>545.01250000000005</v>
      </c>
      <c r="AG113" s="62">
        <f t="shared" si="77"/>
        <v>20.59389830508475</v>
      </c>
      <c r="AH113" s="62">
        <f t="shared" si="78"/>
        <v>20.593898305084746</v>
      </c>
      <c r="AI113" s="62">
        <f t="shared" si="79"/>
        <v>19.233335999999998</v>
      </c>
      <c r="AK113" s="98"/>
      <c r="AL113" s="34" t="s">
        <v>489</v>
      </c>
      <c r="AM113" s="160">
        <v>303.76</v>
      </c>
      <c r="AN113" s="160">
        <v>19.233335999999998</v>
      </c>
      <c r="AO113" s="160">
        <v>17.716664000000002</v>
      </c>
      <c r="AP113" s="160">
        <v>0</v>
      </c>
      <c r="AQ113" s="160">
        <v>15.79341202171064</v>
      </c>
      <c r="AR113" s="160">
        <v>14.75</v>
      </c>
      <c r="AS113" s="160">
        <v>55.734501502259121</v>
      </c>
      <c r="AT113" s="160">
        <v>55.734501502259121</v>
      </c>
      <c r="AU113" s="160">
        <v>1.0434120217106397</v>
      </c>
      <c r="AV113" s="160">
        <v>283.69170600000001</v>
      </c>
      <c r="AW113" s="160">
        <v>-20.068293999999987</v>
      </c>
      <c r="AX113" s="160">
        <v>-1.3605623050847451</v>
      </c>
      <c r="AY113" s="72"/>
      <c r="BF113" s="131"/>
      <c r="BJ113" s="96"/>
    </row>
    <row r="114" spans="1:62">
      <c r="B114" s="59" t="str">
        <f t="shared" si="55"/>
        <v>K97733 16 oz Kroger T&amp;C Mild Salsa</v>
      </c>
      <c r="D114" s="91">
        <f t="shared" si="80"/>
        <v>4507.7</v>
      </c>
      <c r="E114" s="92">
        <f t="shared" si="80"/>
        <v>342.35003499999999</v>
      </c>
      <c r="F114" s="92">
        <f t="shared" si="80"/>
        <v>820.63329899999997</v>
      </c>
      <c r="G114" s="92">
        <f t="shared" si="80"/>
        <v>9.0666659999999997</v>
      </c>
      <c r="H114" s="93">
        <f t="shared" si="57"/>
        <v>13.166933077719708</v>
      </c>
      <c r="I114" s="94">
        <f t="shared" si="58"/>
        <v>10.75</v>
      </c>
      <c r="J114" s="95">
        <f t="shared" si="59"/>
        <v>0.35733057661838763</v>
      </c>
      <c r="K114" s="95">
        <f t="shared" si="59"/>
        <v>0.36011634049961472</v>
      </c>
      <c r="L114" s="96">
        <f t="shared" si="65"/>
        <v>10.763132468570925</v>
      </c>
      <c r="M114" s="60">
        <f t="shared" si="60"/>
        <v>0.2920950770018344</v>
      </c>
      <c r="N114" s="60">
        <f t="shared" si="61"/>
        <v>-6.5235499616553227E-2</v>
      </c>
      <c r="O114" s="60">
        <f t="shared" si="66"/>
        <v>0.29437226225977886</v>
      </c>
      <c r="P114" s="60">
        <f t="shared" si="67"/>
        <v>-6.5744078239835857E-2</v>
      </c>
      <c r="Q114" s="97">
        <f t="shared" si="62"/>
        <v>10.75</v>
      </c>
      <c r="R114" s="60">
        <f t="shared" si="63"/>
        <v>0.35776710057809658</v>
      </c>
      <c r="S114" s="60">
        <f t="shared" si="64"/>
        <v>4.3652395970894542E-4</v>
      </c>
      <c r="T114" s="60">
        <f t="shared" si="68"/>
        <v>0.36055626763827564</v>
      </c>
      <c r="U114" s="60">
        <f t="shared" si="69"/>
        <v>4.399271386609227E-4</v>
      </c>
      <c r="W114" s="61"/>
      <c r="X114" s="61"/>
      <c r="Y114" s="60"/>
      <c r="Z114" s="62">
        <f t="shared" si="70"/>
        <v>15432.303913741383</v>
      </c>
      <c r="AA114" s="62">
        <f t="shared" si="71"/>
        <v>12599.5375</v>
      </c>
      <c r="AB114" s="62">
        <f t="shared" si="72"/>
        <v>418.8093023255812</v>
      </c>
      <c r="AC114" s="62">
        <f t="shared" si="73"/>
        <v>419.32093023255806</v>
      </c>
      <c r="AD114" s="62">
        <f t="shared" si="74"/>
        <v>342.35003499999999</v>
      </c>
      <c r="AE114" s="62">
        <f t="shared" si="75"/>
        <v>15312.923729281347</v>
      </c>
      <c r="AF114" s="62">
        <f t="shared" si="76"/>
        <v>12502.0708405</v>
      </c>
      <c r="AG114" s="62">
        <f t="shared" si="77"/>
        <v>418.80930230212118</v>
      </c>
      <c r="AH114" s="62">
        <f t="shared" si="78"/>
        <v>419.32093023255811</v>
      </c>
      <c r="AI114" s="62">
        <f t="shared" si="79"/>
        <v>342.35003499999999</v>
      </c>
      <c r="AK114" s="98"/>
      <c r="AL114" s="34" t="s">
        <v>490</v>
      </c>
      <c r="AM114" s="160">
        <v>4507.7</v>
      </c>
      <c r="AN114" s="160">
        <v>342.35003499999999</v>
      </c>
      <c r="AO114" s="160">
        <v>820.63329899999997</v>
      </c>
      <c r="AP114" s="160">
        <v>9.0666659999999997</v>
      </c>
      <c r="AQ114" s="160">
        <v>13.16693307771971</v>
      </c>
      <c r="AR114" s="160">
        <v>10.75</v>
      </c>
      <c r="AS114" s="160">
        <v>35.733057661838764</v>
      </c>
      <c r="AT114" s="160">
        <v>36.011634049961472</v>
      </c>
      <c r="AU114" s="160">
        <v>2.4169330777197091</v>
      </c>
      <c r="AV114" s="160">
        <v>3680.2628762500008</v>
      </c>
      <c r="AW114" s="160">
        <v>-827.43712374999961</v>
      </c>
      <c r="AX114" s="160">
        <v>-76.970895232558107</v>
      </c>
      <c r="AY114" s="72"/>
      <c r="BF114" s="131"/>
      <c r="BJ114" s="96"/>
    </row>
    <row r="115" spans="1:62">
      <c r="B115" s="59" t="str">
        <f t="shared" si="55"/>
        <v>K98673 12OZ Kroger Hot Fudge</v>
      </c>
      <c r="D115" s="91">
        <f t="shared" si="80"/>
        <v>10234.120000000001</v>
      </c>
      <c r="E115" s="92">
        <f t="shared" si="80"/>
        <v>637.98337400000003</v>
      </c>
      <c r="F115" s="92">
        <f t="shared" si="80"/>
        <v>1208.1666299999999</v>
      </c>
      <c r="G115" s="92">
        <f t="shared" si="80"/>
        <v>204.91666499999999</v>
      </c>
      <c r="H115" s="93">
        <f t="shared" si="57"/>
        <v>16.041358469633099</v>
      </c>
      <c r="I115" s="94">
        <f t="shared" si="58"/>
        <v>15.67</v>
      </c>
      <c r="J115" s="95">
        <f t="shared" si="59"/>
        <v>0.31841075408390895</v>
      </c>
      <c r="K115" s="95">
        <f t="shared" si="59"/>
        <v>0.35375331545002681</v>
      </c>
      <c r="L115" s="96">
        <f t="shared" si="65"/>
        <v>15.67050529655555</v>
      </c>
      <c r="M115" s="60">
        <f t="shared" si="60"/>
        <v>0.31104955467442186</v>
      </c>
      <c r="N115" s="60">
        <f t="shared" si="61"/>
        <v>-7.3611994094870958E-3</v>
      </c>
      <c r="O115" s="60">
        <f t="shared" si="66"/>
        <v>0.34557504678260154</v>
      </c>
      <c r="P115" s="60">
        <f t="shared" si="67"/>
        <v>-8.1782686674252703E-3</v>
      </c>
      <c r="Q115" s="97">
        <f t="shared" si="62"/>
        <v>15.67</v>
      </c>
      <c r="R115" s="60">
        <f t="shared" si="63"/>
        <v>0.31842102159235108</v>
      </c>
      <c r="S115" s="60">
        <f t="shared" si="64"/>
        <v>1.026750844212998E-5</v>
      </c>
      <c r="T115" s="60">
        <f t="shared" si="68"/>
        <v>0.35376472262922398</v>
      </c>
      <c r="U115" s="60">
        <f t="shared" si="69"/>
        <v>1.1407179197175932E-5</v>
      </c>
      <c r="W115" s="61"/>
      <c r="X115" s="61"/>
      <c r="Y115" s="60"/>
      <c r="Z115" s="62">
        <f t="shared" si="70"/>
        <v>32901.895682545306</v>
      </c>
      <c r="AA115" s="62">
        <f t="shared" si="71"/>
        <v>32140.214703230005</v>
      </c>
      <c r="AB115" s="62">
        <f t="shared" si="72"/>
        <v>653.08168475266132</v>
      </c>
      <c r="AC115" s="62">
        <f t="shared" si="73"/>
        <v>653.10274409700071</v>
      </c>
      <c r="AD115" s="62">
        <f t="shared" si="74"/>
        <v>637.98337399999991</v>
      </c>
      <c r="AE115" s="62">
        <f t="shared" si="75"/>
        <v>29614.754002878581</v>
      </c>
      <c r="AF115" s="62">
        <f t="shared" si="76"/>
        <v>28929.170562679999</v>
      </c>
      <c r="AG115" s="62">
        <f t="shared" si="77"/>
        <v>653.08168473308024</v>
      </c>
      <c r="AH115" s="62">
        <f t="shared" si="78"/>
        <v>653.10274409700082</v>
      </c>
      <c r="AI115" s="62">
        <f t="shared" si="79"/>
        <v>637.98337400000003</v>
      </c>
      <c r="AK115" s="98"/>
      <c r="AL115" s="34" t="s">
        <v>491</v>
      </c>
      <c r="AM115" s="160">
        <v>10234.120000000001</v>
      </c>
      <c r="AN115" s="160">
        <v>637.98337400000003</v>
      </c>
      <c r="AO115" s="160">
        <v>1208.1666299999999</v>
      </c>
      <c r="AP115" s="160">
        <v>204.91666499999999</v>
      </c>
      <c r="AQ115" s="160">
        <v>16.041358469633096</v>
      </c>
      <c r="AR115" s="160">
        <v>15.67</v>
      </c>
      <c r="AS115" s="160">
        <v>31.841075408390896</v>
      </c>
      <c r="AT115" s="160">
        <v>35.37533154500268</v>
      </c>
      <c r="AU115" s="160">
        <v>0.37135846963309632</v>
      </c>
      <c r="AV115" s="160">
        <v>9997.1994705799989</v>
      </c>
      <c r="AW115" s="160">
        <v>-236.92052942000001</v>
      </c>
      <c r="AX115" s="160">
        <v>-15.11937009700064</v>
      </c>
      <c r="AY115" s="72"/>
      <c r="BF115" s="131"/>
      <c r="BJ115" s="96"/>
    </row>
    <row r="116" spans="1:62">
      <c r="B116" s="59" t="str">
        <f t="shared" si="55"/>
        <v>K99064 24oz Kroger Simply 5 Chocolate Syrup</v>
      </c>
      <c r="D116" s="91">
        <f t="shared" si="80"/>
        <v>0</v>
      </c>
      <c r="E116" s="92">
        <f t="shared" si="80"/>
        <v>0</v>
      </c>
      <c r="F116" s="92">
        <f t="shared" si="80"/>
        <v>720</v>
      </c>
      <c r="G116" s="92">
        <f t="shared" si="80"/>
        <v>0</v>
      </c>
      <c r="H116" s="93">
        <f t="shared" si="57"/>
        <v>0</v>
      </c>
      <c r="I116" s="94">
        <f t="shared" si="58"/>
        <v>11.25</v>
      </c>
      <c r="J116" s="95">
        <f t="shared" si="59"/>
        <v>0</v>
      </c>
      <c r="K116" s="95">
        <f t="shared" si="59"/>
        <v>0</v>
      </c>
      <c r="L116" s="96">
        <f t="shared" si="65"/>
        <v>0</v>
      </c>
      <c r="M116" s="60">
        <f t="shared" si="60"/>
        <v>0</v>
      </c>
      <c r="N116" s="60">
        <f t="shared" si="61"/>
        <v>0</v>
      </c>
      <c r="O116" s="60">
        <f t="shared" si="66"/>
        <v>0</v>
      </c>
      <c r="P116" s="60">
        <f t="shared" si="67"/>
        <v>0</v>
      </c>
      <c r="Q116" s="97">
        <f t="shared" si="62"/>
        <v>11.25</v>
      </c>
      <c r="R116" s="60">
        <f t="shared" si="63"/>
        <v>0</v>
      </c>
      <c r="S116" s="60">
        <f t="shared" si="64"/>
        <v>0</v>
      </c>
      <c r="T116" s="60">
        <f t="shared" si="68"/>
        <v>0</v>
      </c>
      <c r="U116" s="60">
        <f t="shared" si="69"/>
        <v>0</v>
      </c>
      <c r="W116" s="61"/>
      <c r="X116" s="61"/>
      <c r="Y116" s="60"/>
      <c r="Z116" s="62">
        <f t="shared" si="70"/>
        <v>0</v>
      </c>
      <c r="AA116" s="62">
        <f t="shared" si="71"/>
        <v>8100</v>
      </c>
      <c r="AB116" s="62">
        <f t="shared" si="72"/>
        <v>0</v>
      </c>
      <c r="AC116" s="62">
        <f t="shared" si="73"/>
        <v>0</v>
      </c>
      <c r="AD116" s="62">
        <f t="shared" si="74"/>
        <v>0</v>
      </c>
      <c r="AE116" s="62">
        <f t="shared" si="75"/>
        <v>0</v>
      </c>
      <c r="AF116" s="62">
        <f t="shared" si="76"/>
        <v>8100</v>
      </c>
      <c r="AG116" s="62">
        <f t="shared" si="77"/>
        <v>0</v>
      </c>
      <c r="AH116" s="62">
        <f t="shared" si="78"/>
        <v>0</v>
      </c>
      <c r="AI116" s="62">
        <f t="shared" si="79"/>
        <v>0</v>
      </c>
      <c r="AK116" s="98"/>
      <c r="AL116" s="34" t="s">
        <v>492</v>
      </c>
      <c r="AM116" s="160">
        <v>0</v>
      </c>
      <c r="AN116" s="160">
        <v>0</v>
      </c>
      <c r="AO116" s="160">
        <v>720</v>
      </c>
      <c r="AP116" s="160">
        <v>0</v>
      </c>
      <c r="AQ116" s="160">
        <v>0</v>
      </c>
      <c r="AR116" s="160">
        <v>11.25</v>
      </c>
      <c r="AS116" s="160">
        <v>0</v>
      </c>
      <c r="AT116" s="160">
        <v>0</v>
      </c>
      <c r="AU116" s="160">
        <v>-11.25</v>
      </c>
      <c r="AV116" s="160">
        <v>0</v>
      </c>
      <c r="AW116" s="160">
        <v>0</v>
      </c>
      <c r="AX116" s="160">
        <v>0</v>
      </c>
      <c r="AY116" s="72"/>
      <c r="BF116" s="131"/>
      <c r="BJ116" s="96"/>
    </row>
    <row r="117" spans="1:62">
      <c r="B117" s="59" t="str">
        <f t="shared" si="55"/>
        <v>K99413 2lb Smart Way Grape Jelly</v>
      </c>
      <c r="D117" s="91">
        <f t="shared" si="80"/>
        <v>16515.560000000001</v>
      </c>
      <c r="E117" s="92">
        <f t="shared" si="80"/>
        <v>1290.0834049999999</v>
      </c>
      <c r="F117" s="92">
        <f t="shared" si="80"/>
        <v>1174.8165970000002</v>
      </c>
      <c r="G117" s="92">
        <f t="shared" si="80"/>
        <v>888.58333100000004</v>
      </c>
      <c r="H117" s="93">
        <f t="shared" si="57"/>
        <v>12.801931980514084</v>
      </c>
      <c r="I117" s="94">
        <f t="shared" si="58"/>
        <v>12.5</v>
      </c>
      <c r="J117" s="95">
        <f t="shared" si="59"/>
        <v>0.39399175985066087</v>
      </c>
      <c r="K117" s="95">
        <f t="shared" si="59"/>
        <v>0.53602369220089574</v>
      </c>
      <c r="L117" s="96">
        <f t="shared" si="65"/>
        <v>12.500000000013911</v>
      </c>
      <c r="M117" s="60">
        <f t="shared" si="60"/>
        <v>0.38469951298249072</v>
      </c>
      <c r="N117" s="60">
        <f t="shared" si="61"/>
        <v>-9.2922468681701509E-3</v>
      </c>
      <c r="O117" s="60">
        <f t="shared" si="66"/>
        <v>0.52338163980414476</v>
      </c>
      <c r="P117" s="60">
        <f t="shared" si="67"/>
        <v>-1.264205239675098E-2</v>
      </c>
      <c r="Q117" s="97">
        <f t="shared" si="62"/>
        <v>12.5</v>
      </c>
      <c r="R117" s="60">
        <f t="shared" si="63"/>
        <v>0.3939917598510993</v>
      </c>
      <c r="S117" s="60">
        <f t="shared" si="64"/>
        <v>4.3842707242447432E-13</v>
      </c>
      <c r="T117" s="60">
        <f t="shared" si="68"/>
        <v>0.53602369220980672</v>
      </c>
      <c r="U117" s="60">
        <f t="shared" si="69"/>
        <v>8.9109830625488939E-12</v>
      </c>
      <c r="W117" s="61"/>
      <c r="X117" s="61"/>
      <c r="Y117" s="60"/>
      <c r="Z117" s="62">
        <f t="shared" si="70"/>
        <v>42931.065526853665</v>
      </c>
      <c r="AA117" s="62">
        <f t="shared" si="71"/>
        <v>41918.5416625</v>
      </c>
      <c r="AB117" s="62">
        <f t="shared" si="72"/>
        <v>1321.2447999985297</v>
      </c>
      <c r="AC117" s="62">
        <f t="shared" si="73"/>
        <v>1321.2448000000002</v>
      </c>
      <c r="AD117" s="62">
        <f t="shared" si="74"/>
        <v>1290.0834049999999</v>
      </c>
      <c r="AE117" s="62">
        <f t="shared" si="75"/>
        <v>31555.482164373032</v>
      </c>
      <c r="AF117" s="62">
        <f t="shared" si="76"/>
        <v>30811.250025000005</v>
      </c>
      <c r="AG117" s="62">
        <f t="shared" si="77"/>
        <v>1321.2447999780354</v>
      </c>
      <c r="AH117" s="62">
        <f t="shared" si="78"/>
        <v>1321.2448000000002</v>
      </c>
      <c r="AI117" s="62">
        <f t="shared" si="79"/>
        <v>1290.0834049999999</v>
      </c>
      <c r="AK117" s="98"/>
      <c r="AL117" s="34" t="s">
        <v>493</v>
      </c>
      <c r="AM117" s="160">
        <v>16515.560000000001</v>
      </c>
      <c r="AN117" s="160">
        <v>1290.0834049999999</v>
      </c>
      <c r="AO117" s="160">
        <v>1174.8165970000002</v>
      </c>
      <c r="AP117" s="160">
        <v>888.58333100000004</v>
      </c>
      <c r="AQ117" s="160">
        <v>12.801931980514082</v>
      </c>
      <c r="AR117" s="160">
        <v>12.5</v>
      </c>
      <c r="AS117" s="160">
        <v>39.399175985066087</v>
      </c>
      <c r="AT117" s="160">
        <v>53.602369220089571</v>
      </c>
      <c r="AU117" s="160">
        <v>0.30193198051408215</v>
      </c>
      <c r="AV117" s="160">
        <v>16126.042562499999</v>
      </c>
      <c r="AW117" s="160">
        <v>-389.51743749999957</v>
      </c>
      <c r="AX117" s="160">
        <v>-31.161394999999967</v>
      </c>
      <c r="AY117" s="72"/>
      <c r="BF117" s="131"/>
      <c r="BJ117" s="96"/>
    </row>
    <row r="118" spans="1:62">
      <c r="B118" s="59" t="str">
        <f t="shared" si="55"/>
        <v>K99420 18oz Smart Way Grape Jelly</v>
      </c>
      <c r="D118" s="91">
        <f t="shared" si="80"/>
        <v>22560.16</v>
      </c>
      <c r="E118" s="92">
        <f t="shared" si="80"/>
        <v>1514.9334059999999</v>
      </c>
      <c r="F118" s="92">
        <f t="shared" si="80"/>
        <v>1061.1499279999998</v>
      </c>
      <c r="G118" s="92">
        <f t="shared" si="80"/>
        <v>241.533332</v>
      </c>
      <c r="H118" s="93">
        <f t="shared" si="57"/>
        <v>14.891849312087849</v>
      </c>
      <c r="I118" s="94">
        <f t="shared" si="58"/>
        <v>14.75</v>
      </c>
      <c r="J118" s="95">
        <f t="shared" si="59"/>
        <v>0.54283550750194076</v>
      </c>
      <c r="K118" s="95">
        <f t="shared" si="59"/>
        <v>0.59373171383293422</v>
      </c>
      <c r="L118" s="96">
        <f t="shared" si="65"/>
        <v>14.750000000456334</v>
      </c>
      <c r="M118" s="60">
        <f t="shared" si="60"/>
        <v>0.53766483719400315</v>
      </c>
      <c r="N118" s="60">
        <f t="shared" si="61"/>
        <v>-5.1706703079376082E-3</v>
      </c>
      <c r="O118" s="60">
        <f t="shared" si="66"/>
        <v>0.58807624194660457</v>
      </c>
      <c r="P118" s="60">
        <f t="shared" si="67"/>
        <v>-5.6554718863296438E-3</v>
      </c>
      <c r="Q118" s="97">
        <f t="shared" si="62"/>
        <v>14.75</v>
      </c>
      <c r="R118" s="60">
        <f t="shared" si="63"/>
        <v>0.54283550751873499</v>
      </c>
      <c r="S118" s="60">
        <f t="shared" si="64"/>
        <v>1.679423267120228E-11</v>
      </c>
      <c r="T118" s="60">
        <f t="shared" si="68"/>
        <v>0.59373171383645773</v>
      </c>
      <c r="U118" s="60">
        <f t="shared" si="69"/>
        <v>3.5235148132528593E-12</v>
      </c>
      <c r="W118" s="61"/>
      <c r="X118" s="61"/>
      <c r="Y118" s="60"/>
      <c r="Z118" s="62">
        <f t="shared" si="70"/>
        <v>41959.522809299357</v>
      </c>
      <c r="AA118" s="62">
        <f t="shared" si="71"/>
        <v>41559.8458235</v>
      </c>
      <c r="AB118" s="62">
        <f t="shared" si="72"/>
        <v>1529.5023728340364</v>
      </c>
      <c r="AC118" s="62">
        <f t="shared" si="73"/>
        <v>1529.502372881356</v>
      </c>
      <c r="AD118" s="62">
        <f t="shared" si="74"/>
        <v>1514.9334059999999</v>
      </c>
      <c r="AE118" s="62">
        <f t="shared" si="75"/>
        <v>38362.644825308875</v>
      </c>
      <c r="AF118" s="62">
        <f t="shared" si="76"/>
        <v>37997.229176499997</v>
      </c>
      <c r="AG118" s="62">
        <f t="shared" si="77"/>
        <v>1529.502372872279</v>
      </c>
      <c r="AH118" s="62">
        <f t="shared" si="78"/>
        <v>1529.502372881356</v>
      </c>
      <c r="AI118" s="62">
        <f t="shared" si="79"/>
        <v>1514.9334059999996</v>
      </c>
      <c r="AK118" s="98"/>
      <c r="AL118" s="34" t="s">
        <v>494</v>
      </c>
      <c r="AM118" s="160">
        <v>22560.16</v>
      </c>
      <c r="AN118" s="160">
        <v>1514.9334059999999</v>
      </c>
      <c r="AO118" s="160">
        <v>1061.1499279999998</v>
      </c>
      <c r="AP118" s="160">
        <v>241.533332</v>
      </c>
      <c r="AQ118" s="160">
        <v>14.891849312087848</v>
      </c>
      <c r="AR118" s="160">
        <v>14.75</v>
      </c>
      <c r="AS118" s="160">
        <v>54.283550750194074</v>
      </c>
      <c r="AT118" s="160">
        <v>59.373171383293418</v>
      </c>
      <c r="AU118" s="160">
        <v>0.14184931208784746</v>
      </c>
      <c r="AV118" s="160">
        <v>22345.267738500006</v>
      </c>
      <c r="AW118" s="160">
        <v>-214.89226149999936</v>
      </c>
      <c r="AX118" s="160">
        <v>-14.568966881355889</v>
      </c>
      <c r="AY118" s="72"/>
      <c r="BF118" s="131"/>
      <c r="BJ118" s="96"/>
    </row>
    <row r="119" spans="1:62">
      <c r="B119" s="59" t="str">
        <f t="shared" si="55"/>
        <v>K99429 18oz Smart Way Apple Jelly</v>
      </c>
      <c r="D119" s="91">
        <f t="shared" si="80"/>
        <v>9639.93</v>
      </c>
      <c r="E119" s="92">
        <f t="shared" si="80"/>
        <v>641.50002099999995</v>
      </c>
      <c r="F119" s="92">
        <f t="shared" si="80"/>
        <v>220.38331399999998</v>
      </c>
      <c r="G119" s="92">
        <f t="shared" si="80"/>
        <v>89.349998999999983</v>
      </c>
      <c r="H119" s="93">
        <f t="shared" si="57"/>
        <v>15.027170201760603</v>
      </c>
      <c r="I119" s="94">
        <f t="shared" si="58"/>
        <v>14.75</v>
      </c>
      <c r="J119" s="95">
        <f t="shared" si="59"/>
        <v>0.68706021208243395</v>
      </c>
      <c r="K119" s="95">
        <f t="shared" si="59"/>
        <v>0.75828659134351184</v>
      </c>
      <c r="L119" s="96">
        <f t="shared" si="65"/>
        <v>14.750000001653527</v>
      </c>
      <c r="M119" s="60">
        <f t="shared" si="60"/>
        <v>0.67438765870667017</v>
      </c>
      <c r="N119" s="60">
        <f t="shared" si="61"/>
        <v>-1.2672553375763784E-2</v>
      </c>
      <c r="O119" s="60">
        <f t="shared" si="66"/>
        <v>0.74430029558466859</v>
      </c>
      <c r="P119" s="60">
        <f t="shared" si="67"/>
        <v>-1.3986295758843248E-2</v>
      </c>
      <c r="Q119" s="97">
        <f t="shared" si="62"/>
        <v>14.75</v>
      </c>
      <c r="R119" s="60">
        <f t="shared" si="63"/>
        <v>0.68706021215945579</v>
      </c>
      <c r="S119" s="60">
        <f t="shared" si="64"/>
        <v>7.7021833355672698E-11</v>
      </c>
      <c r="T119" s="60">
        <f t="shared" si="68"/>
        <v>0.75828659138790111</v>
      </c>
      <c r="U119" s="60">
        <f t="shared" si="69"/>
        <v>4.4389270037470396E-11</v>
      </c>
      <c r="W119" s="61"/>
      <c r="X119" s="61"/>
      <c r="Y119" s="60"/>
      <c r="Z119" s="62">
        <f t="shared" si="70"/>
        <v>14294.345211606191</v>
      </c>
      <c r="AA119" s="62">
        <f t="shared" si="71"/>
        <v>14030.691676500001</v>
      </c>
      <c r="AB119" s="62">
        <f t="shared" si="72"/>
        <v>653.55457619792071</v>
      </c>
      <c r="AC119" s="62">
        <f t="shared" si="73"/>
        <v>653.55457627118642</v>
      </c>
      <c r="AD119" s="62">
        <f t="shared" si="74"/>
        <v>641.50002099999995</v>
      </c>
      <c r="AE119" s="62">
        <f t="shared" si="75"/>
        <v>12951.667569106052</v>
      </c>
      <c r="AF119" s="62">
        <f t="shared" si="76"/>
        <v>12712.77919125</v>
      </c>
      <c r="AG119" s="62">
        <f t="shared" si="77"/>
        <v>653.55457623292807</v>
      </c>
      <c r="AH119" s="62">
        <f t="shared" si="78"/>
        <v>653.55457627118653</v>
      </c>
      <c r="AI119" s="62">
        <f t="shared" si="79"/>
        <v>641.50002099999995</v>
      </c>
      <c r="AK119" s="98"/>
      <c r="AL119" s="34" t="s">
        <v>495</v>
      </c>
      <c r="AM119" s="160">
        <v>9639.93</v>
      </c>
      <c r="AN119" s="160">
        <v>641.50002099999995</v>
      </c>
      <c r="AO119" s="160">
        <v>220.38331399999998</v>
      </c>
      <c r="AP119" s="160">
        <v>89.349998999999983</v>
      </c>
      <c r="AQ119" s="160">
        <v>15.027170201760603</v>
      </c>
      <c r="AR119" s="160">
        <v>14.75</v>
      </c>
      <c r="AS119" s="160">
        <v>68.706021208243399</v>
      </c>
      <c r="AT119" s="160">
        <v>75.828659134351184</v>
      </c>
      <c r="AU119" s="160">
        <v>0.27717020176060259</v>
      </c>
      <c r="AV119" s="160">
        <v>9462.1253097499994</v>
      </c>
      <c r="AW119" s="160">
        <v>-177.80469024999968</v>
      </c>
      <c r="AX119" s="160">
        <v>-12.054555271186418</v>
      </c>
      <c r="AY119" s="72"/>
      <c r="BF119" s="131"/>
      <c r="BJ119" s="96"/>
    </row>
    <row r="120" spans="1:62">
      <c r="B120" s="59" t="str">
        <f t="shared" si="55"/>
        <v>K997424 14oz  Kroger Spicy Pizza Sauce</v>
      </c>
      <c r="D120" s="91">
        <f t="shared" si="80"/>
        <v>14086.98</v>
      </c>
      <c r="E120" s="92">
        <f t="shared" si="80"/>
        <v>913.23337800000013</v>
      </c>
      <c r="F120" s="92">
        <f t="shared" si="80"/>
        <v>717.41662199999996</v>
      </c>
      <c r="G120" s="92">
        <f t="shared" si="80"/>
        <v>643.16666599999996</v>
      </c>
      <c r="H120" s="93">
        <f t="shared" si="57"/>
        <v>15.42538888673865</v>
      </c>
      <c r="I120" s="94">
        <f t="shared" si="58"/>
        <v>15.42</v>
      </c>
      <c r="J120" s="95">
        <f t="shared" si="59"/>
        <v>0.40177053095007431</v>
      </c>
      <c r="K120" s="95">
        <f t="shared" si="59"/>
        <v>0.56020167810930543</v>
      </c>
      <c r="L120" s="96">
        <f t="shared" si="65"/>
        <v>15.420000000015722</v>
      </c>
      <c r="M120" s="60">
        <f t="shared" si="60"/>
        <v>0.40163017170883913</v>
      </c>
      <c r="N120" s="60">
        <f t="shared" si="61"/>
        <v>-1.4035924123517729E-4</v>
      </c>
      <c r="O120" s="60">
        <f t="shared" si="66"/>
        <v>0.56004254622389849</v>
      </c>
      <c r="P120" s="60">
        <f t="shared" si="67"/>
        <v>-1.59131885406949E-4</v>
      </c>
      <c r="Q120" s="97">
        <f t="shared" si="62"/>
        <v>15.42</v>
      </c>
      <c r="R120" s="60">
        <f t="shared" si="63"/>
        <v>0.40177053095048398</v>
      </c>
      <c r="S120" s="60">
        <f t="shared" si="64"/>
        <v>4.0967229608668276E-13</v>
      </c>
      <c r="T120" s="60">
        <f t="shared" si="68"/>
        <v>0.56023826644766161</v>
      </c>
      <c r="U120" s="60">
        <f t="shared" si="69"/>
        <v>3.6588338356180472E-5</v>
      </c>
      <c r="W120" s="61"/>
      <c r="X120" s="61"/>
      <c r="Y120" s="60"/>
      <c r="Z120" s="62">
        <f t="shared" si="70"/>
        <v>35074.506330197531</v>
      </c>
      <c r="AA120" s="62">
        <f t="shared" si="71"/>
        <v>35062.25298972</v>
      </c>
      <c r="AB120" s="62">
        <f t="shared" si="72"/>
        <v>913.55252918194788</v>
      </c>
      <c r="AC120" s="62">
        <f t="shared" si="73"/>
        <v>913.55252918287943</v>
      </c>
      <c r="AD120" s="62">
        <f t="shared" si="74"/>
        <v>913.23337800000024</v>
      </c>
      <c r="AE120" s="62">
        <f t="shared" si="75"/>
        <v>25153.410388160381</v>
      </c>
      <c r="AF120" s="62">
        <f t="shared" si="76"/>
        <v>25144.623</v>
      </c>
      <c r="AG120" s="62">
        <f t="shared" si="77"/>
        <v>913.49286640893899</v>
      </c>
      <c r="AH120" s="62">
        <f t="shared" si="78"/>
        <v>913.55252918287943</v>
      </c>
      <c r="AI120" s="62">
        <f t="shared" si="79"/>
        <v>913.23337800000013</v>
      </c>
      <c r="AK120" s="98"/>
      <c r="AL120" s="34" t="s">
        <v>496</v>
      </c>
      <c r="AM120" s="160">
        <v>14086.98</v>
      </c>
      <c r="AN120" s="160">
        <v>913.23337800000013</v>
      </c>
      <c r="AO120" s="160">
        <v>717.41662199999996</v>
      </c>
      <c r="AP120" s="160">
        <v>643.16666599999996</v>
      </c>
      <c r="AQ120" s="160">
        <v>15.425388886738652</v>
      </c>
      <c r="AR120" s="160">
        <v>15.42</v>
      </c>
      <c r="AS120" s="160">
        <v>40.17705309500743</v>
      </c>
      <c r="AT120" s="160">
        <v>56.020167810930545</v>
      </c>
      <c r="AU120" s="160">
        <v>5.3888867386513084E-3</v>
      </c>
      <c r="AV120" s="160">
        <v>14082.058688760002</v>
      </c>
      <c r="AW120" s="160">
        <v>-4.9213112400002865</v>
      </c>
      <c r="AX120" s="160">
        <v>-0.31915118287939609</v>
      </c>
      <c r="AY120" s="72"/>
      <c r="BF120" s="131"/>
      <c r="BJ120" s="96"/>
    </row>
    <row r="121" spans="1:62">
      <c r="B121" s="59">
        <f t="shared" si="55"/>
        <v>0</v>
      </c>
      <c r="D121" s="91">
        <f t="shared" si="80"/>
        <v>0</v>
      </c>
      <c r="E121" s="92">
        <f t="shared" si="80"/>
        <v>0</v>
      </c>
      <c r="F121" s="92">
        <f t="shared" si="80"/>
        <v>0</v>
      </c>
      <c r="G121" s="92">
        <f t="shared" si="80"/>
        <v>0</v>
      </c>
      <c r="H121" s="93">
        <f t="shared" si="57"/>
        <v>0</v>
      </c>
      <c r="I121" s="94">
        <f t="shared" si="58"/>
        <v>0</v>
      </c>
      <c r="J121" s="95">
        <f t="shared" si="59"/>
        <v>0</v>
      </c>
      <c r="K121" s="95">
        <f t="shared" si="59"/>
        <v>0</v>
      </c>
      <c r="L121" s="96">
        <f t="shared" si="65"/>
        <v>0</v>
      </c>
      <c r="M121" s="60">
        <f t="shared" si="60"/>
        <v>0</v>
      </c>
      <c r="N121" s="60">
        <f t="shared" si="61"/>
        <v>0</v>
      </c>
      <c r="O121" s="60">
        <f t="shared" si="66"/>
        <v>0</v>
      </c>
      <c r="P121" s="60">
        <f t="shared" si="67"/>
        <v>0</v>
      </c>
      <c r="Q121" s="97">
        <f t="shared" si="62"/>
        <v>0</v>
      </c>
      <c r="R121" s="60">
        <f t="shared" si="63"/>
        <v>0</v>
      </c>
      <c r="S121" s="60">
        <f t="shared" si="64"/>
        <v>0</v>
      </c>
      <c r="T121" s="60">
        <f t="shared" si="68"/>
        <v>0</v>
      </c>
      <c r="U121" s="60">
        <f t="shared" si="69"/>
        <v>0</v>
      </c>
      <c r="W121" s="61"/>
      <c r="X121" s="61"/>
      <c r="Y121" s="60"/>
      <c r="Z121" s="62">
        <f t="shared" si="70"/>
        <v>0</v>
      </c>
      <c r="AA121" s="62">
        <f t="shared" si="71"/>
        <v>0</v>
      </c>
      <c r="AB121" s="62">
        <f t="shared" si="72"/>
        <v>0</v>
      </c>
      <c r="AC121" s="62">
        <f t="shared" si="73"/>
        <v>0</v>
      </c>
      <c r="AD121" s="62">
        <f t="shared" si="74"/>
        <v>0</v>
      </c>
      <c r="AE121" s="62">
        <f t="shared" si="75"/>
        <v>0</v>
      </c>
      <c r="AF121" s="62">
        <f t="shared" si="76"/>
        <v>0</v>
      </c>
      <c r="AG121" s="62">
        <f t="shared" si="77"/>
        <v>0</v>
      </c>
      <c r="AH121" s="62">
        <f t="shared" si="78"/>
        <v>0</v>
      </c>
      <c r="AI121" s="62">
        <f t="shared" si="79"/>
        <v>0</v>
      </c>
      <c r="AK121" s="98"/>
      <c r="AL121" s="34"/>
      <c r="AM121" s="160"/>
      <c r="AN121" s="160"/>
      <c r="AO121" s="160"/>
      <c r="AP121" s="160"/>
      <c r="AQ121" s="160"/>
      <c r="AR121" s="160"/>
      <c r="AS121" s="160"/>
      <c r="AT121" s="160"/>
      <c r="AU121" s="160"/>
      <c r="AV121" s="160"/>
      <c r="AW121" s="160"/>
      <c r="AX121" s="160"/>
      <c r="AY121" s="72"/>
      <c r="BF121" s="131"/>
      <c r="BJ121" s="96"/>
    </row>
    <row r="122" spans="1:62">
      <c r="A122" s="161"/>
      <c r="B122" s="161">
        <f t="shared" si="55"/>
        <v>0</v>
      </c>
      <c r="C122" s="161"/>
      <c r="D122" s="91">
        <f t="shared" si="80"/>
        <v>0</v>
      </c>
      <c r="E122" s="92">
        <f t="shared" si="80"/>
        <v>0</v>
      </c>
      <c r="F122" s="92">
        <f t="shared" si="80"/>
        <v>0</v>
      </c>
      <c r="G122" s="92">
        <f t="shared" si="80"/>
        <v>0</v>
      </c>
      <c r="H122" s="93">
        <f t="shared" si="57"/>
        <v>0</v>
      </c>
      <c r="I122" s="94">
        <f t="shared" si="58"/>
        <v>0</v>
      </c>
      <c r="J122" s="95">
        <f t="shared" si="59"/>
        <v>0</v>
      </c>
      <c r="K122" s="95">
        <f t="shared" si="59"/>
        <v>0</v>
      </c>
      <c r="L122" s="96">
        <f t="shared" si="65"/>
        <v>0</v>
      </c>
      <c r="M122" s="60">
        <f t="shared" si="60"/>
        <v>0</v>
      </c>
      <c r="N122" s="60">
        <f t="shared" si="61"/>
        <v>0</v>
      </c>
      <c r="O122" s="60">
        <f t="shared" si="66"/>
        <v>0</v>
      </c>
      <c r="P122" s="60">
        <f t="shared" si="67"/>
        <v>0</v>
      </c>
      <c r="Q122" s="97">
        <f t="shared" si="62"/>
        <v>0</v>
      </c>
      <c r="R122" s="60">
        <f t="shared" si="63"/>
        <v>0</v>
      </c>
      <c r="S122" s="60">
        <f t="shared" si="64"/>
        <v>0</v>
      </c>
      <c r="T122" s="60">
        <f t="shared" si="68"/>
        <v>0</v>
      </c>
      <c r="U122" s="60">
        <f t="shared" si="69"/>
        <v>0</v>
      </c>
      <c r="W122" s="61"/>
      <c r="X122" s="61"/>
      <c r="Y122" s="60"/>
      <c r="Z122" s="62">
        <f t="shared" si="70"/>
        <v>0</v>
      </c>
      <c r="AA122" s="62">
        <f t="shared" si="71"/>
        <v>0</v>
      </c>
      <c r="AB122" s="62">
        <f t="shared" si="72"/>
        <v>0</v>
      </c>
      <c r="AC122" s="62">
        <f t="shared" si="73"/>
        <v>0</v>
      </c>
      <c r="AD122" s="62">
        <f t="shared" si="74"/>
        <v>0</v>
      </c>
      <c r="AE122" s="62">
        <f t="shared" si="75"/>
        <v>0</v>
      </c>
      <c r="AF122" s="62">
        <f t="shared" si="76"/>
        <v>0</v>
      </c>
      <c r="AG122" s="62">
        <f t="shared" si="77"/>
        <v>0</v>
      </c>
      <c r="AH122" s="62">
        <f t="shared" si="78"/>
        <v>0</v>
      </c>
      <c r="AI122" s="62">
        <f t="shared" si="79"/>
        <v>0</v>
      </c>
      <c r="AK122" s="98"/>
      <c r="AL122" s="34"/>
      <c r="AM122" s="160"/>
      <c r="AN122" s="160"/>
      <c r="AO122" s="160"/>
      <c r="AP122" s="160"/>
      <c r="AQ122" s="160"/>
      <c r="AR122" s="160"/>
      <c r="AS122" s="160"/>
      <c r="AT122" s="160"/>
      <c r="AU122" s="160"/>
      <c r="AV122" s="160"/>
      <c r="AW122" s="160"/>
      <c r="AX122" s="160"/>
      <c r="AY122" s="72"/>
      <c r="BF122" s="131"/>
      <c r="BJ122" s="96"/>
    </row>
    <row r="123" spans="1:62">
      <c r="B123" s="59">
        <f t="shared" si="55"/>
        <v>0</v>
      </c>
      <c r="D123" s="91">
        <f t="shared" si="80"/>
        <v>0</v>
      </c>
      <c r="E123" s="92">
        <f t="shared" si="80"/>
        <v>0</v>
      </c>
      <c r="F123" s="92">
        <f t="shared" si="80"/>
        <v>0</v>
      </c>
      <c r="G123" s="92">
        <f t="shared" si="80"/>
        <v>0</v>
      </c>
      <c r="H123" s="93">
        <f t="shared" si="57"/>
        <v>0</v>
      </c>
      <c r="I123" s="94">
        <f t="shared" si="58"/>
        <v>0</v>
      </c>
      <c r="J123" s="95">
        <f t="shared" si="59"/>
        <v>0</v>
      </c>
      <c r="K123" s="95">
        <f t="shared" si="59"/>
        <v>0</v>
      </c>
      <c r="L123" s="96">
        <f t="shared" si="65"/>
        <v>0</v>
      </c>
      <c r="M123" s="60">
        <f t="shared" si="60"/>
        <v>0</v>
      </c>
      <c r="N123" s="60">
        <f t="shared" si="61"/>
        <v>0</v>
      </c>
      <c r="O123" s="60">
        <f t="shared" si="66"/>
        <v>0</v>
      </c>
      <c r="P123" s="60">
        <f t="shared" si="67"/>
        <v>0</v>
      </c>
      <c r="Q123" s="97">
        <f t="shared" si="62"/>
        <v>0</v>
      </c>
      <c r="R123" s="60">
        <f t="shared" si="63"/>
        <v>0</v>
      </c>
      <c r="S123" s="60">
        <f t="shared" si="64"/>
        <v>0</v>
      </c>
      <c r="T123" s="60">
        <f t="shared" si="68"/>
        <v>0</v>
      </c>
      <c r="U123" s="60">
        <f t="shared" si="69"/>
        <v>0</v>
      </c>
      <c r="W123" s="61"/>
      <c r="X123" s="61"/>
      <c r="Y123" s="60"/>
      <c r="Z123" s="62">
        <f t="shared" si="70"/>
        <v>0</v>
      </c>
      <c r="AA123" s="62">
        <f t="shared" si="71"/>
        <v>0</v>
      </c>
      <c r="AB123" s="62">
        <f t="shared" si="72"/>
        <v>0</v>
      </c>
      <c r="AC123" s="62">
        <f t="shared" si="73"/>
        <v>0</v>
      </c>
      <c r="AD123" s="62">
        <f t="shared" si="74"/>
        <v>0</v>
      </c>
      <c r="AE123" s="62">
        <f t="shared" si="75"/>
        <v>0</v>
      </c>
      <c r="AF123" s="62">
        <f t="shared" si="76"/>
        <v>0</v>
      </c>
      <c r="AG123" s="62">
        <f t="shared" si="77"/>
        <v>0</v>
      </c>
      <c r="AH123" s="62">
        <f t="shared" si="78"/>
        <v>0</v>
      </c>
      <c r="AI123" s="62">
        <f t="shared" si="79"/>
        <v>0</v>
      </c>
      <c r="AK123" s="98"/>
      <c r="AL123" s="34"/>
      <c r="AM123" s="160"/>
      <c r="AN123" s="160"/>
      <c r="AO123" s="160"/>
      <c r="AP123" s="160"/>
      <c r="AQ123" s="160"/>
      <c r="AR123" s="160"/>
      <c r="AS123" s="160"/>
      <c r="AT123" s="160"/>
      <c r="AU123" s="160"/>
      <c r="AV123" s="160"/>
      <c r="AW123" s="160"/>
      <c r="AX123" s="160"/>
      <c r="AY123" s="72"/>
      <c r="BF123" s="131"/>
      <c r="BJ123" s="96"/>
    </row>
    <row r="124" spans="1:62">
      <c r="B124" s="59">
        <f t="shared" si="55"/>
        <v>0</v>
      </c>
      <c r="D124" s="91">
        <f t="shared" si="80"/>
        <v>0</v>
      </c>
      <c r="E124" s="92">
        <f t="shared" si="80"/>
        <v>0</v>
      </c>
      <c r="F124" s="92">
        <f t="shared" si="80"/>
        <v>0</v>
      </c>
      <c r="G124" s="92">
        <f t="shared" si="80"/>
        <v>0</v>
      </c>
      <c r="H124" s="93">
        <f t="shared" si="57"/>
        <v>0</v>
      </c>
      <c r="I124" s="94">
        <f t="shared" si="58"/>
        <v>0</v>
      </c>
      <c r="J124" s="95">
        <f t="shared" si="59"/>
        <v>0</v>
      </c>
      <c r="K124" s="95">
        <f t="shared" si="59"/>
        <v>0</v>
      </c>
      <c r="L124" s="96">
        <f t="shared" si="65"/>
        <v>0</v>
      </c>
      <c r="M124" s="60">
        <f t="shared" si="60"/>
        <v>0</v>
      </c>
      <c r="N124" s="60">
        <f t="shared" si="61"/>
        <v>0</v>
      </c>
      <c r="O124" s="60">
        <f t="shared" si="66"/>
        <v>0</v>
      </c>
      <c r="P124" s="60">
        <f t="shared" si="67"/>
        <v>0</v>
      </c>
      <c r="Q124" s="97">
        <f t="shared" si="62"/>
        <v>0</v>
      </c>
      <c r="R124" s="60">
        <f t="shared" si="63"/>
        <v>0</v>
      </c>
      <c r="S124" s="60">
        <f t="shared" si="64"/>
        <v>0</v>
      </c>
      <c r="T124" s="60">
        <f t="shared" si="68"/>
        <v>0</v>
      </c>
      <c r="U124" s="60">
        <f t="shared" si="69"/>
        <v>0</v>
      </c>
      <c r="W124" s="61"/>
      <c r="X124" s="61"/>
      <c r="Y124" s="60"/>
      <c r="Z124" s="62">
        <f t="shared" si="70"/>
        <v>0</v>
      </c>
      <c r="AA124" s="62">
        <f t="shared" si="71"/>
        <v>0</v>
      </c>
      <c r="AB124" s="62">
        <f t="shared" si="72"/>
        <v>0</v>
      </c>
      <c r="AC124" s="62">
        <f t="shared" si="73"/>
        <v>0</v>
      </c>
      <c r="AD124" s="62">
        <f t="shared" si="74"/>
        <v>0</v>
      </c>
      <c r="AE124" s="62">
        <f t="shared" si="75"/>
        <v>0</v>
      </c>
      <c r="AF124" s="62">
        <f t="shared" si="76"/>
        <v>0</v>
      </c>
      <c r="AG124" s="62">
        <f t="shared" si="77"/>
        <v>0</v>
      </c>
      <c r="AH124" s="62">
        <f t="shared" si="78"/>
        <v>0</v>
      </c>
      <c r="AI124" s="62">
        <f t="shared" si="79"/>
        <v>0</v>
      </c>
      <c r="AK124" s="98"/>
      <c r="AL124" s="34"/>
      <c r="AM124" s="160"/>
      <c r="AN124" s="160"/>
      <c r="AO124" s="160"/>
      <c r="AP124" s="160"/>
      <c r="AQ124" s="160"/>
      <c r="AR124" s="160"/>
      <c r="AS124" s="160"/>
      <c r="AT124" s="160"/>
      <c r="AU124" s="160"/>
      <c r="AV124" s="160"/>
      <c r="AW124" s="160"/>
      <c r="AX124" s="160"/>
      <c r="AY124" s="72"/>
      <c r="BF124" s="131"/>
      <c r="BJ124" s="96"/>
    </row>
    <row r="125" spans="1:62">
      <c r="B125" s="59">
        <f t="shared" si="55"/>
        <v>0</v>
      </c>
      <c r="D125" s="91">
        <f t="shared" si="80"/>
        <v>0</v>
      </c>
      <c r="E125" s="92">
        <f t="shared" si="80"/>
        <v>0</v>
      </c>
      <c r="F125" s="92">
        <f t="shared" si="80"/>
        <v>0</v>
      </c>
      <c r="G125" s="92">
        <f t="shared" si="80"/>
        <v>0</v>
      </c>
      <c r="H125" s="93">
        <f t="shared" si="57"/>
        <v>0</v>
      </c>
      <c r="I125" s="94">
        <f t="shared" si="58"/>
        <v>0</v>
      </c>
      <c r="J125" s="95">
        <f t="shared" si="59"/>
        <v>0</v>
      </c>
      <c r="K125" s="95">
        <f t="shared" si="59"/>
        <v>0</v>
      </c>
      <c r="L125" s="96">
        <f t="shared" si="65"/>
        <v>0</v>
      </c>
      <c r="M125" s="60">
        <f t="shared" si="60"/>
        <v>0</v>
      </c>
      <c r="N125" s="60">
        <f t="shared" si="61"/>
        <v>0</v>
      </c>
      <c r="O125" s="60">
        <f t="shared" si="66"/>
        <v>0</v>
      </c>
      <c r="P125" s="60">
        <f t="shared" si="67"/>
        <v>0</v>
      </c>
      <c r="Q125" s="97">
        <f t="shared" si="62"/>
        <v>0</v>
      </c>
      <c r="R125" s="60">
        <f t="shared" si="63"/>
        <v>0</v>
      </c>
      <c r="S125" s="60">
        <f t="shared" si="64"/>
        <v>0</v>
      </c>
      <c r="T125" s="60">
        <f t="shared" si="68"/>
        <v>0</v>
      </c>
      <c r="U125" s="60">
        <f t="shared" si="69"/>
        <v>0</v>
      </c>
      <c r="W125" s="61"/>
      <c r="X125" s="61"/>
      <c r="Y125" s="60"/>
      <c r="Z125" s="62">
        <f t="shared" si="70"/>
        <v>0</v>
      </c>
      <c r="AA125" s="62">
        <f t="shared" si="71"/>
        <v>0</v>
      </c>
      <c r="AB125" s="62">
        <f t="shared" si="72"/>
        <v>0</v>
      </c>
      <c r="AC125" s="62">
        <f t="shared" si="73"/>
        <v>0</v>
      </c>
      <c r="AD125" s="62">
        <f t="shared" si="74"/>
        <v>0</v>
      </c>
      <c r="AE125" s="62">
        <f t="shared" si="75"/>
        <v>0</v>
      </c>
      <c r="AF125" s="62">
        <f t="shared" si="76"/>
        <v>0</v>
      </c>
      <c r="AG125" s="62">
        <f t="shared" si="77"/>
        <v>0</v>
      </c>
      <c r="AH125" s="62">
        <f t="shared" si="78"/>
        <v>0</v>
      </c>
      <c r="AI125" s="62">
        <f t="shared" si="79"/>
        <v>0</v>
      </c>
      <c r="AK125" s="98"/>
      <c r="AL125" s="34"/>
      <c r="AM125" s="160"/>
      <c r="AN125" s="160"/>
      <c r="AO125" s="160"/>
      <c r="AP125" s="160"/>
      <c r="AQ125" s="160"/>
      <c r="AR125" s="160"/>
      <c r="AS125" s="160"/>
      <c r="AT125" s="160"/>
      <c r="AU125" s="160"/>
      <c r="AV125" s="160"/>
      <c r="AW125" s="160"/>
      <c r="AX125" s="160"/>
      <c r="AY125" s="72"/>
      <c r="BF125" s="131"/>
      <c r="BJ125" s="96"/>
    </row>
    <row r="126" spans="1:62">
      <c r="B126" s="59">
        <f t="shared" si="55"/>
        <v>0</v>
      </c>
      <c r="D126" s="91">
        <f t="shared" ref="D126:G127" si="81">AM126</f>
        <v>0</v>
      </c>
      <c r="E126" s="92">
        <f t="shared" si="81"/>
        <v>0</v>
      </c>
      <c r="F126" s="92">
        <f t="shared" si="81"/>
        <v>0</v>
      </c>
      <c r="G126" s="92">
        <f t="shared" si="81"/>
        <v>0</v>
      </c>
      <c r="H126" s="93">
        <f t="shared" si="57"/>
        <v>0</v>
      </c>
      <c r="I126" s="94">
        <f t="shared" si="58"/>
        <v>0</v>
      </c>
      <c r="J126" s="95">
        <f t="shared" si="59"/>
        <v>0</v>
      </c>
      <c r="K126" s="95">
        <f t="shared" si="59"/>
        <v>0</v>
      </c>
      <c r="L126" s="96">
        <f t="shared" si="65"/>
        <v>0</v>
      </c>
      <c r="M126" s="60">
        <f t="shared" si="60"/>
        <v>0</v>
      </c>
      <c r="N126" s="60">
        <f t="shared" si="61"/>
        <v>0</v>
      </c>
      <c r="O126" s="60">
        <f t="shared" si="66"/>
        <v>0</v>
      </c>
      <c r="P126" s="60">
        <f t="shared" si="67"/>
        <v>0</v>
      </c>
      <c r="Q126" s="97">
        <f t="shared" si="62"/>
        <v>0</v>
      </c>
      <c r="R126" s="60">
        <f t="shared" si="63"/>
        <v>0</v>
      </c>
      <c r="S126" s="60">
        <f t="shared" si="64"/>
        <v>0</v>
      </c>
      <c r="T126" s="60">
        <f t="shared" si="68"/>
        <v>0</v>
      </c>
      <c r="U126" s="60">
        <f t="shared" si="69"/>
        <v>0</v>
      </c>
      <c r="W126" s="61"/>
      <c r="X126" s="61"/>
      <c r="Y126" s="60"/>
      <c r="Z126" s="62">
        <f t="shared" si="70"/>
        <v>0</v>
      </c>
      <c r="AA126" s="62">
        <f t="shared" si="71"/>
        <v>0</v>
      </c>
      <c r="AB126" s="62">
        <f t="shared" si="72"/>
        <v>0</v>
      </c>
      <c r="AC126" s="62">
        <f t="shared" si="73"/>
        <v>0</v>
      </c>
      <c r="AD126" s="62">
        <f t="shared" si="74"/>
        <v>0</v>
      </c>
      <c r="AE126" s="62">
        <f t="shared" si="75"/>
        <v>0</v>
      </c>
      <c r="AF126" s="62">
        <f t="shared" si="76"/>
        <v>0</v>
      </c>
      <c r="AG126" s="62">
        <f t="shared" si="77"/>
        <v>0</v>
      </c>
      <c r="AH126" s="62">
        <f t="shared" si="78"/>
        <v>0</v>
      </c>
      <c r="AI126" s="62">
        <f t="shared" si="79"/>
        <v>0</v>
      </c>
      <c r="AK126" s="98"/>
      <c r="AL126" s="34"/>
      <c r="AM126" s="160"/>
      <c r="AN126" s="160"/>
      <c r="AO126" s="160"/>
      <c r="AP126" s="160"/>
      <c r="AQ126" s="160"/>
      <c r="AR126" s="160"/>
      <c r="AS126" s="160"/>
      <c r="AT126" s="160"/>
      <c r="AU126" s="160"/>
      <c r="AV126" s="160"/>
      <c r="AW126" s="160"/>
      <c r="AX126" s="160"/>
      <c r="AY126" s="72"/>
      <c r="BF126" s="131"/>
      <c r="BJ126" s="96"/>
    </row>
    <row r="127" spans="1:62">
      <c r="B127" s="59">
        <f t="shared" si="55"/>
        <v>0</v>
      </c>
      <c r="D127" s="91">
        <f t="shared" si="81"/>
        <v>0</v>
      </c>
      <c r="E127" s="92">
        <f t="shared" si="81"/>
        <v>0</v>
      </c>
      <c r="F127" s="92">
        <f t="shared" si="81"/>
        <v>0</v>
      </c>
      <c r="G127" s="92">
        <f t="shared" si="81"/>
        <v>0</v>
      </c>
      <c r="H127" s="93">
        <f t="shared" si="57"/>
        <v>0</v>
      </c>
      <c r="I127" s="94">
        <f t="shared" si="58"/>
        <v>0</v>
      </c>
      <c r="J127" s="95">
        <f t="shared" si="59"/>
        <v>0</v>
      </c>
      <c r="K127" s="95">
        <f t="shared" si="59"/>
        <v>0</v>
      </c>
      <c r="L127" s="96">
        <f t="shared" si="65"/>
        <v>0</v>
      </c>
      <c r="M127" s="60">
        <f t="shared" si="60"/>
        <v>0</v>
      </c>
      <c r="N127" s="60">
        <f t="shared" si="61"/>
        <v>0</v>
      </c>
      <c r="O127" s="60">
        <f t="shared" si="66"/>
        <v>0</v>
      </c>
      <c r="P127" s="60">
        <f t="shared" si="67"/>
        <v>0</v>
      </c>
      <c r="Q127" s="97">
        <f t="shared" si="62"/>
        <v>0</v>
      </c>
      <c r="R127" s="60">
        <f t="shared" si="63"/>
        <v>0</v>
      </c>
      <c r="S127" s="60">
        <f t="shared" si="64"/>
        <v>0</v>
      </c>
      <c r="T127" s="60">
        <f t="shared" si="68"/>
        <v>0</v>
      </c>
      <c r="U127" s="60">
        <f t="shared" si="69"/>
        <v>0</v>
      </c>
      <c r="W127" s="61"/>
      <c r="X127" s="61"/>
      <c r="Y127" s="60"/>
      <c r="Z127" s="62">
        <f t="shared" si="70"/>
        <v>0</v>
      </c>
      <c r="AA127" s="62">
        <f t="shared" si="71"/>
        <v>0</v>
      </c>
      <c r="AB127" s="62">
        <f t="shared" si="72"/>
        <v>0</v>
      </c>
      <c r="AC127" s="62">
        <f t="shared" si="73"/>
        <v>0</v>
      </c>
      <c r="AD127" s="62">
        <f t="shared" si="74"/>
        <v>0</v>
      </c>
      <c r="AE127" s="62">
        <f t="shared" si="75"/>
        <v>0</v>
      </c>
      <c r="AF127" s="62">
        <f t="shared" si="76"/>
        <v>0</v>
      </c>
      <c r="AG127" s="62">
        <f t="shared" si="77"/>
        <v>0</v>
      </c>
      <c r="AH127" s="62">
        <f t="shared" si="78"/>
        <v>0</v>
      </c>
      <c r="AI127" s="62">
        <f t="shared" si="79"/>
        <v>0</v>
      </c>
      <c r="AK127" s="98"/>
      <c r="AL127" s="34"/>
      <c r="AM127" s="160"/>
      <c r="AN127" s="160"/>
      <c r="AO127" s="160"/>
      <c r="AP127" s="160"/>
      <c r="AQ127" s="160"/>
      <c r="AR127" s="160"/>
      <c r="AS127" s="160"/>
      <c r="AT127" s="160"/>
      <c r="AU127" s="160"/>
      <c r="AV127" s="160"/>
      <c r="AW127" s="160"/>
      <c r="AX127" s="160"/>
      <c r="AY127" s="72"/>
      <c r="BF127" s="131"/>
      <c r="BJ127" s="96"/>
    </row>
    <row r="128" spans="1:62">
      <c r="B128" s="100" t="str">
        <f>CONCATENATE(A90," Subtotal")</f>
        <v>770 Preserves Line Subtotal</v>
      </c>
      <c r="C128" s="101"/>
      <c r="D128" s="102">
        <f>SUM(D91:D127)</f>
        <v>443853.36000000004</v>
      </c>
      <c r="E128" s="102">
        <f>SUM(E91:E127)</f>
        <v>32126.001654000003</v>
      </c>
      <c r="F128" s="102">
        <f>SUM(F91:F127)</f>
        <v>32219.465048999999</v>
      </c>
      <c r="G128" s="102">
        <f>SUM(G91:G127)</f>
        <v>7460.0166279999994</v>
      </c>
      <c r="H128" s="103">
        <f t="shared" ref="H128" si="82">D128/E128</f>
        <v>13.816016222010495</v>
      </c>
      <c r="I128" s="104"/>
      <c r="J128" s="105">
        <f>AB128/(SUM($E128:$G128))</f>
        <v>0.46938017309356772</v>
      </c>
      <c r="K128" s="105">
        <f>AG128/(SUM($E128:$F128))</f>
        <v>0.52379511383591981</v>
      </c>
      <c r="L128" s="106">
        <f>D128/(J128*(E128+F128+G128))</f>
        <v>13.169132316434991</v>
      </c>
      <c r="M128" s="107">
        <f>AD128/(SUM($E128:$G128))</f>
        <v>0.44740318097866638</v>
      </c>
      <c r="N128" s="108">
        <f>M128-J128</f>
        <v>-2.1976992114901339E-2</v>
      </c>
      <c r="O128" s="107">
        <f>AI128/(SUM($E128:$F128))</f>
        <v>0.49927373753125925</v>
      </c>
      <c r="P128" s="108">
        <f>O128-K128</f>
        <v>-2.4521376304660558E-2</v>
      </c>
      <c r="Q128" s="106">
        <f>D128/(R128*(E128+F128+G128))</f>
        <v>13.168209292953586</v>
      </c>
      <c r="R128" s="109">
        <f>AC128/(SUM($E128:$G128))</f>
        <v>0.46941307422020023</v>
      </c>
      <c r="S128" s="108">
        <f>R128-J128</f>
        <v>3.2901126632511879E-5</v>
      </c>
      <c r="T128" s="109">
        <f>AH128/(SUM($E128:$F128))</f>
        <v>0.52383539048447914</v>
      </c>
      <c r="U128" s="108">
        <f>T128-K128</f>
        <v>4.0276648559323114E-5</v>
      </c>
      <c r="V128" s="100"/>
      <c r="W128" s="100"/>
      <c r="X128" s="100"/>
      <c r="Y128" s="60"/>
      <c r="Z128" s="110">
        <f t="shared" ref="Z128:AI128" si="83">SUM(Z91:Z127)</f>
        <v>981423.62740177894</v>
      </c>
      <c r="AA128" s="110">
        <f t="shared" si="83"/>
        <v>948945.81730187999</v>
      </c>
      <c r="AB128" s="110">
        <f t="shared" si="83"/>
        <v>33704.070194972068</v>
      </c>
      <c r="AC128" s="110">
        <f t="shared" si="83"/>
        <v>33706.432676272052</v>
      </c>
      <c r="AD128" s="110">
        <f t="shared" si="83"/>
        <v>32126.001654000003</v>
      </c>
      <c r="AE128" s="110">
        <f t="shared" si="83"/>
        <v>876276.81031849561</v>
      </c>
      <c r="AF128" s="110">
        <f t="shared" si="83"/>
        <v>846742.52448512986</v>
      </c>
      <c r="AG128" s="110">
        <f t="shared" si="83"/>
        <v>33703.84105652327</v>
      </c>
      <c r="AH128" s="110">
        <f t="shared" si="83"/>
        <v>33706.432676272052</v>
      </c>
      <c r="AI128" s="110">
        <f t="shared" si="83"/>
        <v>32126.001654000003</v>
      </c>
      <c r="AK128" s="111"/>
      <c r="AL128" s="162" t="s">
        <v>444</v>
      </c>
      <c r="AM128" s="163"/>
      <c r="AN128" s="163"/>
      <c r="AO128" s="163"/>
      <c r="AP128" s="163"/>
      <c r="AQ128" s="163"/>
      <c r="AR128" s="163"/>
      <c r="AS128" s="163"/>
      <c r="AT128" s="163"/>
      <c r="AU128" s="163"/>
      <c r="AV128" s="163"/>
      <c r="AW128" s="163"/>
      <c r="AX128" s="163"/>
      <c r="AY128" s="72"/>
      <c r="BF128" s="131"/>
      <c r="BJ128" s="96"/>
    </row>
    <row r="129" spans="1:62">
      <c r="B129" s="59"/>
      <c r="C129" s="100"/>
      <c r="D129" s="102"/>
      <c r="E129" s="102"/>
      <c r="F129" s="102"/>
      <c r="G129" s="102"/>
      <c r="H129" s="100"/>
      <c r="I129" s="100"/>
      <c r="J129" s="105"/>
      <c r="K129" s="105"/>
      <c r="L129" s="106"/>
      <c r="M129" s="108"/>
      <c r="N129" s="108"/>
      <c r="O129" s="108"/>
      <c r="P129" s="108"/>
      <c r="Q129" s="106"/>
      <c r="R129" s="108"/>
      <c r="S129" s="108"/>
      <c r="T129" s="108"/>
      <c r="U129" s="108"/>
      <c r="V129" s="115"/>
      <c r="W129" s="115"/>
      <c r="X129" s="115"/>
      <c r="Y129" s="116"/>
      <c r="AK129" s="98"/>
      <c r="AY129" s="72"/>
      <c r="BF129" s="131"/>
      <c r="BJ129" s="96"/>
    </row>
    <row r="130" spans="1:62">
      <c r="B130" s="59"/>
      <c r="C130" s="100"/>
      <c r="D130" s="102"/>
      <c r="E130" s="102"/>
      <c r="F130" s="102"/>
      <c r="G130" s="102"/>
      <c r="H130" s="100"/>
      <c r="I130" s="100"/>
      <c r="J130" s="105"/>
      <c r="K130" s="105"/>
      <c r="L130" s="106"/>
      <c r="M130" s="108"/>
      <c r="N130" s="108"/>
      <c r="O130" s="108"/>
      <c r="P130" s="108"/>
      <c r="Q130" s="106"/>
      <c r="R130" s="108"/>
      <c r="S130" s="108"/>
      <c r="T130" s="108"/>
      <c r="U130" s="108"/>
      <c r="V130" s="115"/>
      <c r="W130" s="115"/>
      <c r="X130" s="115"/>
      <c r="Y130" s="116"/>
      <c r="AK130" s="98"/>
      <c r="AL130" s="72"/>
      <c r="AM130" s="72"/>
      <c r="AN130" s="72"/>
      <c r="AO130" s="72"/>
      <c r="AP130" s="72"/>
      <c r="AQ130" s="72"/>
      <c r="AR130" s="72"/>
      <c r="AS130" s="72"/>
      <c r="AT130" s="72"/>
      <c r="AU130" s="72"/>
      <c r="AV130" s="72"/>
      <c r="AW130" s="72"/>
      <c r="AX130" s="72"/>
      <c r="AY130" s="72"/>
      <c r="BF130" s="131"/>
      <c r="BJ130" s="96"/>
    </row>
    <row r="131" spans="1:62">
      <c r="A131" s="83" t="str">
        <f>AL131</f>
        <v>771 Bakery Filling</v>
      </c>
      <c r="B131" s="59"/>
      <c r="C131" s="100"/>
      <c r="D131" s="102"/>
      <c r="E131" s="102"/>
      <c r="F131" s="102"/>
      <c r="G131" s="102"/>
      <c r="H131" s="100"/>
      <c r="I131" s="100"/>
      <c r="J131" s="105"/>
      <c r="K131" s="105"/>
      <c r="L131" s="106"/>
      <c r="M131" s="108"/>
      <c r="N131" s="108"/>
      <c r="O131" s="108"/>
      <c r="P131" s="108"/>
      <c r="Q131" s="106"/>
      <c r="R131" s="108"/>
      <c r="S131" s="108"/>
      <c r="T131" s="108"/>
      <c r="U131" s="108"/>
      <c r="V131" s="115"/>
      <c r="W131" s="115"/>
      <c r="X131" s="115"/>
      <c r="Y131" s="116"/>
      <c r="AK131" s="114"/>
      <c r="AL131" s="144" t="s">
        <v>497</v>
      </c>
      <c r="AM131" s="144"/>
      <c r="AN131" s="144"/>
      <c r="AO131" s="144"/>
      <c r="AP131" s="144"/>
      <c r="AQ131" s="144"/>
      <c r="AR131" s="145"/>
      <c r="AS131" s="145"/>
      <c r="AT131" s="144"/>
      <c r="AU131" s="144"/>
      <c r="AV131" s="144"/>
      <c r="AW131" s="144"/>
      <c r="AX131" s="144"/>
      <c r="AY131" s="72"/>
      <c r="BF131" s="131"/>
      <c r="BJ131" s="96"/>
    </row>
    <row r="132" spans="1:62">
      <c r="B132" s="59" t="str">
        <f t="shared" ref="B132:B142" si="84">AL132</f>
        <v>K01262 20lb Cherry Filling</v>
      </c>
      <c r="D132" s="91">
        <f t="shared" ref="D132:G142" si="85">AM132</f>
        <v>4811</v>
      </c>
      <c r="E132" s="92">
        <f t="shared" si="85"/>
        <v>3001</v>
      </c>
      <c r="F132" s="92">
        <f>AO132</f>
        <v>0</v>
      </c>
      <c r="G132" s="92">
        <f>AP132</f>
        <v>0</v>
      </c>
      <c r="H132" s="93">
        <f t="shared" ref="H132:H142" si="86">IF(ISERROR(D132/E132),0,D132/E132)</f>
        <v>1.6031322892369211</v>
      </c>
      <c r="I132" s="94">
        <f t="shared" ref="I132:I142" si="87">AR132</f>
        <v>1.6</v>
      </c>
      <c r="J132" s="95">
        <f t="shared" ref="J132:K142" si="88">AS132/100</f>
        <v>1.0019576807730757</v>
      </c>
      <c r="K132" s="95">
        <f t="shared" si="88"/>
        <v>1.0019576807730757</v>
      </c>
      <c r="L132" s="96">
        <f>IF(ISERROR(D132/(J132*(E132+F132+G132))),0,D132/(J132*(E132+F132+G132)))</f>
        <v>1.6</v>
      </c>
      <c r="M132" s="60">
        <f t="shared" ref="M132:M142" si="89">IF(ISERROR(D132/Z132),0,D132/Z132)</f>
        <v>1</v>
      </c>
      <c r="N132" s="60">
        <f t="shared" ref="N132:N142" si="90">M132-J132</f>
        <v>-1.9576807730756762E-3</v>
      </c>
      <c r="O132" s="60">
        <f>IF(ISERROR(D132/AE132),0,D132/AE132)</f>
        <v>1</v>
      </c>
      <c r="P132" s="60">
        <f>O132-K132</f>
        <v>-1.9576807730756762E-3</v>
      </c>
      <c r="Q132" s="97">
        <f t="shared" ref="Q132:Q142" si="91">I132</f>
        <v>1.6</v>
      </c>
      <c r="R132" s="60">
        <f t="shared" ref="R132:R142" si="92">IF(ISERROR(D132/AA132),0,D132/AA132)</f>
        <v>1.0019576807730757</v>
      </c>
      <c r="S132" s="60">
        <f t="shared" ref="S132:S142" si="93">R132-J132</f>
        <v>0</v>
      </c>
      <c r="T132" s="60">
        <f>IF(ISERROR(D132/AF132),0,D132/AF132)</f>
        <v>1.0019576807730757</v>
      </c>
      <c r="U132" s="60">
        <f>T132-K132</f>
        <v>0</v>
      </c>
      <c r="W132" s="61"/>
      <c r="X132" s="61"/>
      <c r="Y132" s="60"/>
      <c r="Z132" s="62">
        <f>(SUM($E132:$G132))*$H132</f>
        <v>4811</v>
      </c>
      <c r="AA132" s="62">
        <f>(SUM($E132:$G132))*$Q132</f>
        <v>4801.6000000000004</v>
      </c>
      <c r="AB132" s="62">
        <f>(SUM($E132:$G132))*$J132</f>
        <v>3006.875</v>
      </c>
      <c r="AC132" s="62">
        <f>SUM(($E132:$G132))*$R132</f>
        <v>3006.875</v>
      </c>
      <c r="AD132" s="62">
        <f>SUM(($E132:$G132))*$M132</f>
        <v>3001</v>
      </c>
      <c r="AE132" s="62">
        <f>(SUM($E132:$F132))*$H132</f>
        <v>4811</v>
      </c>
      <c r="AF132" s="62">
        <f>(SUM($E132:$F132))*$Q132</f>
        <v>4801.6000000000004</v>
      </c>
      <c r="AG132" s="62">
        <f>(SUM($E132:$F132))*$K132</f>
        <v>3006.875</v>
      </c>
      <c r="AH132" s="62">
        <f>SUM(($E132:$F132))*$T132</f>
        <v>3006.875</v>
      </c>
      <c r="AI132" s="62">
        <f>SUM(($E132:$F132))*$O132</f>
        <v>3001</v>
      </c>
      <c r="AK132" s="98"/>
      <c r="AL132" s="34" t="s">
        <v>498</v>
      </c>
      <c r="AM132" s="160">
        <v>4811</v>
      </c>
      <c r="AN132" s="160">
        <v>3001</v>
      </c>
      <c r="AO132" s="160">
        <v>0</v>
      </c>
      <c r="AP132" s="160">
        <v>0</v>
      </c>
      <c r="AQ132" s="160">
        <v>1.6031322892369209</v>
      </c>
      <c r="AR132" s="160">
        <v>1.6</v>
      </c>
      <c r="AS132" s="160">
        <v>100.19576807730756</v>
      </c>
      <c r="AT132" s="160">
        <v>100.19576807730756</v>
      </c>
      <c r="AU132" s="160">
        <v>3.1322892369209398E-3</v>
      </c>
      <c r="AV132" s="160">
        <v>4801.6000000000004</v>
      </c>
      <c r="AW132" s="160">
        <v>-9.4</v>
      </c>
      <c r="AX132" s="160">
        <v>-5.875</v>
      </c>
      <c r="AY132" s="72"/>
      <c r="BF132" s="131"/>
      <c r="BJ132" s="96"/>
    </row>
    <row r="133" spans="1:62">
      <c r="B133" s="59" t="str">
        <f t="shared" si="84"/>
        <v>K01264 20lb Apple Filling</v>
      </c>
      <c r="D133" s="91">
        <f t="shared" si="85"/>
        <v>3369</v>
      </c>
      <c r="E133" s="92">
        <f t="shared" si="85"/>
        <v>2103</v>
      </c>
      <c r="F133" s="92">
        <f t="shared" si="85"/>
        <v>0</v>
      </c>
      <c r="G133" s="92">
        <f t="shared" si="85"/>
        <v>0</v>
      </c>
      <c r="H133" s="93">
        <f t="shared" si="86"/>
        <v>1.601997146932953</v>
      </c>
      <c r="I133" s="94">
        <f t="shared" si="87"/>
        <v>1.6</v>
      </c>
      <c r="J133" s="95">
        <f t="shared" si="88"/>
        <v>1.0012482168330954</v>
      </c>
      <c r="K133" s="95">
        <f t="shared" si="88"/>
        <v>1.0012482168330954</v>
      </c>
      <c r="L133" s="96">
        <f t="shared" ref="L133:L142" si="94">IF(ISERROR(D133/(J133*(E133+F133+G133))),0,D133/(J133*(E133+F133+G133)))</f>
        <v>1.6000000000000003</v>
      </c>
      <c r="M133" s="60">
        <f t="shared" si="89"/>
        <v>1</v>
      </c>
      <c r="N133" s="60">
        <f t="shared" si="90"/>
        <v>-1.2482168330953947E-3</v>
      </c>
      <c r="O133" s="60">
        <f t="shared" ref="O133:O142" si="95">IF(ISERROR(D133/AE133),0,D133/AE133)</f>
        <v>1</v>
      </c>
      <c r="P133" s="60">
        <f t="shared" ref="P133:P142" si="96">O133-K133</f>
        <v>-1.2482168330953947E-3</v>
      </c>
      <c r="Q133" s="97">
        <f t="shared" si="91"/>
        <v>1.6</v>
      </c>
      <c r="R133" s="60">
        <f t="shared" si="92"/>
        <v>1.0012482168330956</v>
      </c>
      <c r="S133" s="60">
        <f t="shared" si="93"/>
        <v>0</v>
      </c>
      <c r="T133" s="60">
        <f t="shared" ref="T133:T142" si="97">IF(ISERROR(D133/AF133),0,D133/AF133)</f>
        <v>1.0012482168330956</v>
      </c>
      <c r="U133" s="60">
        <f t="shared" ref="U133:U142" si="98">T133-K133</f>
        <v>0</v>
      </c>
      <c r="W133" s="61"/>
      <c r="X133" s="61"/>
      <c r="Y133" s="60"/>
      <c r="Z133" s="62">
        <f t="shared" ref="Z133:Z142" si="99">(SUM($E133:$G133))*$H133</f>
        <v>3369</v>
      </c>
      <c r="AA133" s="62">
        <f t="shared" ref="AA133:AA142" si="100">(SUM($E133:$G133))*$Q133</f>
        <v>3364.8</v>
      </c>
      <c r="AB133" s="62">
        <f t="shared" ref="AB133:AB142" si="101">(SUM($E133:$G133))*$J133</f>
        <v>2105.6249999999995</v>
      </c>
      <c r="AC133" s="62">
        <f t="shared" ref="AC133:AC142" si="102">SUM(($E133:$G133))*$R133</f>
        <v>2105.625</v>
      </c>
      <c r="AD133" s="62">
        <f t="shared" ref="AD133:AD142" si="103">SUM(($E133:$G133))*$M133</f>
        <v>2103</v>
      </c>
      <c r="AE133" s="62">
        <f t="shared" ref="AE133:AE142" si="104">(SUM($E133:$F133))*$H133</f>
        <v>3369</v>
      </c>
      <c r="AF133" s="62">
        <f t="shared" ref="AF133:AF142" si="105">(SUM($E133:$F133))*$Q133</f>
        <v>3364.8</v>
      </c>
      <c r="AG133" s="62">
        <f t="shared" ref="AG133:AG142" si="106">(SUM($E133:$F133))*$K133</f>
        <v>2105.6249999999995</v>
      </c>
      <c r="AH133" s="62">
        <f t="shared" ref="AH133:AH142" si="107">SUM(($E133:$F133))*$T133</f>
        <v>2105.625</v>
      </c>
      <c r="AI133" s="62">
        <f t="shared" ref="AI133:AI142" si="108">SUM(($E133:$F133))*$O133</f>
        <v>2103</v>
      </c>
      <c r="AK133" s="98"/>
      <c r="AL133" s="34" t="s">
        <v>499</v>
      </c>
      <c r="AM133" s="160">
        <v>3369</v>
      </c>
      <c r="AN133" s="160">
        <v>2103</v>
      </c>
      <c r="AO133" s="160">
        <v>0</v>
      </c>
      <c r="AP133" s="160">
        <v>0</v>
      </c>
      <c r="AQ133" s="160">
        <v>1.601997146932953</v>
      </c>
      <c r="AR133" s="160">
        <v>1.6</v>
      </c>
      <c r="AS133" s="160">
        <v>100.12482168330955</v>
      </c>
      <c r="AT133" s="160">
        <v>100.12482168330955</v>
      </c>
      <c r="AU133" s="160">
        <v>1.9971469329530577E-3</v>
      </c>
      <c r="AV133" s="160">
        <v>3364.8</v>
      </c>
      <c r="AW133" s="160">
        <v>-4.2</v>
      </c>
      <c r="AX133" s="160">
        <v>-2.625</v>
      </c>
      <c r="AY133" s="72"/>
      <c r="BF133" s="131"/>
      <c r="BJ133" s="96"/>
    </row>
    <row r="134" spans="1:62">
      <c r="B134" s="59" t="str">
        <f t="shared" si="84"/>
        <v>K01265 20 lb Raspberry Filling</v>
      </c>
      <c r="D134" s="91">
        <f t="shared" si="85"/>
        <v>4515</v>
      </c>
      <c r="E134" s="92">
        <f t="shared" si="85"/>
        <v>2812</v>
      </c>
      <c r="F134" s="92">
        <f t="shared" si="85"/>
        <v>0</v>
      </c>
      <c r="G134" s="92">
        <f t="shared" si="85"/>
        <v>0</v>
      </c>
      <c r="H134" s="93">
        <f t="shared" si="86"/>
        <v>1.6056187766714083</v>
      </c>
      <c r="I134" s="94">
        <f t="shared" si="87"/>
        <v>1.6</v>
      </c>
      <c r="J134" s="95">
        <f t="shared" si="88"/>
        <v>1.0035117354196299</v>
      </c>
      <c r="K134" s="95">
        <f t="shared" si="88"/>
        <v>1.0035117354196299</v>
      </c>
      <c r="L134" s="96">
        <f t="shared" si="94"/>
        <v>1.6000000000000005</v>
      </c>
      <c r="M134" s="60">
        <f t="shared" si="89"/>
        <v>1</v>
      </c>
      <c r="N134" s="60">
        <f t="shared" si="90"/>
        <v>-3.5117354196299022E-3</v>
      </c>
      <c r="O134" s="60">
        <f t="shared" si="95"/>
        <v>1</v>
      </c>
      <c r="P134" s="60">
        <f t="shared" si="96"/>
        <v>-3.5117354196299022E-3</v>
      </c>
      <c r="Q134" s="97">
        <f t="shared" si="91"/>
        <v>1.6</v>
      </c>
      <c r="R134" s="60">
        <f t="shared" si="92"/>
        <v>1.0035117354196301</v>
      </c>
      <c r="S134" s="60">
        <f t="shared" si="93"/>
        <v>0</v>
      </c>
      <c r="T134" s="60">
        <f t="shared" si="97"/>
        <v>1.0035117354196301</v>
      </c>
      <c r="U134" s="60">
        <f t="shared" si="98"/>
        <v>0</v>
      </c>
      <c r="W134" s="61"/>
      <c r="X134" s="61"/>
      <c r="Y134" s="60"/>
      <c r="Z134" s="62">
        <f t="shared" si="99"/>
        <v>4515</v>
      </c>
      <c r="AA134" s="62">
        <f t="shared" si="100"/>
        <v>4499.2</v>
      </c>
      <c r="AB134" s="62">
        <f t="shared" si="101"/>
        <v>2821.8749999999991</v>
      </c>
      <c r="AC134" s="62">
        <f t="shared" si="102"/>
        <v>2821.875</v>
      </c>
      <c r="AD134" s="62">
        <f t="shared" si="103"/>
        <v>2812</v>
      </c>
      <c r="AE134" s="62">
        <f t="shared" si="104"/>
        <v>4515</v>
      </c>
      <c r="AF134" s="62">
        <f t="shared" si="105"/>
        <v>4499.2</v>
      </c>
      <c r="AG134" s="62">
        <f t="shared" si="106"/>
        <v>2821.8749999999991</v>
      </c>
      <c r="AH134" s="62">
        <f t="shared" si="107"/>
        <v>2821.875</v>
      </c>
      <c r="AI134" s="62">
        <f t="shared" si="108"/>
        <v>2812</v>
      </c>
      <c r="AK134" s="98"/>
      <c r="AL134" s="34" t="s">
        <v>500</v>
      </c>
      <c r="AM134" s="160">
        <v>4515</v>
      </c>
      <c r="AN134" s="160">
        <v>2812</v>
      </c>
      <c r="AO134" s="160">
        <v>0</v>
      </c>
      <c r="AP134" s="160">
        <v>0</v>
      </c>
      <c r="AQ134" s="160">
        <v>1.6056187766714083</v>
      </c>
      <c r="AR134" s="160">
        <v>1.6</v>
      </c>
      <c r="AS134" s="160">
        <v>100.35117354196299</v>
      </c>
      <c r="AT134" s="160">
        <v>100.35117354196299</v>
      </c>
      <c r="AU134" s="160">
        <v>5.6187766714083411E-3</v>
      </c>
      <c r="AV134" s="160">
        <v>4499.2</v>
      </c>
      <c r="AW134" s="160">
        <v>-15.8</v>
      </c>
      <c r="AX134" s="160">
        <v>-9.875</v>
      </c>
      <c r="AY134" s="72"/>
      <c r="BF134" s="131"/>
      <c r="BJ134" s="96"/>
    </row>
    <row r="135" spans="1:62">
      <c r="B135" s="59" t="str">
        <f t="shared" si="84"/>
        <v>K01266 20 lb Strawberry Glaze</v>
      </c>
      <c r="D135" s="91">
        <f t="shared" si="85"/>
        <v>12240</v>
      </c>
      <c r="E135" s="92">
        <f t="shared" si="85"/>
        <v>6998.2</v>
      </c>
      <c r="F135" s="92">
        <f t="shared" si="85"/>
        <v>0</v>
      </c>
      <c r="G135" s="92">
        <f t="shared" si="85"/>
        <v>59</v>
      </c>
      <c r="H135" s="93">
        <f t="shared" si="86"/>
        <v>1.7490211768740533</v>
      </c>
      <c r="I135" s="94">
        <f t="shared" si="87"/>
        <v>1.6</v>
      </c>
      <c r="J135" s="95">
        <f t="shared" si="88"/>
        <v>1.083822195771694</v>
      </c>
      <c r="K135" s="95">
        <f t="shared" si="88"/>
        <v>1.0929596181875338</v>
      </c>
      <c r="L135" s="96">
        <f t="shared" si="94"/>
        <v>1.6002614806340907</v>
      </c>
      <c r="M135" s="60">
        <f t="shared" si="89"/>
        <v>0.99163974380774245</v>
      </c>
      <c r="N135" s="60">
        <f t="shared" si="90"/>
        <v>-9.2182451963951584E-2</v>
      </c>
      <c r="O135" s="60">
        <f t="shared" si="95"/>
        <v>1</v>
      </c>
      <c r="P135" s="60">
        <f t="shared" si="96"/>
        <v>-9.2959618187533843E-2</v>
      </c>
      <c r="Q135" s="97">
        <f t="shared" si="91"/>
        <v>1.6</v>
      </c>
      <c r="R135" s="60">
        <f t="shared" si="92"/>
        <v>1.083999319843564</v>
      </c>
      <c r="S135" s="60">
        <f t="shared" si="93"/>
        <v>1.7712407186998291E-4</v>
      </c>
      <c r="T135" s="60">
        <f t="shared" si="97"/>
        <v>1.0931382355462833</v>
      </c>
      <c r="U135" s="60">
        <f t="shared" si="98"/>
        <v>1.786173587494666E-4</v>
      </c>
      <c r="W135" s="61"/>
      <c r="X135" s="61"/>
      <c r="Y135" s="60"/>
      <c r="Z135" s="62">
        <f t="shared" si="99"/>
        <v>12343.192249435569</v>
      </c>
      <c r="AA135" s="62">
        <f t="shared" si="100"/>
        <v>11291.52</v>
      </c>
      <c r="AB135" s="62">
        <f t="shared" si="101"/>
        <v>7648.7499999999991</v>
      </c>
      <c r="AC135" s="62">
        <f t="shared" si="102"/>
        <v>7650</v>
      </c>
      <c r="AD135" s="62">
        <f t="shared" si="103"/>
        <v>6998.2</v>
      </c>
      <c r="AE135" s="62">
        <f t="shared" si="104"/>
        <v>12240</v>
      </c>
      <c r="AF135" s="62">
        <f t="shared" si="105"/>
        <v>11197.12</v>
      </c>
      <c r="AG135" s="62">
        <f t="shared" si="106"/>
        <v>7648.7499999999991</v>
      </c>
      <c r="AH135" s="62">
        <f t="shared" si="107"/>
        <v>7650</v>
      </c>
      <c r="AI135" s="62">
        <f t="shared" si="108"/>
        <v>6998.2</v>
      </c>
      <c r="AK135" s="98"/>
      <c r="AL135" s="34" t="s">
        <v>501</v>
      </c>
      <c r="AM135" s="160">
        <v>12240</v>
      </c>
      <c r="AN135" s="160">
        <v>6998.2</v>
      </c>
      <c r="AO135" s="160">
        <v>0</v>
      </c>
      <c r="AP135" s="160">
        <v>59</v>
      </c>
      <c r="AQ135" s="160">
        <v>1.7490211768740533</v>
      </c>
      <c r="AR135" s="160">
        <v>1.6</v>
      </c>
      <c r="AS135" s="160">
        <v>108.38221957716939</v>
      </c>
      <c r="AT135" s="160">
        <v>109.29596181875338</v>
      </c>
      <c r="AU135" s="160">
        <v>0.14902117687405336</v>
      </c>
      <c r="AV135" s="160">
        <v>11197.12</v>
      </c>
      <c r="AW135" s="160">
        <v>-1042.8800000000001</v>
      </c>
      <c r="AX135" s="160">
        <v>-651.79999999999995</v>
      </c>
      <c r="AY135" s="72"/>
      <c r="BF135" s="131"/>
      <c r="BJ135" s="96"/>
    </row>
    <row r="136" spans="1:62">
      <c r="B136" s="59" t="str">
        <f t="shared" si="84"/>
        <v>K70235 50lb KB Thk &amp; Spcy BBQ</v>
      </c>
      <c r="D136" s="91">
        <f t="shared" si="85"/>
        <v>1188</v>
      </c>
      <c r="E136" s="92">
        <f t="shared" si="85"/>
        <v>1736</v>
      </c>
      <c r="F136" s="92">
        <f t="shared" si="85"/>
        <v>0</v>
      </c>
      <c r="G136" s="92">
        <f t="shared" si="85"/>
        <v>0</v>
      </c>
      <c r="H136" s="93">
        <f t="shared" si="86"/>
        <v>0.68433179723502302</v>
      </c>
      <c r="I136" s="94">
        <f t="shared" si="87"/>
        <v>0.47</v>
      </c>
      <c r="J136" s="95">
        <f t="shared" si="88"/>
        <v>1.4560251005000493</v>
      </c>
      <c r="K136" s="95">
        <f t="shared" si="88"/>
        <v>1.4560251005000493</v>
      </c>
      <c r="L136" s="96">
        <f t="shared" si="94"/>
        <v>0.46999999999999986</v>
      </c>
      <c r="M136" s="60">
        <f t="shared" si="89"/>
        <v>1</v>
      </c>
      <c r="N136" s="60">
        <f t="shared" si="90"/>
        <v>-0.4560251005000493</v>
      </c>
      <c r="O136" s="60">
        <f t="shared" si="95"/>
        <v>1</v>
      </c>
      <c r="P136" s="60">
        <f t="shared" si="96"/>
        <v>-0.4560251005000493</v>
      </c>
      <c r="Q136" s="97">
        <f t="shared" si="91"/>
        <v>0.47</v>
      </c>
      <c r="R136" s="60">
        <f t="shared" si="92"/>
        <v>1.4560251005000491</v>
      </c>
      <c r="S136" s="60">
        <f t="shared" si="93"/>
        <v>0</v>
      </c>
      <c r="T136" s="60">
        <f t="shared" si="97"/>
        <v>1.4560251005000491</v>
      </c>
      <c r="U136" s="60">
        <f t="shared" si="98"/>
        <v>0</v>
      </c>
      <c r="W136" s="61"/>
      <c r="X136" s="61"/>
      <c r="Y136" s="60"/>
      <c r="Z136" s="62">
        <f t="shared" si="99"/>
        <v>1188</v>
      </c>
      <c r="AA136" s="62">
        <f t="shared" si="100"/>
        <v>815.92</v>
      </c>
      <c r="AB136" s="62">
        <f t="shared" si="101"/>
        <v>2527.6595744680858</v>
      </c>
      <c r="AC136" s="62">
        <f t="shared" si="102"/>
        <v>2527.6595744680853</v>
      </c>
      <c r="AD136" s="62">
        <f t="shared" si="103"/>
        <v>1736</v>
      </c>
      <c r="AE136" s="62">
        <f t="shared" si="104"/>
        <v>1188</v>
      </c>
      <c r="AF136" s="62">
        <f t="shared" si="105"/>
        <v>815.92</v>
      </c>
      <c r="AG136" s="62">
        <f t="shared" si="106"/>
        <v>2527.6595744680858</v>
      </c>
      <c r="AH136" s="62">
        <f t="shared" si="107"/>
        <v>2527.6595744680853</v>
      </c>
      <c r="AI136" s="62">
        <f t="shared" si="108"/>
        <v>1736</v>
      </c>
      <c r="AK136" s="98"/>
      <c r="AL136" s="34" t="s">
        <v>502</v>
      </c>
      <c r="AM136" s="160">
        <v>1188</v>
      </c>
      <c r="AN136" s="160">
        <v>1736</v>
      </c>
      <c r="AO136" s="160">
        <v>0</v>
      </c>
      <c r="AP136" s="160">
        <v>0</v>
      </c>
      <c r="AQ136" s="160">
        <v>0.68433179723502302</v>
      </c>
      <c r="AR136" s="160">
        <v>0.47</v>
      </c>
      <c r="AS136" s="160">
        <v>145.60251005000492</v>
      </c>
      <c r="AT136" s="160">
        <v>145.60251005000492</v>
      </c>
      <c r="AU136" s="160">
        <v>0.21433179723502305</v>
      </c>
      <c r="AV136" s="160">
        <v>815.92</v>
      </c>
      <c r="AW136" s="160">
        <v>-372.08</v>
      </c>
      <c r="AX136" s="160">
        <v>-791.65957446808522</v>
      </c>
      <c r="AY136" s="72"/>
      <c r="BF136" s="131"/>
      <c r="BJ136" s="96"/>
    </row>
    <row r="137" spans="1:62">
      <c r="B137" s="59" t="str">
        <f t="shared" si="84"/>
        <v>K97918 4/1 Gallon M.I. BBQ Sauce</v>
      </c>
      <c r="D137" s="91">
        <f t="shared" si="85"/>
        <v>1268</v>
      </c>
      <c r="E137" s="92">
        <f t="shared" si="85"/>
        <v>439.88337899999999</v>
      </c>
      <c r="F137" s="92">
        <f t="shared" si="85"/>
        <v>947.56662199999994</v>
      </c>
      <c r="G137" s="92">
        <f t="shared" si="85"/>
        <v>0</v>
      </c>
      <c r="H137" s="93">
        <f t="shared" si="86"/>
        <v>2.8825822036799442</v>
      </c>
      <c r="I137" s="94">
        <f t="shared" si="87"/>
        <v>1.5</v>
      </c>
      <c r="J137" s="95">
        <f t="shared" si="88"/>
        <v>0.60927120432939363</v>
      </c>
      <c r="K137" s="95">
        <f t="shared" si="88"/>
        <v>0.60927120432939363</v>
      </c>
      <c r="L137" s="96">
        <f t="shared" si="94"/>
        <v>1.5000000004919567</v>
      </c>
      <c r="M137" s="60">
        <f t="shared" si="89"/>
        <v>0.31704449074413887</v>
      </c>
      <c r="N137" s="60">
        <f t="shared" si="90"/>
        <v>-0.29222671358525476</v>
      </c>
      <c r="O137" s="60">
        <f t="shared" si="95"/>
        <v>0.31704449074413887</v>
      </c>
      <c r="P137" s="60">
        <f t="shared" si="96"/>
        <v>-0.29222671358525476</v>
      </c>
      <c r="Q137" s="97">
        <f t="shared" si="91"/>
        <v>1.5</v>
      </c>
      <c r="R137" s="60">
        <f t="shared" si="92"/>
        <v>0.60927120452921701</v>
      </c>
      <c r="S137" s="60">
        <f t="shared" si="93"/>
        <v>1.9982338006485634E-10</v>
      </c>
      <c r="T137" s="60">
        <f t="shared" si="97"/>
        <v>0.60927120452921701</v>
      </c>
      <c r="U137" s="60">
        <f t="shared" si="98"/>
        <v>1.9982338006485634E-10</v>
      </c>
      <c r="W137" s="61"/>
      <c r="X137" s="61"/>
      <c r="Y137" s="60"/>
      <c r="Z137" s="62">
        <f t="shared" si="99"/>
        <v>3999.4386813783208</v>
      </c>
      <c r="AA137" s="62">
        <f t="shared" si="100"/>
        <v>2081.1750014999998</v>
      </c>
      <c r="AB137" s="62">
        <f t="shared" si="101"/>
        <v>845.33333305608835</v>
      </c>
      <c r="AC137" s="62">
        <f t="shared" si="102"/>
        <v>845.33333333333326</v>
      </c>
      <c r="AD137" s="62">
        <f t="shared" si="103"/>
        <v>439.88337899999993</v>
      </c>
      <c r="AE137" s="62">
        <f t="shared" si="104"/>
        <v>3999.4386813783208</v>
      </c>
      <c r="AF137" s="62">
        <f t="shared" si="105"/>
        <v>2081.1750014999998</v>
      </c>
      <c r="AG137" s="62">
        <f t="shared" si="106"/>
        <v>845.33333305608835</v>
      </c>
      <c r="AH137" s="62">
        <f t="shared" si="107"/>
        <v>845.33333333333326</v>
      </c>
      <c r="AI137" s="62">
        <f t="shared" si="108"/>
        <v>439.88337899999993</v>
      </c>
      <c r="AK137" s="98"/>
      <c r="AL137" s="34" t="s">
        <v>503</v>
      </c>
      <c r="AM137" s="160">
        <v>1268</v>
      </c>
      <c r="AN137" s="160">
        <v>439.88337899999999</v>
      </c>
      <c r="AO137" s="160">
        <v>947.56662199999994</v>
      </c>
      <c r="AP137" s="160">
        <v>0</v>
      </c>
      <c r="AQ137" s="160">
        <v>2.8825822036799438</v>
      </c>
      <c r="AR137" s="160">
        <v>1.5</v>
      </c>
      <c r="AS137" s="160">
        <v>60.927120432939361</v>
      </c>
      <c r="AT137" s="160">
        <v>60.927120432939361</v>
      </c>
      <c r="AU137" s="160">
        <v>1.382582203679944</v>
      </c>
      <c r="AV137" s="160">
        <v>659.82506850000004</v>
      </c>
      <c r="AW137" s="160">
        <v>-608.17493149999996</v>
      </c>
      <c r="AX137" s="160">
        <v>-405.44995433333332</v>
      </c>
      <c r="AY137" s="72"/>
      <c r="BF137" s="131"/>
      <c r="BJ137" s="96"/>
    </row>
    <row r="138" spans="1:62">
      <c r="B138" s="59" t="str">
        <f t="shared" si="84"/>
        <v>K98025 82 oz Ribs King BBQ</v>
      </c>
      <c r="D138" s="91">
        <f t="shared" si="85"/>
        <v>753</v>
      </c>
      <c r="E138" s="92">
        <f t="shared" si="85"/>
        <v>122.56667400000001</v>
      </c>
      <c r="F138" s="92">
        <f t="shared" si="85"/>
        <v>667.86666000000002</v>
      </c>
      <c r="G138" s="92">
        <f t="shared" si="85"/>
        <v>87.7</v>
      </c>
      <c r="H138" s="93">
        <f t="shared" si="86"/>
        <v>6.1435949546938016</v>
      </c>
      <c r="I138" s="94">
        <f t="shared" si="87"/>
        <v>2.2000000000000002</v>
      </c>
      <c r="J138" s="95">
        <f t="shared" si="88"/>
        <v>0.38977307213860252</v>
      </c>
      <c r="K138" s="95">
        <f t="shared" si="88"/>
        <v>0.4330190955284976</v>
      </c>
      <c r="L138" s="96">
        <f t="shared" si="94"/>
        <v>2.1999999995644237</v>
      </c>
      <c r="M138" s="60">
        <f t="shared" si="89"/>
        <v>0.13957638237201914</v>
      </c>
      <c r="N138" s="60">
        <f t="shared" si="90"/>
        <v>-0.25019668976658338</v>
      </c>
      <c r="O138" s="60">
        <f t="shared" si="95"/>
        <v>0.15506263302402679</v>
      </c>
      <c r="P138" s="60">
        <f t="shared" si="96"/>
        <v>-0.27795646250447081</v>
      </c>
      <c r="Q138" s="97">
        <f t="shared" si="91"/>
        <v>2.2000000000000002</v>
      </c>
      <c r="R138" s="60">
        <f t="shared" si="92"/>
        <v>0.38977307206143164</v>
      </c>
      <c r="S138" s="60">
        <f t="shared" si="93"/>
        <v>-7.7170880796728625E-11</v>
      </c>
      <c r="T138" s="60">
        <f t="shared" si="97"/>
        <v>0.43301909541270339</v>
      </c>
      <c r="U138" s="60">
        <f t="shared" si="98"/>
        <v>-1.1579420755580827E-10</v>
      </c>
      <c r="W138" s="61"/>
      <c r="X138" s="61"/>
      <c r="Y138" s="60"/>
      <c r="Z138" s="62">
        <f t="shared" si="99"/>
        <v>5394.8955203108471</v>
      </c>
      <c r="AA138" s="62">
        <f t="shared" si="100"/>
        <v>1931.8933348000003</v>
      </c>
      <c r="AB138" s="62">
        <f t="shared" si="101"/>
        <v>342.27272734049359</v>
      </c>
      <c r="AC138" s="62">
        <f t="shared" si="102"/>
        <v>342.27272727272725</v>
      </c>
      <c r="AD138" s="62">
        <f t="shared" si="103"/>
        <v>122.56667400000001</v>
      </c>
      <c r="AE138" s="62">
        <f t="shared" si="104"/>
        <v>4856.1022427842008</v>
      </c>
      <c r="AF138" s="62">
        <f t="shared" si="105"/>
        <v>1738.9533348000002</v>
      </c>
      <c r="AG138" s="62">
        <f t="shared" si="106"/>
        <v>342.27272736425488</v>
      </c>
      <c r="AH138" s="62">
        <f t="shared" si="107"/>
        <v>342.27272727272725</v>
      </c>
      <c r="AI138" s="62">
        <f t="shared" si="108"/>
        <v>122.56667400000001</v>
      </c>
      <c r="AK138" s="98"/>
      <c r="AL138" s="34" t="s">
        <v>504</v>
      </c>
      <c r="AM138" s="160">
        <v>753</v>
      </c>
      <c r="AN138" s="160">
        <v>122.56667400000001</v>
      </c>
      <c r="AO138" s="160">
        <v>667.86666000000002</v>
      </c>
      <c r="AP138" s="160">
        <v>87.7</v>
      </c>
      <c r="AQ138" s="160">
        <v>6.1435949546938016</v>
      </c>
      <c r="AR138" s="160">
        <v>2.2000000000000002</v>
      </c>
      <c r="AS138" s="160">
        <v>38.97730721386025</v>
      </c>
      <c r="AT138" s="160">
        <v>43.301909552849757</v>
      </c>
      <c r="AU138" s="160">
        <v>3.9435949546938014</v>
      </c>
      <c r="AV138" s="160">
        <v>269.64668280000001</v>
      </c>
      <c r="AW138" s="160">
        <v>-483.35331719999994</v>
      </c>
      <c r="AX138" s="160">
        <v>-219.70605327272725</v>
      </c>
      <c r="AY138" s="72"/>
      <c r="BF138" s="131"/>
      <c r="BJ138" s="96"/>
    </row>
    <row r="139" spans="1:62">
      <c r="B139" s="59">
        <f t="shared" si="84"/>
        <v>0</v>
      </c>
      <c r="D139" s="91">
        <f t="shared" si="85"/>
        <v>0</v>
      </c>
      <c r="E139" s="92">
        <f t="shared" si="85"/>
        <v>0</v>
      </c>
      <c r="F139" s="92">
        <f t="shared" si="85"/>
        <v>0</v>
      </c>
      <c r="G139" s="92">
        <f t="shared" si="85"/>
        <v>0</v>
      </c>
      <c r="H139" s="93">
        <f t="shared" si="86"/>
        <v>0</v>
      </c>
      <c r="I139" s="94">
        <f t="shared" si="87"/>
        <v>0</v>
      </c>
      <c r="J139" s="95">
        <f t="shared" si="88"/>
        <v>0</v>
      </c>
      <c r="K139" s="95">
        <f t="shared" si="88"/>
        <v>0</v>
      </c>
      <c r="L139" s="96">
        <f t="shared" si="94"/>
        <v>0</v>
      </c>
      <c r="M139" s="60">
        <f t="shared" si="89"/>
        <v>0</v>
      </c>
      <c r="N139" s="60">
        <f t="shared" si="90"/>
        <v>0</v>
      </c>
      <c r="O139" s="60">
        <f t="shared" si="95"/>
        <v>0</v>
      </c>
      <c r="P139" s="60">
        <f t="shared" si="96"/>
        <v>0</v>
      </c>
      <c r="Q139" s="97">
        <f t="shared" si="91"/>
        <v>0</v>
      </c>
      <c r="R139" s="60">
        <f t="shared" si="92"/>
        <v>0</v>
      </c>
      <c r="S139" s="60">
        <f t="shared" si="93"/>
        <v>0</v>
      </c>
      <c r="T139" s="60">
        <f t="shared" si="97"/>
        <v>0</v>
      </c>
      <c r="U139" s="60">
        <f t="shared" si="98"/>
        <v>0</v>
      </c>
      <c r="W139" s="61"/>
      <c r="X139" s="61"/>
      <c r="Y139" s="60"/>
      <c r="Z139" s="62">
        <f t="shared" si="99"/>
        <v>0</v>
      </c>
      <c r="AA139" s="62">
        <f t="shared" si="100"/>
        <v>0</v>
      </c>
      <c r="AB139" s="62">
        <f t="shared" si="101"/>
        <v>0</v>
      </c>
      <c r="AC139" s="62">
        <f t="shared" si="102"/>
        <v>0</v>
      </c>
      <c r="AD139" s="62">
        <f t="shared" si="103"/>
        <v>0</v>
      </c>
      <c r="AE139" s="62">
        <f t="shared" si="104"/>
        <v>0</v>
      </c>
      <c r="AF139" s="62">
        <f t="shared" si="105"/>
        <v>0</v>
      </c>
      <c r="AG139" s="62">
        <f t="shared" si="106"/>
        <v>0</v>
      </c>
      <c r="AH139" s="62">
        <f t="shared" si="107"/>
        <v>0</v>
      </c>
      <c r="AI139" s="62">
        <f t="shared" si="108"/>
        <v>0</v>
      </c>
      <c r="AK139" s="98"/>
      <c r="AL139" s="34"/>
      <c r="AM139" s="160"/>
      <c r="AN139" s="160"/>
      <c r="AO139" s="160"/>
      <c r="AP139" s="160"/>
      <c r="AQ139" s="160"/>
      <c r="AR139" s="160"/>
      <c r="AS139" s="160"/>
      <c r="AT139" s="160"/>
      <c r="AU139" s="160"/>
      <c r="AV139" s="160"/>
      <c r="AW139" s="160"/>
      <c r="AX139" s="160"/>
      <c r="AY139" s="72"/>
      <c r="BF139" s="131"/>
      <c r="BJ139" s="96"/>
    </row>
    <row r="140" spans="1:62">
      <c r="B140" s="59">
        <f t="shared" si="84"/>
        <v>0</v>
      </c>
      <c r="D140" s="91">
        <f t="shared" si="85"/>
        <v>0</v>
      </c>
      <c r="E140" s="92">
        <f t="shared" si="85"/>
        <v>0</v>
      </c>
      <c r="F140" s="92">
        <f t="shared" si="85"/>
        <v>0</v>
      </c>
      <c r="G140" s="92">
        <f t="shared" si="85"/>
        <v>0</v>
      </c>
      <c r="H140" s="93">
        <f t="shared" si="86"/>
        <v>0</v>
      </c>
      <c r="I140" s="94">
        <f t="shared" si="87"/>
        <v>0</v>
      </c>
      <c r="J140" s="95">
        <f t="shared" si="88"/>
        <v>0</v>
      </c>
      <c r="K140" s="95">
        <f t="shared" si="88"/>
        <v>0</v>
      </c>
      <c r="L140" s="96">
        <f t="shared" si="94"/>
        <v>0</v>
      </c>
      <c r="M140" s="60">
        <f t="shared" si="89"/>
        <v>0</v>
      </c>
      <c r="N140" s="60">
        <f t="shared" si="90"/>
        <v>0</v>
      </c>
      <c r="O140" s="60">
        <f t="shared" si="95"/>
        <v>0</v>
      </c>
      <c r="P140" s="60">
        <f t="shared" si="96"/>
        <v>0</v>
      </c>
      <c r="Q140" s="97">
        <f t="shared" si="91"/>
        <v>0</v>
      </c>
      <c r="R140" s="60">
        <f t="shared" si="92"/>
        <v>0</v>
      </c>
      <c r="S140" s="60">
        <f t="shared" si="93"/>
        <v>0</v>
      </c>
      <c r="T140" s="60">
        <f t="shared" si="97"/>
        <v>0</v>
      </c>
      <c r="U140" s="60">
        <f t="shared" si="98"/>
        <v>0</v>
      </c>
      <c r="W140" s="61"/>
      <c r="X140" s="61"/>
      <c r="Y140" s="60"/>
      <c r="Z140" s="62">
        <f t="shared" si="99"/>
        <v>0</v>
      </c>
      <c r="AA140" s="62">
        <f t="shared" si="100"/>
        <v>0</v>
      </c>
      <c r="AB140" s="62">
        <f t="shared" si="101"/>
        <v>0</v>
      </c>
      <c r="AC140" s="62">
        <f t="shared" si="102"/>
        <v>0</v>
      </c>
      <c r="AD140" s="62">
        <f t="shared" si="103"/>
        <v>0</v>
      </c>
      <c r="AE140" s="62">
        <f t="shared" si="104"/>
        <v>0</v>
      </c>
      <c r="AF140" s="62">
        <f t="shared" si="105"/>
        <v>0</v>
      </c>
      <c r="AG140" s="62">
        <f t="shared" si="106"/>
        <v>0</v>
      </c>
      <c r="AH140" s="62">
        <f t="shared" si="107"/>
        <v>0</v>
      </c>
      <c r="AI140" s="62">
        <f t="shared" si="108"/>
        <v>0</v>
      </c>
      <c r="AK140" s="98"/>
      <c r="AL140" s="34"/>
      <c r="AM140" s="160"/>
      <c r="AN140" s="160"/>
      <c r="AO140" s="160"/>
      <c r="AP140" s="160"/>
      <c r="AQ140" s="160"/>
      <c r="AR140" s="160"/>
      <c r="AS140" s="160"/>
      <c r="AT140" s="160"/>
      <c r="AU140" s="160"/>
      <c r="AV140" s="160"/>
      <c r="AW140" s="160"/>
      <c r="AX140" s="160"/>
      <c r="AY140" s="72"/>
      <c r="BF140" s="131"/>
      <c r="BJ140" s="96"/>
    </row>
    <row r="141" spans="1:62">
      <c r="B141" s="59">
        <f t="shared" si="84"/>
        <v>0</v>
      </c>
      <c r="D141" s="91">
        <f t="shared" si="85"/>
        <v>0</v>
      </c>
      <c r="E141" s="92">
        <f t="shared" si="85"/>
        <v>0</v>
      </c>
      <c r="F141" s="92">
        <f t="shared" si="85"/>
        <v>0</v>
      </c>
      <c r="G141" s="92">
        <f t="shared" si="85"/>
        <v>0</v>
      </c>
      <c r="H141" s="93">
        <f t="shared" si="86"/>
        <v>0</v>
      </c>
      <c r="I141" s="94">
        <f t="shared" si="87"/>
        <v>0</v>
      </c>
      <c r="J141" s="95">
        <f t="shared" si="88"/>
        <v>0</v>
      </c>
      <c r="K141" s="95">
        <f t="shared" si="88"/>
        <v>0</v>
      </c>
      <c r="L141" s="96">
        <f t="shared" si="94"/>
        <v>0</v>
      </c>
      <c r="M141" s="60">
        <f t="shared" si="89"/>
        <v>0</v>
      </c>
      <c r="N141" s="60">
        <f t="shared" si="90"/>
        <v>0</v>
      </c>
      <c r="O141" s="60">
        <f t="shared" si="95"/>
        <v>0</v>
      </c>
      <c r="P141" s="60">
        <f t="shared" si="96"/>
        <v>0</v>
      </c>
      <c r="Q141" s="97">
        <f t="shared" si="91"/>
        <v>0</v>
      </c>
      <c r="R141" s="60">
        <f t="shared" si="92"/>
        <v>0</v>
      </c>
      <c r="S141" s="60">
        <f t="shared" si="93"/>
        <v>0</v>
      </c>
      <c r="T141" s="60">
        <f t="shared" si="97"/>
        <v>0</v>
      </c>
      <c r="U141" s="60">
        <f t="shared" si="98"/>
        <v>0</v>
      </c>
      <c r="W141" s="61"/>
      <c r="X141" s="61"/>
      <c r="Y141" s="60"/>
      <c r="Z141" s="62">
        <f t="shared" si="99"/>
        <v>0</v>
      </c>
      <c r="AA141" s="62">
        <f t="shared" si="100"/>
        <v>0</v>
      </c>
      <c r="AB141" s="62">
        <f t="shared" si="101"/>
        <v>0</v>
      </c>
      <c r="AC141" s="62">
        <f t="shared" si="102"/>
        <v>0</v>
      </c>
      <c r="AD141" s="62">
        <f t="shared" si="103"/>
        <v>0</v>
      </c>
      <c r="AE141" s="62">
        <f t="shared" si="104"/>
        <v>0</v>
      </c>
      <c r="AF141" s="62">
        <f t="shared" si="105"/>
        <v>0</v>
      </c>
      <c r="AG141" s="62">
        <f t="shared" si="106"/>
        <v>0</v>
      </c>
      <c r="AH141" s="62">
        <f t="shared" si="107"/>
        <v>0</v>
      </c>
      <c r="AI141" s="62">
        <f t="shared" si="108"/>
        <v>0</v>
      </c>
      <c r="AK141" s="98"/>
      <c r="AL141" s="34"/>
      <c r="AM141" s="160"/>
      <c r="AN141" s="160"/>
      <c r="AO141" s="160"/>
      <c r="AP141" s="160"/>
      <c r="AQ141" s="160"/>
      <c r="AR141" s="160"/>
      <c r="AS141" s="160"/>
      <c r="AT141" s="160"/>
      <c r="AU141" s="160"/>
      <c r="AV141" s="160"/>
      <c r="AW141" s="160"/>
      <c r="AX141" s="160"/>
      <c r="AY141" s="72"/>
      <c r="BF141" s="131"/>
      <c r="BJ141" s="96"/>
    </row>
    <row r="142" spans="1:62">
      <c r="B142" s="59">
        <f t="shared" si="84"/>
        <v>0</v>
      </c>
      <c r="D142" s="91">
        <f t="shared" si="85"/>
        <v>0</v>
      </c>
      <c r="E142" s="92">
        <f t="shared" si="85"/>
        <v>0</v>
      </c>
      <c r="F142" s="92">
        <f t="shared" si="85"/>
        <v>0</v>
      </c>
      <c r="G142" s="92">
        <f t="shared" si="85"/>
        <v>0</v>
      </c>
      <c r="H142" s="93">
        <f t="shared" si="86"/>
        <v>0</v>
      </c>
      <c r="I142" s="94">
        <f t="shared" si="87"/>
        <v>0</v>
      </c>
      <c r="J142" s="95">
        <f t="shared" si="88"/>
        <v>0</v>
      </c>
      <c r="K142" s="95">
        <f t="shared" si="88"/>
        <v>0</v>
      </c>
      <c r="L142" s="96">
        <f t="shared" si="94"/>
        <v>0</v>
      </c>
      <c r="M142" s="60">
        <f t="shared" si="89"/>
        <v>0</v>
      </c>
      <c r="N142" s="60">
        <f t="shared" si="90"/>
        <v>0</v>
      </c>
      <c r="O142" s="60">
        <f t="shared" si="95"/>
        <v>0</v>
      </c>
      <c r="P142" s="60">
        <f t="shared" si="96"/>
        <v>0</v>
      </c>
      <c r="Q142" s="97">
        <f t="shared" si="91"/>
        <v>0</v>
      </c>
      <c r="R142" s="60">
        <f t="shared" si="92"/>
        <v>0</v>
      </c>
      <c r="S142" s="60">
        <f t="shared" si="93"/>
        <v>0</v>
      </c>
      <c r="T142" s="60">
        <f t="shared" si="97"/>
        <v>0</v>
      </c>
      <c r="U142" s="60">
        <f t="shared" si="98"/>
        <v>0</v>
      </c>
      <c r="W142" s="61"/>
      <c r="X142" s="61"/>
      <c r="Y142" s="60"/>
      <c r="Z142" s="62">
        <f t="shared" si="99"/>
        <v>0</v>
      </c>
      <c r="AA142" s="62">
        <f t="shared" si="100"/>
        <v>0</v>
      </c>
      <c r="AB142" s="62">
        <f t="shared" si="101"/>
        <v>0</v>
      </c>
      <c r="AC142" s="62">
        <f t="shared" si="102"/>
        <v>0</v>
      </c>
      <c r="AD142" s="62">
        <f t="shared" si="103"/>
        <v>0</v>
      </c>
      <c r="AE142" s="62">
        <f t="shared" si="104"/>
        <v>0</v>
      </c>
      <c r="AF142" s="62">
        <f t="shared" si="105"/>
        <v>0</v>
      </c>
      <c r="AG142" s="62">
        <f t="shared" si="106"/>
        <v>0</v>
      </c>
      <c r="AH142" s="62">
        <f t="shared" si="107"/>
        <v>0</v>
      </c>
      <c r="AI142" s="62">
        <f t="shared" si="108"/>
        <v>0</v>
      </c>
      <c r="AK142" s="98"/>
      <c r="AL142" s="34"/>
      <c r="AM142" s="160"/>
      <c r="AN142" s="160"/>
      <c r="AO142" s="160"/>
      <c r="AP142" s="160"/>
      <c r="AQ142" s="160"/>
      <c r="AR142" s="160"/>
      <c r="AS142" s="160"/>
      <c r="AT142" s="160"/>
      <c r="AU142" s="160"/>
      <c r="AV142" s="160"/>
      <c r="AW142" s="160"/>
      <c r="AX142" s="160"/>
      <c r="AY142" s="72"/>
      <c r="BF142" s="131"/>
      <c r="BJ142" s="96"/>
    </row>
    <row r="143" spans="1:62">
      <c r="B143" s="100" t="str">
        <f>CONCATENATE(A131," Subtotal")</f>
        <v>771 Bakery Filling Subtotal</v>
      </c>
      <c r="C143" s="101"/>
      <c r="D143" s="102">
        <f>SUM(D132:D142)</f>
        <v>28144</v>
      </c>
      <c r="E143" s="102">
        <f>SUM(E132:E142)</f>
        <v>17212.650053000001</v>
      </c>
      <c r="F143" s="102">
        <f>SUM(F132:F142)</f>
        <v>1615.433282</v>
      </c>
      <c r="G143" s="102">
        <f>SUM(G132:G142)</f>
        <v>146.69999999999999</v>
      </c>
      <c r="H143" s="103">
        <f t="shared" ref="H143" si="109">D143/E143</f>
        <v>1.635076522984023</v>
      </c>
      <c r="I143" s="104"/>
      <c r="J143" s="105">
        <f>AB143/(SUM($E143:$G143))</f>
        <v>1.0170545978919165</v>
      </c>
      <c r="K143" s="105">
        <f>AG143/(SUM($E143:$F143))</f>
        <v>1.0249790321999563</v>
      </c>
      <c r="L143" s="106">
        <f>D143/(J143*(E143+F143+G143))</f>
        <v>1.4583599499304758</v>
      </c>
      <c r="M143" s="107">
        <f>AD143/(SUM($E143:$G143))</f>
        <v>0.90713289048472801</v>
      </c>
      <c r="N143" s="108">
        <f>M143-J143</f>
        <v>-0.10992170740718854</v>
      </c>
      <c r="O143" s="107">
        <f>AI143/(SUM($E143:$F143))</f>
        <v>0.91420086403606304</v>
      </c>
      <c r="P143" s="108">
        <f>O143-K143</f>
        <v>-0.1107781681638933</v>
      </c>
      <c r="Q143" s="106">
        <f>D143/(R143*(E143+F143+G143))</f>
        <v>1.4582654947912645</v>
      </c>
      <c r="R143" s="109">
        <f>AC143/(SUM($E143:$G143))</f>
        <v>1.0171204748080009</v>
      </c>
      <c r="S143" s="108">
        <f>R143-J143</f>
        <v>6.5876916084395276E-5</v>
      </c>
      <c r="T143" s="109">
        <f>AH143/(SUM($E143:$F143))</f>
        <v>1.0250454223982295</v>
      </c>
      <c r="U143" s="108">
        <f>T143-K143</f>
        <v>6.6390198273147405E-5</v>
      </c>
      <c r="V143" s="100"/>
      <c r="W143" s="100"/>
      <c r="X143" s="100"/>
      <c r="Y143" s="60"/>
      <c r="Z143" s="110">
        <f t="shared" ref="Z143:AI143" si="110">SUM(Z132:Z142)</f>
        <v>35620.526451124737</v>
      </c>
      <c r="AA143" s="110">
        <f t="shared" si="110"/>
        <v>28786.1083363</v>
      </c>
      <c r="AB143" s="110">
        <f t="shared" si="110"/>
        <v>19298.390634864667</v>
      </c>
      <c r="AC143" s="110">
        <f t="shared" si="110"/>
        <v>19299.640635074145</v>
      </c>
      <c r="AD143" s="110">
        <f t="shared" si="110"/>
        <v>17212.650053000001</v>
      </c>
      <c r="AE143" s="110">
        <f t="shared" si="110"/>
        <v>34978.540924162524</v>
      </c>
      <c r="AF143" s="110">
        <f t="shared" si="110"/>
        <v>28498.7683363</v>
      </c>
      <c r="AG143" s="110">
        <f t="shared" si="110"/>
        <v>19298.39063488843</v>
      </c>
      <c r="AH143" s="110">
        <f t="shared" si="110"/>
        <v>19299.640635074145</v>
      </c>
      <c r="AI143" s="110">
        <f t="shared" si="110"/>
        <v>17212.650053000001</v>
      </c>
      <c r="AK143" s="111"/>
      <c r="AL143" s="162"/>
      <c r="AM143" s="163"/>
      <c r="AN143" s="163"/>
      <c r="AO143" s="163"/>
      <c r="AP143" s="163"/>
      <c r="AQ143" s="163"/>
      <c r="AR143" s="163"/>
      <c r="AS143" s="163"/>
      <c r="AT143" s="163"/>
      <c r="AU143" s="163"/>
      <c r="AV143" s="163"/>
      <c r="AW143" s="163"/>
      <c r="AX143" s="163"/>
      <c r="AY143" s="72"/>
      <c r="BF143" s="131"/>
      <c r="BJ143" s="96"/>
    </row>
    <row r="144" spans="1:62">
      <c r="B144" s="59"/>
      <c r="C144" s="100"/>
      <c r="D144" s="102"/>
      <c r="E144" s="102"/>
      <c r="F144" s="102"/>
      <c r="G144" s="102"/>
      <c r="H144" s="100"/>
      <c r="I144" s="100"/>
      <c r="J144" s="105"/>
      <c r="K144" s="105"/>
      <c r="L144" s="106"/>
      <c r="M144" s="108"/>
      <c r="N144" s="108"/>
      <c r="O144" s="108"/>
      <c r="P144" s="108"/>
      <c r="Q144" s="106"/>
      <c r="R144" s="108"/>
      <c r="S144" s="108"/>
      <c r="T144" s="108"/>
      <c r="U144" s="108"/>
      <c r="V144" s="115"/>
      <c r="W144" s="115"/>
      <c r="X144" s="115"/>
      <c r="Y144" s="116"/>
      <c r="AK144" s="98"/>
      <c r="AY144" s="72"/>
      <c r="BF144" s="131"/>
      <c r="BJ144" s="96"/>
    </row>
    <row r="145" spans="1:62">
      <c r="B145" s="59"/>
      <c r="C145" s="100"/>
      <c r="D145" s="102"/>
      <c r="E145" s="102"/>
      <c r="F145" s="102"/>
      <c r="G145" s="102"/>
      <c r="H145" s="100"/>
      <c r="I145" s="100"/>
      <c r="J145" s="105"/>
      <c r="K145" s="105"/>
      <c r="L145" s="106"/>
      <c r="M145" s="108"/>
      <c r="N145" s="108"/>
      <c r="O145" s="108"/>
      <c r="P145" s="108"/>
      <c r="Q145" s="106"/>
      <c r="R145" s="108"/>
      <c r="S145" s="108"/>
      <c r="T145" s="108"/>
      <c r="U145" s="108"/>
      <c r="V145" s="115"/>
      <c r="W145" s="115"/>
      <c r="X145" s="115"/>
      <c r="Y145" s="116"/>
      <c r="AK145" s="98"/>
      <c r="AL145" s="72"/>
      <c r="AM145" s="72"/>
      <c r="AN145" s="72"/>
      <c r="AO145" s="72"/>
      <c r="AP145" s="72"/>
      <c r="AQ145" s="72"/>
      <c r="AR145" s="72"/>
      <c r="AS145" s="72"/>
      <c r="AT145" s="72"/>
      <c r="AU145" s="72"/>
      <c r="AV145" s="72"/>
      <c r="AW145" s="72"/>
      <c r="AX145" s="72"/>
      <c r="AY145" s="72"/>
      <c r="BF145" s="131"/>
      <c r="BJ145" s="96"/>
    </row>
    <row r="146" spans="1:62" s="77" customFormat="1" ht="15" customHeight="1">
      <c r="A146" s="83" t="str">
        <f>AL146</f>
        <v>772 Vinegar Line</v>
      </c>
      <c r="B146" s="59"/>
      <c r="C146" s="84"/>
      <c r="D146" s="85"/>
      <c r="E146" s="85"/>
      <c r="F146" s="85"/>
      <c r="G146" s="85"/>
      <c r="H146" s="84"/>
      <c r="I146" s="84"/>
      <c r="J146" s="86"/>
      <c r="K146" s="86"/>
      <c r="L146" s="119"/>
      <c r="M146" s="120"/>
      <c r="N146" s="120"/>
      <c r="O146" s="120"/>
      <c r="P146" s="120"/>
      <c r="Q146" s="119"/>
      <c r="R146" s="121"/>
      <c r="S146" s="121"/>
      <c r="T146" s="121"/>
      <c r="U146" s="121"/>
      <c r="Z146" s="88"/>
      <c r="AA146" s="88"/>
      <c r="AB146" s="88"/>
      <c r="AC146" s="88"/>
      <c r="AD146" s="88"/>
      <c r="AE146" s="88"/>
      <c r="AF146" s="88"/>
      <c r="AG146" s="88"/>
      <c r="AH146" s="88"/>
      <c r="AI146" s="88"/>
      <c r="AK146" s="89"/>
      <c r="AL146" s="144" t="s">
        <v>505</v>
      </c>
      <c r="AM146" s="144"/>
      <c r="AN146" s="144"/>
      <c r="AO146" s="144"/>
      <c r="AP146" s="144"/>
      <c r="AQ146" s="144"/>
      <c r="AR146" s="145"/>
      <c r="AS146" s="145"/>
      <c r="AT146" s="144"/>
      <c r="AU146" s="144"/>
      <c r="AV146" s="144"/>
      <c r="AW146" s="144"/>
      <c r="AX146" s="144"/>
      <c r="AY146" s="82"/>
      <c r="BB146" s="59"/>
      <c r="BC146" s="59"/>
      <c r="BD146" s="59"/>
      <c r="BE146" s="59"/>
      <c r="BF146" s="131"/>
      <c r="BH146" s="59"/>
      <c r="BI146" s="59"/>
      <c r="BJ146" s="96"/>
    </row>
    <row r="147" spans="1:62">
      <c r="B147" s="59" t="str">
        <f t="shared" ref="B147" si="111">AL147</f>
        <v>K55795 Kroger 1 Gallon Multi-Purpose Cleaning Vinegar</v>
      </c>
      <c r="D147" s="91">
        <f t="shared" ref="D147" si="112">AM147</f>
        <v>13046</v>
      </c>
      <c r="E147" s="92">
        <f t="shared" ref="E147" si="113">AN147</f>
        <v>1281.3833820000002</v>
      </c>
      <c r="F147" s="92">
        <f t="shared" ref="F147" si="114">AO147</f>
        <v>432.58328599999993</v>
      </c>
      <c r="G147" s="92">
        <f t="shared" ref="G147" si="115">AP147</f>
        <v>30.733332000000001</v>
      </c>
      <c r="H147" s="93">
        <f t="shared" ref="H147" si="116">IF(ISERROR(D147/E147),0,D147/E147)</f>
        <v>10.181184010391668</v>
      </c>
      <c r="I147" s="94">
        <f t="shared" ref="I147" si="117">AR147</f>
        <v>10</v>
      </c>
      <c r="J147" s="95">
        <f t="shared" ref="J147" si="118">AS147/100</f>
        <v>0.74775032956955345</v>
      </c>
      <c r="K147" s="95">
        <f t="shared" ref="K147" si="119">AT147/100</f>
        <v>0.76115832609645584</v>
      </c>
      <c r="L147" s="96">
        <f t="shared" ref="L147" si="120">IF(ISERROR(D147/(J147*(E147+F147+G147))),0,D147/(J147*(E147+F147+G147)))</f>
        <v>10</v>
      </c>
      <c r="M147" s="60">
        <f t="shared" ref="M147" si="121">IF(ISERROR(D147/Z147),0,D147/Z147)</f>
        <v>0.7344433896945034</v>
      </c>
      <c r="N147" s="60">
        <f t="shared" ref="N147" si="122">M147-J147</f>
        <v>-1.330693987505005E-2</v>
      </c>
      <c r="O147" s="60">
        <f t="shared" ref="O147" si="123">IF(ISERROR(D147/AE147),0,D147/AE147)</f>
        <v>0.74761277796331105</v>
      </c>
      <c r="P147" s="60">
        <f t="shared" ref="P147" si="124">O147-K147</f>
        <v>-1.3545548133144791E-2</v>
      </c>
      <c r="Q147" s="97">
        <f t="shared" ref="Q147" si="125">I147</f>
        <v>10</v>
      </c>
      <c r="R147" s="60">
        <f t="shared" ref="R147" si="126">IF(ISERROR(D147/AA147),0,D147/AA147)</f>
        <v>0.74775032956955345</v>
      </c>
      <c r="S147" s="60">
        <f t="shared" ref="S147" si="127">R147-J147</f>
        <v>0</v>
      </c>
      <c r="T147" s="60">
        <f t="shared" ref="T147" si="128">IF(ISERROR(D147/AF147),0,D147/AF147)</f>
        <v>0.76115832609645584</v>
      </c>
      <c r="U147" s="60">
        <f t="shared" ref="U147" si="129">T147-K147</f>
        <v>0</v>
      </c>
      <c r="W147" s="61"/>
      <c r="X147" s="61"/>
      <c r="Y147" s="60"/>
      <c r="Z147" s="62">
        <f t="shared" ref="Z147:Z153" si="130">(SUM($E147:$G147))*$H147</f>
        <v>17763.111742930345</v>
      </c>
      <c r="AA147" s="62">
        <f t="shared" ref="AA147:AA153" si="131">(SUM($E147:$G147))*$Q147</f>
        <v>17447</v>
      </c>
      <c r="AB147" s="62">
        <f t="shared" ref="AB147:AB153" si="132">(SUM($E147:$G147))*$J147</f>
        <v>1304.5999999999999</v>
      </c>
      <c r="AC147" s="62">
        <f t="shared" ref="AC147:AC153" si="133">SUM(($E147:$G147))*$R147</f>
        <v>1304.5999999999999</v>
      </c>
      <c r="AD147" s="62">
        <f t="shared" ref="AD147:AD153" si="134">SUM(($E147:$G147))*$M147</f>
        <v>1281.3833820000002</v>
      </c>
      <c r="AE147" s="62">
        <f t="shared" ref="AE147:AE153" si="135">(SUM($E147:$F147))*$H147</f>
        <v>17450.210034585885</v>
      </c>
      <c r="AF147" s="62">
        <f t="shared" ref="AF147:AF153" si="136">(SUM($E147:$F147))*$Q147</f>
        <v>17139.666680000002</v>
      </c>
      <c r="AG147" s="62">
        <f t="shared" ref="AG147:AG153" si="137">(SUM($E147:$F147))*$K147</f>
        <v>1304.5999999999999</v>
      </c>
      <c r="AH147" s="62">
        <f t="shared" ref="AH147:AH153" si="138">SUM(($E147:$F147))*$T147</f>
        <v>1304.5999999999999</v>
      </c>
      <c r="AI147" s="62">
        <f t="shared" ref="AI147:AI153" si="139">SUM(($E147:$F147))*$O147</f>
        <v>1281.383382</v>
      </c>
      <c r="AK147" s="98"/>
      <c r="AL147" s="34" t="s">
        <v>506</v>
      </c>
      <c r="AM147" s="160">
        <v>13046</v>
      </c>
      <c r="AN147" s="160">
        <v>1281.3833820000002</v>
      </c>
      <c r="AO147" s="160">
        <v>432.58328599999993</v>
      </c>
      <c r="AP147" s="160">
        <v>30.733332000000001</v>
      </c>
      <c r="AQ147" s="160">
        <v>10.181184010391668</v>
      </c>
      <c r="AR147" s="160">
        <v>10</v>
      </c>
      <c r="AS147" s="160">
        <v>74.775032956955343</v>
      </c>
      <c r="AT147" s="160">
        <v>76.11583260964558</v>
      </c>
      <c r="AU147" s="160">
        <v>0.1811840103916677</v>
      </c>
      <c r="AV147" s="160">
        <v>12813.833819999998</v>
      </c>
      <c r="AW147" s="160">
        <v>-232.1661800000002</v>
      </c>
      <c r="AX147" s="160">
        <v>-23.216618000000018</v>
      </c>
      <c r="AY147" s="72"/>
      <c r="BF147" s="131"/>
      <c r="BJ147" s="96"/>
    </row>
    <row r="148" spans="1:62">
      <c r="B148" s="59" t="str">
        <f t="shared" ref="B148:B153" si="140">AL148</f>
        <v>K98853 HT 1/2 Gallon Lemon Vinegar</v>
      </c>
      <c r="D148" s="91">
        <f t="shared" ref="D148:G153" si="141">AM148</f>
        <v>1377.97</v>
      </c>
      <c r="E148" s="92">
        <f t="shared" si="141"/>
        <v>189.68336300000001</v>
      </c>
      <c r="F148" s="92">
        <f>AO148</f>
        <v>146.233305</v>
      </c>
      <c r="G148" s="92">
        <f>AP148</f>
        <v>19.783332000000001</v>
      </c>
      <c r="H148" s="93">
        <f t="shared" ref="H148:H153" si="142">IF(ISERROR(D148/E148),0,D148/E148)</f>
        <v>7.2645801835556867</v>
      </c>
      <c r="I148" s="94">
        <f t="shared" ref="I148:I153" si="143">AR148</f>
        <v>7</v>
      </c>
      <c r="J148" s="95">
        <f t="shared" ref="J148:K153" si="144">AS148/100</f>
        <v>0.55342383228242087</v>
      </c>
      <c r="K148" s="95">
        <f t="shared" si="144"/>
        <v>0.5860169378164265</v>
      </c>
      <c r="L148" s="96">
        <f>IF(ISERROR(D148/(J148*(E148+F148+G148))),0,D148/(J148*(E148+F148+G148)))</f>
        <v>7.0000000000000009</v>
      </c>
      <c r="M148" s="60">
        <f t="shared" ref="M148:M153" si="145">IF(ISERROR(D148/Z148),0,D148/Z148)</f>
        <v>0.53326781838628046</v>
      </c>
      <c r="N148" s="60">
        <f t="shared" ref="N148:N153" si="146">M148-J148</f>
        <v>-2.0156013896140412E-2</v>
      </c>
      <c r="O148" s="60">
        <f>IF(ISERROR(D148/AE148),0,D148/AE148)</f>
        <v>0.56467386429303346</v>
      </c>
      <c r="P148" s="60">
        <f>O148-K148</f>
        <v>-2.1343073523393041E-2</v>
      </c>
      <c r="Q148" s="97">
        <f t="shared" ref="Q148:Q153" si="147">I148</f>
        <v>7</v>
      </c>
      <c r="R148" s="60">
        <f t="shared" ref="R148:R153" si="148">IF(ISERROR(D148/AA148),0,D148/AA148)</f>
        <v>0.55342383228242087</v>
      </c>
      <c r="S148" s="60">
        <f t="shared" ref="S148:S153" si="149">R148-J148</f>
        <v>0</v>
      </c>
      <c r="T148" s="60">
        <f>IF(ISERROR(D148/AF148),0,D148/AF148)</f>
        <v>0.58601693781642628</v>
      </c>
      <c r="U148" s="60">
        <f>T148-K148</f>
        <v>0</v>
      </c>
      <c r="W148" s="61"/>
      <c r="X148" s="61"/>
      <c r="Y148" s="60"/>
      <c r="Z148" s="62">
        <f>(SUM($E148:$G148))*$H148</f>
        <v>2584.0111712907583</v>
      </c>
      <c r="AA148" s="62">
        <f>(SUM($E148:$G148))*$Q148</f>
        <v>2489.9000000000005</v>
      </c>
      <c r="AB148" s="62">
        <f>(SUM($E148:$G148))*$J148</f>
        <v>196.85285714285712</v>
      </c>
      <c r="AC148" s="62">
        <f>SUM(($E148:$G148))*$R148</f>
        <v>196.85285714285712</v>
      </c>
      <c r="AD148" s="62">
        <f>SUM(($E148:$G148))*$M148</f>
        <v>189.68336299999999</v>
      </c>
      <c r="AE148" s="62">
        <f>(SUM($E148:$F148))*$H148</f>
        <v>2440.293569678855</v>
      </c>
      <c r="AF148" s="62">
        <f>(SUM($E148:$F148))*$Q148</f>
        <v>2351.4166760000003</v>
      </c>
      <c r="AG148" s="62">
        <f>(SUM($E148:$F148))*$K148</f>
        <v>196.8528571428572</v>
      </c>
      <c r="AH148" s="62">
        <f>SUM(($E148:$F148))*$T148</f>
        <v>196.85285714285712</v>
      </c>
      <c r="AI148" s="62">
        <f>SUM(($E148:$F148))*$O148</f>
        <v>189.68336299999999</v>
      </c>
      <c r="AK148" s="98"/>
      <c r="AL148" s="34" t="s">
        <v>507</v>
      </c>
      <c r="AM148" s="160">
        <v>1377.97</v>
      </c>
      <c r="AN148" s="160">
        <v>189.68336300000001</v>
      </c>
      <c r="AO148" s="160">
        <v>146.233305</v>
      </c>
      <c r="AP148" s="160">
        <v>19.783332000000001</v>
      </c>
      <c r="AQ148" s="160">
        <v>7.2645801835556858</v>
      </c>
      <c r="AR148" s="160">
        <v>7</v>
      </c>
      <c r="AS148" s="160">
        <v>55.342383228242085</v>
      </c>
      <c r="AT148" s="160">
        <v>58.601693781642645</v>
      </c>
      <c r="AU148" s="160">
        <v>0.26458018355568586</v>
      </c>
      <c r="AV148" s="160">
        <v>1327.783541</v>
      </c>
      <c r="AW148" s="160">
        <v>-50.186458999999957</v>
      </c>
      <c r="AX148" s="160">
        <v>-7.169494142857137</v>
      </c>
      <c r="AY148" s="72"/>
      <c r="BF148" s="131"/>
      <c r="BJ148" s="96"/>
    </row>
    <row r="149" spans="1:62">
      <c r="B149" s="59" t="str">
        <f t="shared" si="140"/>
        <v>K99308 1/2 Gallon Kroger Multi-Purpose Cleaning Vinegar</v>
      </c>
      <c r="D149" s="91">
        <f t="shared" si="141"/>
        <v>20160.009999999998</v>
      </c>
      <c r="E149" s="92">
        <f t="shared" si="141"/>
        <v>2872.2501579999998</v>
      </c>
      <c r="F149" s="92">
        <f t="shared" si="141"/>
        <v>865.43317999999999</v>
      </c>
      <c r="G149" s="92">
        <f t="shared" si="141"/>
        <v>129.13333</v>
      </c>
      <c r="H149" s="93">
        <f t="shared" si="142"/>
        <v>7.0188907271356129</v>
      </c>
      <c r="I149" s="94">
        <f t="shared" si="143"/>
        <v>7</v>
      </c>
      <c r="J149" s="95">
        <f t="shared" si="144"/>
        <v>0.74479906234112381</v>
      </c>
      <c r="K149" s="95">
        <f t="shared" si="144"/>
        <v>0.77053114673767165</v>
      </c>
      <c r="L149" s="96">
        <f t="shared" ref="L149:L153" si="150">IF(ISERROR(D149/(J149*(E149+F149+G149))),0,D149/(J149*(E149+F149+G149)))</f>
        <v>6.9999999999999991</v>
      </c>
      <c r="M149" s="60">
        <f t="shared" si="145"/>
        <v>0.74279450116407741</v>
      </c>
      <c r="N149" s="60">
        <f t="shared" si="146"/>
        <v>-2.0045611770463934E-3</v>
      </c>
      <c r="O149" s="60">
        <f t="shared" ref="O149:O153" si="151">IF(ISERROR(D149/AE149),0,D149/AE149)</f>
        <v>0.76845732991840743</v>
      </c>
      <c r="P149" s="60">
        <f t="shared" ref="P149:P153" si="152">O149-K149</f>
        <v>-2.0738168192642181E-3</v>
      </c>
      <c r="Q149" s="97">
        <f t="shared" si="147"/>
        <v>7</v>
      </c>
      <c r="R149" s="60">
        <f t="shared" si="148"/>
        <v>0.7447990623411237</v>
      </c>
      <c r="S149" s="60">
        <f t="shared" si="149"/>
        <v>0</v>
      </c>
      <c r="T149" s="60">
        <f t="shared" ref="T149:T153" si="153">IF(ISERROR(D149/AF149),0,D149/AF149)</f>
        <v>0.77053114673767165</v>
      </c>
      <c r="U149" s="60">
        <f t="shared" ref="U149:U153" si="154">T149-K149</f>
        <v>0</v>
      </c>
      <c r="W149" s="61"/>
      <c r="X149" s="61"/>
      <c r="Y149" s="60"/>
      <c r="Z149" s="62">
        <f t="shared" si="130"/>
        <v>27140.763654558628</v>
      </c>
      <c r="AA149" s="62">
        <f t="shared" si="131"/>
        <v>27067.716676</v>
      </c>
      <c r="AB149" s="62">
        <f t="shared" si="132"/>
        <v>2880.0014285714287</v>
      </c>
      <c r="AC149" s="62">
        <f t="shared" si="133"/>
        <v>2880.0014285714283</v>
      </c>
      <c r="AD149" s="62">
        <f t="shared" si="134"/>
        <v>2872.2501579999998</v>
      </c>
      <c r="AE149" s="62">
        <f t="shared" si="135"/>
        <v>26234.390922057482</v>
      </c>
      <c r="AF149" s="62">
        <f t="shared" si="136"/>
        <v>26163.783366</v>
      </c>
      <c r="AG149" s="62">
        <f t="shared" si="137"/>
        <v>2880.0014285714283</v>
      </c>
      <c r="AH149" s="62">
        <f t="shared" si="138"/>
        <v>2880.0014285714283</v>
      </c>
      <c r="AI149" s="62">
        <f t="shared" si="139"/>
        <v>2872.2501580000003</v>
      </c>
      <c r="AK149" s="98"/>
      <c r="AL149" s="34" t="s">
        <v>508</v>
      </c>
      <c r="AM149" s="160">
        <v>20160.009999999998</v>
      </c>
      <c r="AN149" s="160">
        <v>2872.2501579999998</v>
      </c>
      <c r="AO149" s="160">
        <v>865.43317999999999</v>
      </c>
      <c r="AP149" s="160">
        <v>129.13333</v>
      </c>
      <c r="AQ149" s="160">
        <v>7.0188907271356129</v>
      </c>
      <c r="AR149" s="160">
        <v>7</v>
      </c>
      <c r="AS149" s="160">
        <v>74.479906234112377</v>
      </c>
      <c r="AT149" s="160">
        <v>77.053114673767169</v>
      </c>
      <c r="AU149" s="160">
        <v>1.8890727135612906E-2</v>
      </c>
      <c r="AV149" s="160">
        <v>20105.751106</v>
      </c>
      <c r="AW149" s="160">
        <v>-54.258894000000765</v>
      </c>
      <c r="AX149" s="160">
        <v>-7.7512705714286803</v>
      </c>
      <c r="AY149" s="72"/>
      <c r="BF149" s="131"/>
      <c r="BJ149" s="96"/>
    </row>
    <row r="150" spans="1:62">
      <c r="B150" s="59" t="str">
        <f t="shared" si="140"/>
        <v>K99737 HT 1/2-Gallon White Vinegar</v>
      </c>
      <c r="D150" s="91">
        <f t="shared" si="141"/>
        <v>4385.8599999999997</v>
      </c>
      <c r="E150" s="92">
        <f t="shared" si="141"/>
        <v>635.48336900000004</v>
      </c>
      <c r="F150" s="92">
        <f t="shared" si="141"/>
        <v>197.09996600000002</v>
      </c>
      <c r="G150" s="92">
        <f t="shared" si="141"/>
        <v>23.499997000000004</v>
      </c>
      <c r="H150" s="93">
        <f t="shared" si="142"/>
        <v>6.9016125581722338</v>
      </c>
      <c r="I150" s="94">
        <f t="shared" si="143"/>
        <v>7</v>
      </c>
      <c r="J150" s="95">
        <f t="shared" si="144"/>
        <v>0.73188135447943581</v>
      </c>
      <c r="K150" s="95">
        <f t="shared" si="144"/>
        <v>0.75253899787872724</v>
      </c>
      <c r="L150" s="96">
        <f t="shared" si="150"/>
        <v>6.9999999999999991</v>
      </c>
      <c r="M150" s="60">
        <f t="shared" si="145"/>
        <v>0.74231484862036767</v>
      </c>
      <c r="N150" s="60">
        <f t="shared" si="146"/>
        <v>1.0433494140931865E-2</v>
      </c>
      <c r="O150" s="60">
        <f t="shared" si="151"/>
        <v>0.76326698155686712</v>
      </c>
      <c r="P150" s="60">
        <f t="shared" si="152"/>
        <v>1.0727983678139874E-2</v>
      </c>
      <c r="Q150" s="97">
        <f t="shared" si="147"/>
        <v>7</v>
      </c>
      <c r="R150" s="60">
        <f t="shared" si="148"/>
        <v>0.73188135447943581</v>
      </c>
      <c r="S150" s="60">
        <f t="shared" si="149"/>
        <v>0</v>
      </c>
      <c r="T150" s="60">
        <f t="shared" si="153"/>
        <v>0.75253899787872713</v>
      </c>
      <c r="U150" s="60">
        <f t="shared" si="154"/>
        <v>0</v>
      </c>
      <c r="W150" s="61"/>
      <c r="X150" s="61"/>
      <c r="Y150" s="60"/>
      <c r="Z150" s="62">
        <f t="shared" si="130"/>
        <v>5908.3554749731302</v>
      </c>
      <c r="AA150" s="62">
        <f t="shared" si="131"/>
        <v>5992.5833240000002</v>
      </c>
      <c r="AB150" s="62">
        <f t="shared" si="132"/>
        <v>626.55142857142857</v>
      </c>
      <c r="AC150" s="62">
        <f t="shared" si="133"/>
        <v>626.55142857142857</v>
      </c>
      <c r="AD150" s="62">
        <f t="shared" si="134"/>
        <v>635.48336900000004</v>
      </c>
      <c r="AE150" s="62">
        <f t="shared" si="135"/>
        <v>5746.1676005609206</v>
      </c>
      <c r="AF150" s="62">
        <f t="shared" si="136"/>
        <v>5828.083345</v>
      </c>
      <c r="AG150" s="62">
        <f t="shared" si="137"/>
        <v>626.55142857142869</v>
      </c>
      <c r="AH150" s="62">
        <f t="shared" si="138"/>
        <v>626.55142857142857</v>
      </c>
      <c r="AI150" s="62">
        <f t="shared" si="139"/>
        <v>635.48336899999993</v>
      </c>
      <c r="AK150" s="98"/>
      <c r="AL150" s="34" t="s">
        <v>509</v>
      </c>
      <c r="AM150" s="160">
        <v>4385.8599999999997</v>
      </c>
      <c r="AN150" s="160">
        <v>635.48336900000004</v>
      </c>
      <c r="AO150" s="160">
        <v>197.09996600000002</v>
      </c>
      <c r="AP150" s="160">
        <v>23.499997000000004</v>
      </c>
      <c r="AQ150" s="160">
        <v>6.9016125581722338</v>
      </c>
      <c r="AR150" s="160">
        <v>7</v>
      </c>
      <c r="AS150" s="160">
        <v>73.18813544794358</v>
      </c>
      <c r="AT150" s="160">
        <v>75.253899787872726</v>
      </c>
      <c r="AU150" s="160">
        <v>-9.8387441827766223E-2</v>
      </c>
      <c r="AV150" s="160">
        <v>4448.3835829999998</v>
      </c>
      <c r="AW150" s="160">
        <v>62.523583000000002</v>
      </c>
      <c r="AX150" s="160">
        <v>8.9319404285714281</v>
      </c>
      <c r="AY150" s="72"/>
      <c r="BF150" s="131"/>
      <c r="BJ150" s="96"/>
    </row>
    <row r="151" spans="1:62">
      <c r="B151" s="59" t="str">
        <f t="shared" si="140"/>
        <v>K99738 HT 1 Gallon White Vinegar</v>
      </c>
      <c r="D151" s="91">
        <f t="shared" si="141"/>
        <v>19859</v>
      </c>
      <c r="E151" s="92">
        <f t="shared" si="141"/>
        <v>1970.3335</v>
      </c>
      <c r="F151" s="92">
        <f t="shared" si="141"/>
        <v>1374.2998399999999</v>
      </c>
      <c r="G151" s="92">
        <f t="shared" si="141"/>
        <v>81.149994000000007</v>
      </c>
      <c r="H151" s="93">
        <f t="shared" si="142"/>
        <v>10.079004391896094</v>
      </c>
      <c r="I151" s="94">
        <f t="shared" si="143"/>
        <v>10</v>
      </c>
      <c r="J151" s="95">
        <f t="shared" si="144"/>
        <v>0.57969223572619544</v>
      </c>
      <c r="K151" s="95">
        <f t="shared" si="144"/>
        <v>0.59375716203319318</v>
      </c>
      <c r="L151" s="96">
        <f t="shared" si="150"/>
        <v>10.000000000000002</v>
      </c>
      <c r="M151" s="60">
        <f t="shared" si="145"/>
        <v>0.57514831146644829</v>
      </c>
      <c r="N151" s="60">
        <f t="shared" si="146"/>
        <v>-4.5439242597471452E-3</v>
      </c>
      <c r="O151" s="60">
        <f t="shared" si="151"/>
        <v>0.5891029896867559</v>
      </c>
      <c r="P151" s="60">
        <f t="shared" si="152"/>
        <v>-4.6541723464372797E-3</v>
      </c>
      <c r="Q151" s="97">
        <f t="shared" si="147"/>
        <v>10</v>
      </c>
      <c r="R151" s="60">
        <f t="shared" si="148"/>
        <v>0.57969223572619555</v>
      </c>
      <c r="S151" s="60">
        <f t="shared" si="149"/>
        <v>0</v>
      </c>
      <c r="T151" s="60">
        <f t="shared" si="153"/>
        <v>0.59375716203319318</v>
      </c>
      <c r="U151" s="60">
        <f t="shared" si="154"/>
        <v>0</v>
      </c>
      <c r="W151" s="61"/>
      <c r="X151" s="61"/>
      <c r="Y151" s="60"/>
      <c r="Z151" s="62">
        <f t="shared" si="130"/>
        <v>34528.485269070443</v>
      </c>
      <c r="AA151" s="62">
        <f t="shared" si="131"/>
        <v>34257.833339999997</v>
      </c>
      <c r="AB151" s="62">
        <f t="shared" si="132"/>
        <v>1985.8999999999996</v>
      </c>
      <c r="AC151" s="62">
        <f t="shared" si="133"/>
        <v>1985.8999999999999</v>
      </c>
      <c r="AD151" s="62">
        <f t="shared" si="134"/>
        <v>1970.3334999999995</v>
      </c>
      <c r="AE151" s="62">
        <f t="shared" si="135"/>
        <v>33710.574123142098</v>
      </c>
      <c r="AF151" s="62">
        <f t="shared" si="136"/>
        <v>33446.333399999996</v>
      </c>
      <c r="AG151" s="62">
        <f t="shared" si="137"/>
        <v>1985.9</v>
      </c>
      <c r="AH151" s="62">
        <f t="shared" si="138"/>
        <v>1985.9</v>
      </c>
      <c r="AI151" s="62">
        <f t="shared" si="139"/>
        <v>1970.3334999999997</v>
      </c>
      <c r="AK151" s="98"/>
      <c r="AL151" s="34" t="s">
        <v>510</v>
      </c>
      <c r="AM151" s="160">
        <v>19859</v>
      </c>
      <c r="AN151" s="160">
        <v>1970.3335</v>
      </c>
      <c r="AO151" s="160">
        <v>1374.2998399999999</v>
      </c>
      <c r="AP151" s="160">
        <v>81.149994000000007</v>
      </c>
      <c r="AQ151" s="160">
        <v>10.079004391896092</v>
      </c>
      <c r="AR151" s="160">
        <v>10</v>
      </c>
      <c r="AS151" s="160">
        <v>57.969223572619541</v>
      </c>
      <c r="AT151" s="160">
        <v>59.375716203319314</v>
      </c>
      <c r="AU151" s="160">
        <v>7.9004391896091875E-2</v>
      </c>
      <c r="AV151" s="160">
        <v>19703.334999999999</v>
      </c>
      <c r="AW151" s="160">
        <v>-155.664999999999</v>
      </c>
      <c r="AX151" s="160">
        <v>-15.5664999999999</v>
      </c>
      <c r="AY151" s="72"/>
      <c r="BF151" s="131"/>
      <c r="BJ151" s="96"/>
    </row>
    <row r="152" spans="1:62">
      <c r="B152" s="59" t="str">
        <f t="shared" si="140"/>
        <v>K99870 Kroger 1/2 Gallon White Vinegar</v>
      </c>
      <c r="D152" s="91">
        <f t="shared" si="141"/>
        <v>78801.61</v>
      </c>
      <c r="E152" s="92">
        <f t="shared" si="141"/>
        <v>11345.250540999998</v>
      </c>
      <c r="F152" s="92">
        <f t="shared" si="141"/>
        <v>2932.0828160000001</v>
      </c>
      <c r="G152" s="92">
        <f t="shared" si="141"/>
        <v>446.06664899999987</v>
      </c>
      <c r="H152" s="93">
        <f t="shared" si="142"/>
        <v>6.9457796207517015</v>
      </c>
      <c r="I152" s="94">
        <f t="shared" si="143"/>
        <v>7</v>
      </c>
      <c r="J152" s="95">
        <f t="shared" si="144"/>
        <v>0.76451896755107274</v>
      </c>
      <c r="K152" s="95">
        <f t="shared" si="144"/>
        <v>0.78840482952719881</v>
      </c>
      <c r="L152" s="96">
        <f t="shared" si="150"/>
        <v>7.0006556317638955</v>
      </c>
      <c r="M152" s="60">
        <f t="shared" si="145"/>
        <v>0.77055914641839829</v>
      </c>
      <c r="N152" s="60">
        <f t="shared" si="146"/>
        <v>6.0401788673255519E-3</v>
      </c>
      <c r="O152" s="60">
        <f t="shared" si="151"/>
        <v>0.79463372167027002</v>
      </c>
      <c r="P152" s="60">
        <f t="shared" si="152"/>
        <v>6.2288921430712074E-3</v>
      </c>
      <c r="Q152" s="97">
        <f t="shared" si="147"/>
        <v>7</v>
      </c>
      <c r="R152" s="60">
        <f t="shared" si="148"/>
        <v>0.76459057368239092</v>
      </c>
      <c r="S152" s="60">
        <f t="shared" si="149"/>
        <v>7.1606131318180388E-5</v>
      </c>
      <c r="T152" s="60">
        <f t="shared" si="153"/>
        <v>0.7884786728484916</v>
      </c>
      <c r="U152" s="60">
        <f t="shared" si="154"/>
        <v>7.3843321292788033E-5</v>
      </c>
      <c r="W152" s="61"/>
      <c r="X152" s="61"/>
      <c r="Y152" s="60"/>
      <c r="Z152" s="62">
        <f t="shared" si="130"/>
        <v>102265.49170985026</v>
      </c>
      <c r="AA152" s="62">
        <f t="shared" si="131"/>
        <v>103063.80004199999</v>
      </c>
      <c r="AB152" s="62">
        <f t="shared" si="132"/>
        <v>11256.318571428577</v>
      </c>
      <c r="AC152" s="62">
        <f t="shared" si="133"/>
        <v>11257.372857142856</v>
      </c>
      <c r="AD152" s="62">
        <f t="shared" si="134"/>
        <v>11345.250540999999</v>
      </c>
      <c r="AE152" s="62">
        <f t="shared" si="135"/>
        <v>99167.211069729063</v>
      </c>
      <c r="AF152" s="62">
        <f t="shared" si="136"/>
        <v>99941.333498999986</v>
      </c>
      <c r="AG152" s="62">
        <f t="shared" si="137"/>
        <v>11256.318571428572</v>
      </c>
      <c r="AH152" s="62">
        <f t="shared" si="138"/>
        <v>11257.372857142858</v>
      </c>
      <c r="AI152" s="62">
        <f t="shared" si="139"/>
        <v>11345.250540999998</v>
      </c>
      <c r="AK152" s="98"/>
      <c r="AL152" s="34" t="s">
        <v>511</v>
      </c>
      <c r="AM152" s="160">
        <v>78801.61</v>
      </c>
      <c r="AN152" s="160">
        <v>11345.250540999998</v>
      </c>
      <c r="AO152" s="160">
        <v>2932.0828160000001</v>
      </c>
      <c r="AP152" s="160">
        <v>446.06664899999987</v>
      </c>
      <c r="AQ152" s="160">
        <v>6.9457796207517015</v>
      </c>
      <c r="AR152" s="160">
        <v>7</v>
      </c>
      <c r="AS152" s="160">
        <v>76.451896755107271</v>
      </c>
      <c r="AT152" s="160">
        <v>78.840482952719881</v>
      </c>
      <c r="AU152" s="160">
        <v>-5.4220379248298513E-2</v>
      </c>
      <c r="AV152" s="160">
        <v>79416.753787000009</v>
      </c>
      <c r="AW152" s="160">
        <v>615.143787000001</v>
      </c>
      <c r="AX152" s="160">
        <v>87.877683857142969</v>
      </c>
      <c r="AY152" s="72"/>
      <c r="BF152" s="131"/>
      <c r="BJ152" s="96"/>
    </row>
    <row r="153" spans="1:62">
      <c r="B153" s="59" t="str">
        <f t="shared" si="140"/>
        <v>K99872 Kroger 1 Gallon White Vinegar</v>
      </c>
      <c r="D153" s="91">
        <f t="shared" si="141"/>
        <v>369486.75</v>
      </c>
      <c r="E153" s="92">
        <f t="shared" si="141"/>
        <v>36816.819472999981</v>
      </c>
      <c r="F153" s="92">
        <f t="shared" si="141"/>
        <v>12618.413926000016</v>
      </c>
      <c r="G153" s="92">
        <f t="shared" si="141"/>
        <v>1177.1166329999999</v>
      </c>
      <c r="H153" s="93">
        <f t="shared" si="142"/>
        <v>10.035813937457775</v>
      </c>
      <c r="I153" s="94">
        <f t="shared" si="143"/>
        <v>10</v>
      </c>
      <c r="J153" s="95">
        <f t="shared" si="144"/>
        <v>0.7300071025478917</v>
      </c>
      <c r="K153" s="95">
        <f t="shared" si="144"/>
        <v>0.74738951269414722</v>
      </c>
      <c r="L153" s="96">
        <f t="shared" si="150"/>
        <v>10.000351851789198</v>
      </c>
      <c r="M153" s="60">
        <f t="shared" si="145"/>
        <v>0.72742758338078151</v>
      </c>
      <c r="N153" s="60">
        <f t="shared" si="146"/>
        <v>-2.5795191671101891E-3</v>
      </c>
      <c r="O153" s="60">
        <f t="shared" si="151"/>
        <v>0.7447485718504715</v>
      </c>
      <c r="P153" s="60">
        <f t="shared" si="152"/>
        <v>-2.6409408436757209E-3</v>
      </c>
      <c r="Q153" s="97">
        <f t="shared" si="147"/>
        <v>10</v>
      </c>
      <c r="R153" s="60">
        <f t="shared" si="148"/>
        <v>0.73003278797840754</v>
      </c>
      <c r="S153" s="60">
        <f t="shared" si="149"/>
        <v>2.5685430515842711E-5</v>
      </c>
      <c r="T153" s="60">
        <f t="shared" si="153"/>
        <v>0.74741580972787358</v>
      </c>
      <c r="U153" s="60">
        <f t="shared" si="154"/>
        <v>2.6297033726363495E-5</v>
      </c>
      <c r="W153" s="61"/>
      <c r="X153" s="61"/>
      <c r="Y153" s="60"/>
      <c r="Z153" s="62">
        <f t="shared" si="130"/>
        <v>507936.12785863702</v>
      </c>
      <c r="AA153" s="62">
        <f t="shared" si="131"/>
        <v>506123.50031999993</v>
      </c>
      <c r="AB153" s="62">
        <f t="shared" si="132"/>
        <v>36947.375000000007</v>
      </c>
      <c r="AC153" s="62">
        <f t="shared" si="133"/>
        <v>36948.675000000003</v>
      </c>
      <c r="AD153" s="62">
        <f t="shared" si="134"/>
        <v>36816.819472999974</v>
      </c>
      <c r="AE153" s="62">
        <f t="shared" si="135"/>
        <v>496122.80434716225</v>
      </c>
      <c r="AF153" s="62">
        <f t="shared" si="136"/>
        <v>494352.33398999996</v>
      </c>
      <c r="AG153" s="62">
        <f t="shared" si="137"/>
        <v>36947.375000000036</v>
      </c>
      <c r="AH153" s="62">
        <f t="shared" si="138"/>
        <v>36948.675000000003</v>
      </c>
      <c r="AI153" s="62">
        <f t="shared" si="139"/>
        <v>36816.819472999974</v>
      </c>
      <c r="AK153" s="98"/>
      <c r="AL153" s="34" t="s">
        <v>512</v>
      </c>
      <c r="AM153" s="160">
        <v>369486.75</v>
      </c>
      <c r="AN153" s="160">
        <v>36816.819472999981</v>
      </c>
      <c r="AO153" s="160">
        <v>12618.413926000016</v>
      </c>
      <c r="AP153" s="160">
        <v>1177.1166329999999</v>
      </c>
      <c r="AQ153" s="160">
        <v>10.035813937457775</v>
      </c>
      <c r="AR153" s="160">
        <v>10</v>
      </c>
      <c r="AS153" s="160">
        <v>73.000710254789169</v>
      </c>
      <c r="AT153" s="160">
        <v>74.738951269414727</v>
      </c>
      <c r="AU153" s="160">
        <v>3.5813937457775183E-2</v>
      </c>
      <c r="AV153" s="160">
        <v>368168.19472999987</v>
      </c>
      <c r="AW153" s="160">
        <v>-1318.5552699999971</v>
      </c>
      <c r="AX153" s="160">
        <v>-131.85552699999985</v>
      </c>
      <c r="AY153" s="72"/>
      <c r="BF153" s="131"/>
      <c r="BJ153" s="96"/>
    </row>
    <row r="154" spans="1:62">
      <c r="B154" s="100" t="str">
        <f>CONCATENATE(A146," Subtotal")</f>
        <v>772 Vinegar Line Subtotal</v>
      </c>
      <c r="C154" s="101"/>
      <c r="D154" s="102">
        <f>SUM(D147:D153)</f>
        <v>507117.2</v>
      </c>
      <c r="E154" s="102">
        <f>SUM(E147:E153)</f>
        <v>55111.203785999984</v>
      </c>
      <c r="F154" s="102">
        <f>SUM(F147:F153)</f>
        <v>18566.146319000014</v>
      </c>
      <c r="G154" s="102">
        <f>SUM(G147:G153)</f>
        <v>1907.4832669999996</v>
      </c>
      <c r="H154" s="103">
        <f t="shared" ref="H154" si="155">D154/E154</f>
        <v>9.2017079134973283</v>
      </c>
      <c r="I154" s="104"/>
      <c r="J154" s="105">
        <f>AB154/(SUM($E154:$G154))</f>
        <v>0.73027347978730828</v>
      </c>
      <c r="K154" s="105">
        <f>AG154/(SUM($E154:$F154))</f>
        <v>0.74918002896480973</v>
      </c>
      <c r="L154" s="106">
        <f>D154/(J154*(E154+F154+G154))</f>
        <v>9.1873053640441054</v>
      </c>
      <c r="M154" s="107">
        <f>AD154/(SUM($E154:$G154))</f>
        <v>0.72913045286166667</v>
      </c>
      <c r="N154" s="108">
        <f>M154-J154</f>
        <v>-1.1430269256416103E-3</v>
      </c>
      <c r="O154" s="107">
        <f>AI154/(SUM($E154:$F154))</f>
        <v>0.74800740943396038</v>
      </c>
      <c r="P154" s="108">
        <f>O154-K154</f>
        <v>-1.1726195308493503E-3</v>
      </c>
      <c r="Q154" s="106">
        <f>D154/(R154*(E154+F154+G154))</f>
        <v>9.1869135241896878</v>
      </c>
      <c r="R154" s="109">
        <f>AC154/(SUM($E154:$G154))</f>
        <v>0.73030462738146495</v>
      </c>
      <c r="S154" s="108">
        <f>R154-J154</f>
        <v>3.1147594156677449E-5</v>
      </c>
      <c r="T154" s="109">
        <f>AH154/(SUM($E154:$F154))</f>
        <v>0.7492119829603171</v>
      </c>
      <c r="U154" s="108">
        <f>T154-K154</f>
        <v>3.1953995507372213E-5</v>
      </c>
      <c r="V154" s="100"/>
      <c r="W154" s="100"/>
      <c r="X154" s="100"/>
      <c r="Y154" s="60"/>
      <c r="Z154" s="110">
        <f>SUM(Z147:Z153)</f>
        <v>698126.34688131057</v>
      </c>
      <c r="AA154" s="110">
        <f t="shared" ref="AA154:AI154" si="156">SUM(AA147:AA153)</f>
        <v>696442.33370199986</v>
      </c>
      <c r="AB154" s="110">
        <f t="shared" si="156"/>
        <v>55197.599285714299</v>
      </c>
      <c r="AC154" s="110">
        <f t="shared" si="156"/>
        <v>55199.953571428574</v>
      </c>
      <c r="AD154" s="110">
        <f t="shared" si="156"/>
        <v>55111.203785999969</v>
      </c>
      <c r="AE154" s="110">
        <f t="shared" si="156"/>
        <v>680871.65166691656</v>
      </c>
      <c r="AF154" s="110">
        <f t="shared" si="156"/>
        <v>679222.95095600002</v>
      </c>
      <c r="AG154" s="110">
        <f t="shared" si="156"/>
        <v>55197.599285714321</v>
      </c>
      <c r="AH154" s="110">
        <f t="shared" si="156"/>
        <v>55199.953571428574</v>
      </c>
      <c r="AI154" s="110">
        <f t="shared" si="156"/>
        <v>55111.203785999969</v>
      </c>
      <c r="AK154" s="111"/>
      <c r="AL154" s="162"/>
      <c r="AM154" s="163"/>
      <c r="AN154" s="163"/>
      <c r="AO154" s="163"/>
      <c r="AP154" s="163"/>
      <c r="AQ154" s="163"/>
      <c r="AR154" s="163"/>
      <c r="AS154" s="163"/>
      <c r="AT154" s="163"/>
      <c r="AU154" s="163"/>
      <c r="AV154" s="163"/>
      <c r="AW154" s="163"/>
      <c r="AX154" s="163"/>
      <c r="AY154" s="72"/>
      <c r="BF154" s="131"/>
      <c r="BJ154" s="96"/>
    </row>
    <row r="155" spans="1:62">
      <c r="B155" s="100"/>
      <c r="C155" s="100"/>
      <c r="D155" s="102"/>
      <c r="E155" s="102"/>
      <c r="F155" s="102"/>
      <c r="G155" s="102"/>
      <c r="H155" s="112"/>
      <c r="I155" s="100"/>
      <c r="J155" s="105"/>
      <c r="K155" s="105"/>
      <c r="L155" s="106"/>
      <c r="M155" s="105"/>
      <c r="N155" s="108"/>
      <c r="O155" s="105"/>
      <c r="P155" s="108"/>
      <c r="Q155" s="106"/>
      <c r="R155" s="105"/>
      <c r="S155" s="108"/>
      <c r="T155" s="105"/>
      <c r="U155" s="108"/>
      <c r="V155" s="100"/>
      <c r="W155" s="100"/>
      <c r="X155" s="100"/>
      <c r="Y155" s="60"/>
      <c r="Z155" s="113"/>
      <c r="AA155" s="113"/>
      <c r="AB155" s="113"/>
      <c r="AC155" s="113"/>
      <c r="AD155" s="113"/>
      <c r="AE155" s="113"/>
      <c r="AF155" s="113"/>
      <c r="AG155" s="113"/>
      <c r="AH155" s="113"/>
      <c r="AI155" s="113"/>
      <c r="AK155" s="98"/>
      <c r="AY155" s="72"/>
      <c r="BF155" s="131"/>
      <c r="BJ155" s="96"/>
    </row>
    <row r="156" spans="1:62">
      <c r="B156" s="100"/>
      <c r="C156" s="100"/>
      <c r="D156" s="102"/>
      <c r="E156" s="102"/>
      <c r="F156" s="102"/>
      <c r="G156" s="102"/>
      <c r="H156" s="112"/>
      <c r="I156" s="100"/>
      <c r="J156" s="105"/>
      <c r="K156" s="105"/>
      <c r="L156" s="106"/>
      <c r="M156" s="105"/>
      <c r="N156" s="108"/>
      <c r="O156" s="105"/>
      <c r="P156" s="108"/>
      <c r="Q156" s="106"/>
      <c r="R156" s="105"/>
      <c r="S156" s="108"/>
      <c r="T156" s="105"/>
      <c r="U156" s="108"/>
      <c r="V156" s="100"/>
      <c r="W156" s="100"/>
      <c r="X156" s="100"/>
      <c r="Y156" s="60"/>
      <c r="Z156" s="113"/>
      <c r="AA156" s="113"/>
      <c r="AB156" s="113"/>
      <c r="AC156" s="113"/>
      <c r="AD156" s="113"/>
      <c r="AE156" s="113"/>
      <c r="AF156" s="113"/>
      <c r="AG156" s="113"/>
      <c r="AH156" s="113"/>
      <c r="AI156" s="113"/>
      <c r="AK156" s="98"/>
      <c r="AL156" s="72"/>
      <c r="AM156" s="72"/>
      <c r="AN156" s="72"/>
      <c r="AO156" s="72"/>
      <c r="AP156" s="72"/>
      <c r="AQ156" s="72"/>
      <c r="AR156" s="72"/>
      <c r="AS156" s="72"/>
      <c r="AT156" s="72"/>
      <c r="AU156" s="72"/>
      <c r="AV156" s="72"/>
      <c r="AW156" s="72"/>
      <c r="AX156" s="72"/>
      <c r="AY156" s="72"/>
      <c r="BF156" s="131"/>
      <c r="BJ156" s="96"/>
    </row>
    <row r="157" spans="1:62">
      <c r="A157" s="83" t="str">
        <f>AL157</f>
        <v>790 Red Sauce Line</v>
      </c>
      <c r="B157" s="100"/>
      <c r="C157" s="100"/>
      <c r="D157" s="102"/>
      <c r="E157" s="102"/>
      <c r="F157" s="102"/>
      <c r="G157" s="102"/>
      <c r="H157" s="112"/>
      <c r="I157" s="100"/>
      <c r="J157" s="105"/>
      <c r="K157" s="105"/>
      <c r="L157" s="106"/>
      <c r="M157" s="105"/>
      <c r="N157" s="108"/>
      <c r="O157" s="105"/>
      <c r="P157" s="108"/>
      <c r="Q157" s="106"/>
      <c r="R157" s="105"/>
      <c r="S157" s="108"/>
      <c r="T157" s="105"/>
      <c r="U157" s="108"/>
      <c r="V157" s="100"/>
      <c r="W157" s="100"/>
      <c r="X157" s="100"/>
      <c r="Y157" s="60"/>
      <c r="Z157" s="113"/>
      <c r="AA157" s="113"/>
      <c r="AB157" s="113"/>
      <c r="AC157" s="113"/>
      <c r="AD157" s="113"/>
      <c r="AE157" s="113"/>
      <c r="AF157" s="113"/>
      <c r="AG157" s="113"/>
      <c r="AH157" s="113"/>
      <c r="AI157" s="113"/>
      <c r="AK157" s="114"/>
      <c r="AL157" s="144" t="s">
        <v>513</v>
      </c>
      <c r="AM157" s="144"/>
      <c r="AN157" s="144"/>
      <c r="AO157" s="144"/>
      <c r="AP157" s="144"/>
      <c r="AQ157" s="144"/>
      <c r="AR157" s="145"/>
      <c r="AS157" s="145"/>
      <c r="AT157" s="144"/>
      <c r="AU157" s="144"/>
      <c r="AV157" s="144"/>
      <c r="AW157" s="144"/>
      <c r="AX157" s="144"/>
      <c r="AY157" s="72"/>
      <c r="BF157" s="131"/>
      <c r="BJ157" s="96"/>
    </row>
    <row r="158" spans="1:62">
      <c r="B158" s="59" t="str">
        <f t="shared" ref="B158:B192" si="157">AL158</f>
        <v>K55236 Simple Truth Organic Pasta Sauce</v>
      </c>
      <c r="D158" s="91">
        <f t="shared" ref="D158:G179" si="158">AM158</f>
        <v>15628.02</v>
      </c>
      <c r="E158" s="92">
        <f t="shared" si="158"/>
        <v>1067.550058</v>
      </c>
      <c r="F158" s="92">
        <f>AO158</f>
        <v>996.49996300000009</v>
      </c>
      <c r="G158" s="92">
        <f>AP158</f>
        <v>91.516664999999989</v>
      </c>
      <c r="H158" s="93">
        <f t="shared" ref="H158:H192" si="159">IF(ISERROR(D158/E158),0,D158/E158)</f>
        <v>14.63914491211615</v>
      </c>
      <c r="I158" s="94">
        <f t="shared" ref="I158:I192" si="160">AR158</f>
        <v>15</v>
      </c>
      <c r="J158" s="95">
        <f t="shared" ref="J158:K192" si="161">AS158/100</f>
        <v>0.52143720440976749</v>
      </c>
      <c r="K158" s="95">
        <f t="shared" si="161"/>
        <v>0.5445568931135254</v>
      </c>
      <c r="L158" s="96">
        <f>IF(ISERROR(D158/(J158*(E158+F158+G158))),0,D158/(J158*(E158+F158+G158)))</f>
        <v>13.904023098608585</v>
      </c>
      <c r="M158" s="60">
        <f t="shared" ref="M158:M192" si="162">IF(ISERROR(D158/Z158),0,D158/Z158)</f>
        <v>0.49525262425585653</v>
      </c>
      <c r="N158" s="60">
        <f t="shared" ref="N158:N192" si="163">M158-J158</f>
        <v>-2.6184580153910952E-2</v>
      </c>
      <c r="O158" s="60">
        <f>IF(ISERROR(D158/AE158),0,D158/AE158)</f>
        <v>0.51721133070350134</v>
      </c>
      <c r="P158" s="60">
        <f>O158-K158</f>
        <v>-2.734556241002406E-2</v>
      </c>
      <c r="Q158" s="97">
        <f t="shared" ref="Q158:Q192" si="164">I158</f>
        <v>15</v>
      </c>
      <c r="R158" s="60">
        <f t="shared" ref="R158:R192" si="165">IF(ISERROR(D158/AA158),0,D158/AA158)</f>
        <v>0.48333832897248624</v>
      </c>
      <c r="S158" s="60">
        <f t="shared" ref="S158:S192" si="166">R158-J158</f>
        <v>-3.8098875437281243E-2</v>
      </c>
      <c r="T158" s="60">
        <f>IF(ISERROR(D158/AF158),0,D158/AF158)</f>
        <v>0.50476877469046566</v>
      </c>
      <c r="U158" s="60">
        <f>T158-K158</f>
        <v>-3.9788118423059737E-2</v>
      </c>
      <c r="W158" s="61"/>
      <c r="X158" s="61"/>
      <c r="Y158" s="60"/>
      <c r="Z158" s="62">
        <f>(SUM($E158:$G158))*$H158</f>
        <v>31555.653084083973</v>
      </c>
      <c r="AA158" s="62">
        <f>(SUM($E158:$G158))*$Q158</f>
        <v>32333.500290000004</v>
      </c>
      <c r="AB158" s="62">
        <f>(SUM($E158:$G158))*$J158</f>
        <v>1123.9926666666672</v>
      </c>
      <c r="AC158" s="62">
        <f>SUM(($E158:$G158))*$R158</f>
        <v>1041.8679999999999</v>
      </c>
      <c r="AD158" s="62">
        <f>SUM(($E158:$G158))*$M158</f>
        <v>1067.550058</v>
      </c>
      <c r="AE158" s="62">
        <f>(SUM($E158:$F158))*$H158</f>
        <v>30215.927363275383</v>
      </c>
      <c r="AF158" s="62">
        <f>(SUM($E158:$F158))*$Q158</f>
        <v>30960.750315000001</v>
      </c>
      <c r="AG158" s="62">
        <f>(SUM($E158:$F158))*$K158</f>
        <v>1123.9926666666668</v>
      </c>
      <c r="AH158" s="62">
        <f>SUM(($E158:$F158))*$T158</f>
        <v>1041.8679999999999</v>
      </c>
      <c r="AI158" s="62">
        <f>SUM(($E158:$F158))*$O158</f>
        <v>1067.5500579999998</v>
      </c>
      <c r="AK158" s="98"/>
      <c r="AL158" s="34" t="s">
        <v>514</v>
      </c>
      <c r="AM158" s="160">
        <v>15628.02</v>
      </c>
      <c r="AN158" s="160">
        <v>1067.550058</v>
      </c>
      <c r="AO158" s="160">
        <v>996.49996300000009</v>
      </c>
      <c r="AP158" s="160">
        <v>91.516664999999989</v>
      </c>
      <c r="AQ158" s="160">
        <v>14.639144912116146</v>
      </c>
      <c r="AR158" s="160">
        <v>15</v>
      </c>
      <c r="AS158" s="160">
        <v>52.143720440976743</v>
      </c>
      <c r="AT158" s="160">
        <v>54.455689311352536</v>
      </c>
      <c r="AU158" s="160">
        <v>-0.36085508788385368</v>
      </c>
      <c r="AV158" s="160">
        <v>14934.917460000001</v>
      </c>
      <c r="AW158" s="160">
        <v>-693.10253999999918</v>
      </c>
      <c r="AX158" s="160">
        <v>-56.442608666666608</v>
      </c>
      <c r="AY158" s="72"/>
      <c r="BF158" s="131"/>
      <c r="BJ158" s="96"/>
    </row>
    <row r="159" spans="1:62">
      <c r="B159" s="59" t="str">
        <f t="shared" si="157"/>
        <v>K55237 Simple Truth Organic Tomato Basil Pasta Sauce</v>
      </c>
      <c r="D159" s="91">
        <f t="shared" si="158"/>
        <v>24322.78</v>
      </c>
      <c r="E159" s="92">
        <f t="shared" si="158"/>
        <v>1437.8833980000002</v>
      </c>
      <c r="F159" s="92">
        <f t="shared" si="158"/>
        <v>1556.0666190000002</v>
      </c>
      <c r="G159" s="92">
        <f t="shared" si="158"/>
        <v>219.93333099999995</v>
      </c>
      <c r="H159" s="93">
        <f t="shared" si="159"/>
        <v>16.915683172802023</v>
      </c>
      <c r="I159" s="94">
        <f t="shared" si="160"/>
        <v>15</v>
      </c>
      <c r="J159" s="95">
        <f t="shared" si="161"/>
        <v>0.50453563215844099</v>
      </c>
      <c r="K159" s="95">
        <f t="shared" si="161"/>
        <v>0.54159844267923418</v>
      </c>
      <c r="L159" s="96">
        <f t="shared" ref="L159:L192" si="167">IF(ISERROR(D159/(J159*(E159+F159+G159))),0,D159/(J159*(E159+F159+G159)))</f>
        <v>14.999999999999996</v>
      </c>
      <c r="M159" s="60">
        <f t="shared" si="162"/>
        <v>0.44739750709831932</v>
      </c>
      <c r="N159" s="60">
        <f t="shared" si="163"/>
        <v>-5.7138125060121669E-2</v>
      </c>
      <c r="O159" s="60">
        <f t="shared" ref="O159:O192" si="168">IF(ISERROR(D159/AE159),0,D159/AE159)</f>
        <v>0.4802629936490353</v>
      </c>
      <c r="P159" s="60">
        <f t="shared" ref="P159:P192" si="169">O159-K159</f>
        <v>-6.1335449030198885E-2</v>
      </c>
      <c r="Q159" s="97">
        <f t="shared" si="164"/>
        <v>15</v>
      </c>
      <c r="R159" s="60">
        <f t="shared" si="165"/>
        <v>0.50453563215844088</v>
      </c>
      <c r="S159" s="60">
        <f t="shared" si="166"/>
        <v>0</v>
      </c>
      <c r="T159" s="60">
        <f t="shared" ref="T159:T192" si="170">IF(ISERROR(D159/AF159),0,D159/AF159)</f>
        <v>0.54159844267923418</v>
      </c>
      <c r="U159" s="60">
        <f t="shared" ref="U159:U192" si="171">T159-K159</f>
        <v>0</v>
      </c>
      <c r="W159" s="61"/>
      <c r="X159" s="61"/>
      <c r="Y159" s="60"/>
      <c r="Z159" s="62">
        <f t="shared" ref="Z159:Z192" si="172">(SUM($E159:$G159))*$H159</f>
        <v>54365.03246911223</v>
      </c>
      <c r="AA159" s="62">
        <f t="shared" ref="AA159:AA192" si="173">(SUM($E159:$G159))*$Q159</f>
        <v>48208.250220000002</v>
      </c>
      <c r="AB159" s="62">
        <f t="shared" ref="AB159:AB192" si="174">(SUM($E159:$G159))*$J159</f>
        <v>1621.5186666666671</v>
      </c>
      <c r="AC159" s="62">
        <f t="shared" ref="AC159:AC192" si="175">SUM(($E159:$G159))*$R159</f>
        <v>1621.5186666666666</v>
      </c>
      <c r="AD159" s="62">
        <f t="shared" ref="AD159:AD192" si="176">SUM(($E159:$G159))*$M159</f>
        <v>1437.8833980000004</v>
      </c>
      <c r="AE159" s="62">
        <f t="shared" ref="AE159:AE192" si="177">(SUM($E159:$F159))*$H159</f>
        <v>50644.709922777234</v>
      </c>
      <c r="AF159" s="62">
        <f t="shared" ref="AF159:AF192" si="178">(SUM($E159:$F159))*$Q159</f>
        <v>44909.250254999999</v>
      </c>
      <c r="AG159" s="62">
        <f t="shared" ref="AG159:AG192" si="179">(SUM($E159:$F159))*$K159</f>
        <v>1621.5186666666668</v>
      </c>
      <c r="AH159" s="62">
        <f t="shared" ref="AH159:AH192" si="180">SUM(($E159:$F159))*$T159</f>
        <v>1621.5186666666668</v>
      </c>
      <c r="AI159" s="62">
        <f t="shared" ref="AI159:AI192" si="181">SUM(($E159:$F159))*$O159</f>
        <v>1437.8833980000002</v>
      </c>
      <c r="AK159" s="98"/>
      <c r="AL159" s="34" t="s">
        <v>515</v>
      </c>
      <c r="AM159" s="160">
        <v>24322.78</v>
      </c>
      <c r="AN159" s="160">
        <v>1437.8833980000002</v>
      </c>
      <c r="AO159" s="160">
        <v>1556.0666190000002</v>
      </c>
      <c r="AP159" s="160">
        <v>219.93333099999995</v>
      </c>
      <c r="AQ159" s="160">
        <v>16.915683172802026</v>
      </c>
      <c r="AR159" s="160">
        <v>15</v>
      </c>
      <c r="AS159" s="160">
        <v>50.453563215844099</v>
      </c>
      <c r="AT159" s="160">
        <v>54.159844267923418</v>
      </c>
      <c r="AU159" s="160">
        <v>1.9156831728020256</v>
      </c>
      <c r="AV159" s="160">
        <v>21568.250970000001</v>
      </c>
      <c r="AW159" s="160">
        <v>-2754.5290299999992</v>
      </c>
      <c r="AX159" s="160">
        <v>-183.6352686666666</v>
      </c>
      <c r="AY159" s="72"/>
      <c r="BF159" s="131"/>
      <c r="BJ159" s="96"/>
    </row>
    <row r="160" spans="1:62">
      <c r="B160" s="59" t="str">
        <f t="shared" si="157"/>
        <v>K55238 Simple Truth Organic Spicy Marinara</v>
      </c>
      <c r="D160" s="91">
        <f t="shared" si="158"/>
        <v>16940.13</v>
      </c>
      <c r="E160" s="92">
        <f t="shared" si="158"/>
        <v>1046.2000430000001</v>
      </c>
      <c r="F160" s="92">
        <f t="shared" si="158"/>
        <v>497.8666399999999</v>
      </c>
      <c r="G160" s="92">
        <f t="shared" si="158"/>
        <v>25.583333000000003</v>
      </c>
      <c r="H160" s="93">
        <f t="shared" si="159"/>
        <v>16.192056302563159</v>
      </c>
      <c r="I160" s="94">
        <f t="shared" si="160"/>
        <v>15</v>
      </c>
      <c r="J160" s="95">
        <f t="shared" si="161"/>
        <v>0.71873771552057109</v>
      </c>
      <c r="K160" s="95">
        <f t="shared" si="161"/>
        <v>0.73064633742030405</v>
      </c>
      <c r="L160" s="96">
        <f t="shared" si="167"/>
        <v>15.015627123651928</v>
      </c>
      <c r="M160" s="60">
        <f t="shared" si="162"/>
        <v>0.66651803417049127</v>
      </c>
      <c r="N160" s="60">
        <f t="shared" si="163"/>
        <v>-5.2219681350079816E-2</v>
      </c>
      <c r="O160" s="60">
        <f t="shared" si="168"/>
        <v>0.67756143858198914</v>
      </c>
      <c r="P160" s="60">
        <f t="shared" si="169"/>
        <v>-5.3084898838314909E-2</v>
      </c>
      <c r="Q160" s="97">
        <f t="shared" si="164"/>
        <v>15</v>
      </c>
      <c r="R160" s="60">
        <f t="shared" si="165"/>
        <v>0.71948650239748735</v>
      </c>
      <c r="S160" s="60">
        <f t="shared" si="166"/>
        <v>7.4878687691626311E-4</v>
      </c>
      <c r="T160" s="60">
        <f t="shared" si="170"/>
        <v>0.73140753079768384</v>
      </c>
      <c r="U160" s="60">
        <f t="shared" si="171"/>
        <v>7.6119337737978743E-4</v>
      </c>
      <c r="W160" s="61"/>
      <c r="X160" s="61"/>
      <c r="Y160" s="60"/>
      <c r="Z160" s="62">
        <f t="shared" si="172"/>
        <v>25415.861434391165</v>
      </c>
      <c r="AA160" s="62">
        <f t="shared" si="173"/>
        <v>23544.750240000001</v>
      </c>
      <c r="AB160" s="62">
        <f t="shared" si="174"/>
        <v>1128.1666666666679</v>
      </c>
      <c r="AC160" s="62">
        <f t="shared" si="175"/>
        <v>1129.3420000000001</v>
      </c>
      <c r="AD160" s="62">
        <f t="shared" si="176"/>
        <v>1046.2000430000003</v>
      </c>
      <c r="AE160" s="62">
        <f t="shared" si="177"/>
        <v>25001.614666047943</v>
      </c>
      <c r="AF160" s="62">
        <f t="shared" si="178"/>
        <v>23161.000244999999</v>
      </c>
      <c r="AG160" s="62">
        <f t="shared" si="179"/>
        <v>1128.1666666666677</v>
      </c>
      <c r="AH160" s="62">
        <f t="shared" si="180"/>
        <v>1129.3420000000001</v>
      </c>
      <c r="AI160" s="62">
        <f t="shared" si="181"/>
        <v>1046.2000430000003</v>
      </c>
      <c r="AK160" s="98"/>
      <c r="AL160" s="34" t="s">
        <v>516</v>
      </c>
      <c r="AM160" s="160">
        <v>16940.13</v>
      </c>
      <c r="AN160" s="160">
        <v>1046.2000430000001</v>
      </c>
      <c r="AO160" s="160">
        <v>497.8666399999999</v>
      </c>
      <c r="AP160" s="160">
        <v>25.583333000000003</v>
      </c>
      <c r="AQ160" s="160">
        <v>16.192056302563159</v>
      </c>
      <c r="AR160" s="160">
        <v>15</v>
      </c>
      <c r="AS160" s="160">
        <v>71.873771552057107</v>
      </c>
      <c r="AT160" s="160">
        <v>73.064633742030409</v>
      </c>
      <c r="AU160" s="160">
        <v>1.1920563025631601</v>
      </c>
      <c r="AV160" s="160">
        <v>15693.000644999998</v>
      </c>
      <c r="AW160" s="160">
        <v>-1247.1293550000003</v>
      </c>
      <c r="AX160" s="160">
        <v>-83.141957000000005</v>
      </c>
      <c r="AY160" s="72"/>
      <c r="BF160" s="131"/>
      <c r="BJ160" s="96"/>
    </row>
    <row r="161" spans="2:62">
      <c r="B161" s="59" t="str">
        <f t="shared" si="157"/>
        <v>K55272 Simple Truth Organic Marinara Sauce</v>
      </c>
      <c r="D161" s="91">
        <f t="shared" si="158"/>
        <v>18655.46</v>
      </c>
      <c r="E161" s="92">
        <f t="shared" si="158"/>
        <v>1155.5833700000001</v>
      </c>
      <c r="F161" s="92">
        <f t="shared" si="158"/>
        <v>630.53330900000003</v>
      </c>
      <c r="G161" s="92">
        <f t="shared" si="158"/>
        <v>616.01666599999999</v>
      </c>
      <c r="H161" s="93">
        <f t="shared" si="159"/>
        <v>16.143759493527497</v>
      </c>
      <c r="I161" s="94">
        <f t="shared" si="160"/>
        <v>15</v>
      </c>
      <c r="J161" s="95">
        <f t="shared" si="161"/>
        <v>0.51774700014970787</v>
      </c>
      <c r="K161" s="95">
        <f t="shared" si="161"/>
        <v>0.6963135991931092</v>
      </c>
      <c r="L161" s="96">
        <f t="shared" si="167"/>
        <v>15</v>
      </c>
      <c r="M161" s="60">
        <f t="shared" si="162"/>
        <v>0.4810654547572587</v>
      </c>
      <c r="N161" s="60">
        <f t="shared" si="163"/>
        <v>-3.6681545392449166E-2</v>
      </c>
      <c r="O161" s="60">
        <f t="shared" si="168"/>
        <v>0.6469808963695366</v>
      </c>
      <c r="P161" s="60">
        <f t="shared" si="169"/>
        <v>-4.9332702823572605E-2</v>
      </c>
      <c r="Q161" s="97">
        <f t="shared" si="164"/>
        <v>15</v>
      </c>
      <c r="R161" s="60">
        <f t="shared" si="165"/>
        <v>0.51774700014970787</v>
      </c>
      <c r="S161" s="60">
        <f t="shared" si="166"/>
        <v>0</v>
      </c>
      <c r="T161" s="60">
        <f t="shared" si="170"/>
        <v>0.69631359919310909</v>
      </c>
      <c r="U161" s="60">
        <f t="shared" si="171"/>
        <v>0</v>
      </c>
      <c r="W161" s="61"/>
      <c r="X161" s="61"/>
      <c r="Y161" s="60"/>
      <c r="Z161" s="62">
        <f t="shared" si="172"/>
        <v>38779.462993062712</v>
      </c>
      <c r="AA161" s="62">
        <f t="shared" si="173"/>
        <v>36032.000175000001</v>
      </c>
      <c r="AB161" s="62">
        <f t="shared" si="174"/>
        <v>1243.6973333333333</v>
      </c>
      <c r="AC161" s="62">
        <f t="shared" si="175"/>
        <v>1243.6973333333333</v>
      </c>
      <c r="AD161" s="62">
        <f t="shared" si="176"/>
        <v>1155.5833700000001</v>
      </c>
      <c r="AE161" s="62">
        <f t="shared" si="177"/>
        <v>28834.638093154059</v>
      </c>
      <c r="AF161" s="62">
        <f t="shared" si="178"/>
        <v>26791.750185000004</v>
      </c>
      <c r="AG161" s="62">
        <f t="shared" si="179"/>
        <v>1243.6973333333335</v>
      </c>
      <c r="AH161" s="62">
        <f t="shared" si="180"/>
        <v>1243.6973333333333</v>
      </c>
      <c r="AI161" s="62">
        <f t="shared" si="181"/>
        <v>1155.5833700000001</v>
      </c>
      <c r="AK161" s="98"/>
      <c r="AL161" s="34" t="s">
        <v>517</v>
      </c>
      <c r="AM161" s="160">
        <v>18655.46</v>
      </c>
      <c r="AN161" s="160">
        <v>1155.5833700000001</v>
      </c>
      <c r="AO161" s="160">
        <v>630.53330900000003</v>
      </c>
      <c r="AP161" s="160">
        <v>616.01666599999999</v>
      </c>
      <c r="AQ161" s="160">
        <v>16.143759493527497</v>
      </c>
      <c r="AR161" s="160">
        <v>15</v>
      </c>
      <c r="AS161" s="160">
        <v>51.774700014970783</v>
      </c>
      <c r="AT161" s="160">
        <v>69.631359919310924</v>
      </c>
      <c r="AU161" s="160">
        <v>1.143759493527498</v>
      </c>
      <c r="AV161" s="160">
        <v>17333.750550000001</v>
      </c>
      <c r="AW161" s="160">
        <v>-1321.7094500000012</v>
      </c>
      <c r="AX161" s="160">
        <v>-88.113963333333416</v>
      </c>
      <c r="AY161" s="72"/>
      <c r="BF161" s="131"/>
      <c r="BJ161" s="96"/>
    </row>
    <row r="162" spans="2:62">
      <c r="B162" s="59" t="str">
        <f t="shared" si="157"/>
        <v>K97437 43oz HT Traditional Pasta Sauce</v>
      </c>
      <c r="D162" s="91">
        <f t="shared" si="158"/>
        <v>1264.81</v>
      </c>
      <c r="E162" s="92">
        <f t="shared" si="158"/>
        <v>86.966673000000014</v>
      </c>
      <c r="F162" s="92">
        <f t="shared" si="158"/>
        <v>205.766662</v>
      </c>
      <c r="G162" s="92">
        <f t="shared" si="158"/>
        <v>623.48333099999991</v>
      </c>
      <c r="H162" s="93">
        <f t="shared" si="159"/>
        <v>14.543617185401581</v>
      </c>
      <c r="I162" s="94">
        <f t="shared" si="160"/>
        <v>12.5</v>
      </c>
      <c r="J162" s="95">
        <f t="shared" si="161"/>
        <v>0.11043763310020382</v>
      </c>
      <c r="K162" s="95">
        <f t="shared" si="161"/>
        <v>0.34565520182310799</v>
      </c>
      <c r="L162" s="96">
        <f t="shared" si="167"/>
        <v>12.500000000000002</v>
      </c>
      <c r="M162" s="60">
        <f t="shared" si="162"/>
        <v>9.4919331013347916E-2</v>
      </c>
      <c r="N162" s="60">
        <f t="shared" si="163"/>
        <v>-1.5518302086855909E-2</v>
      </c>
      <c r="O162" s="60">
        <f t="shared" si="168"/>
        <v>0.29708496642515964</v>
      </c>
      <c r="P162" s="60">
        <f t="shared" si="169"/>
        <v>-4.8570235397948358E-2</v>
      </c>
      <c r="Q162" s="97">
        <f t="shared" si="164"/>
        <v>12.5</v>
      </c>
      <c r="R162" s="60">
        <f t="shared" si="165"/>
        <v>0.11043763310020384</v>
      </c>
      <c r="S162" s="60">
        <f t="shared" si="166"/>
        <v>0</v>
      </c>
      <c r="T162" s="60">
        <f t="shared" si="170"/>
        <v>0.34565520185803228</v>
      </c>
      <c r="U162" s="60">
        <f t="shared" si="171"/>
        <v>3.4924285685633549E-11</v>
      </c>
      <c r="W162" s="61"/>
      <c r="X162" s="61"/>
      <c r="Y162" s="60"/>
      <c r="Z162" s="62">
        <f t="shared" si="172"/>
        <v>13325.104449188939</v>
      </c>
      <c r="AA162" s="62">
        <f t="shared" si="173"/>
        <v>11452.708325</v>
      </c>
      <c r="AB162" s="62">
        <f t="shared" si="174"/>
        <v>101.18479999999998</v>
      </c>
      <c r="AC162" s="62">
        <f t="shared" si="175"/>
        <v>101.1848</v>
      </c>
      <c r="AD162" s="62">
        <f t="shared" si="176"/>
        <v>86.966673000000014</v>
      </c>
      <c r="AE162" s="62">
        <f t="shared" si="177"/>
        <v>4257.4015616459183</v>
      </c>
      <c r="AF162" s="62">
        <f t="shared" si="178"/>
        <v>3659.1666875000001</v>
      </c>
      <c r="AG162" s="62">
        <f t="shared" si="179"/>
        <v>101.18479998977649</v>
      </c>
      <c r="AH162" s="62">
        <f t="shared" si="180"/>
        <v>101.1848</v>
      </c>
      <c r="AI162" s="62">
        <f t="shared" si="181"/>
        <v>86.966673000000014</v>
      </c>
      <c r="AK162" s="98"/>
      <c r="AL162" s="34" t="s">
        <v>518</v>
      </c>
      <c r="AM162" s="160">
        <v>1264.81</v>
      </c>
      <c r="AN162" s="160">
        <v>86.966673000000014</v>
      </c>
      <c r="AO162" s="160">
        <v>205.766662</v>
      </c>
      <c r="AP162" s="160">
        <v>623.48333099999991</v>
      </c>
      <c r="AQ162" s="160">
        <v>14.543617185401583</v>
      </c>
      <c r="AR162" s="160">
        <v>12.5</v>
      </c>
      <c r="AS162" s="160">
        <v>11.043763310020383</v>
      </c>
      <c r="AT162" s="160">
        <v>34.565520182310799</v>
      </c>
      <c r="AU162" s="160">
        <v>2.0436171854015832</v>
      </c>
      <c r="AV162" s="160">
        <v>1087.0834124999999</v>
      </c>
      <c r="AW162" s="160">
        <v>-177.72658750000002</v>
      </c>
      <c r="AX162" s="160">
        <v>-14.218127000000003</v>
      </c>
      <c r="AY162" s="72"/>
      <c r="BF162" s="131"/>
      <c r="BJ162" s="96"/>
    </row>
    <row r="163" spans="2:62">
      <c r="B163" s="59" t="str">
        <f t="shared" si="157"/>
        <v>K97438 24oz HT Parmesan and Romano Pasta Sauce</v>
      </c>
      <c r="D163" s="91">
        <f t="shared" si="158"/>
        <v>3090.99</v>
      </c>
      <c r="E163" s="92">
        <f t="shared" si="158"/>
        <v>268.75000399999999</v>
      </c>
      <c r="F163" s="92">
        <f t="shared" si="158"/>
        <v>84.516661999999997</v>
      </c>
      <c r="G163" s="92">
        <f t="shared" si="158"/>
        <v>68.283332999999999</v>
      </c>
      <c r="H163" s="93">
        <f t="shared" si="159"/>
        <v>11.501357968351881</v>
      </c>
      <c r="I163" s="94">
        <f t="shared" si="160"/>
        <v>10</v>
      </c>
      <c r="J163" s="95">
        <f t="shared" si="161"/>
        <v>0.73324398228737753</v>
      </c>
      <c r="K163" s="95">
        <f t="shared" si="161"/>
        <v>0.87497358157194471</v>
      </c>
      <c r="L163" s="96">
        <f t="shared" si="167"/>
        <v>10</v>
      </c>
      <c r="M163" s="60">
        <f t="shared" si="162"/>
        <v>0.63752818085049978</v>
      </c>
      <c r="N163" s="60">
        <f t="shared" si="163"/>
        <v>-9.5715801436877745E-2</v>
      </c>
      <c r="O163" s="60">
        <f t="shared" si="168"/>
        <v>0.76075675931450615</v>
      </c>
      <c r="P163" s="60">
        <f t="shared" si="169"/>
        <v>-0.11421682225743857</v>
      </c>
      <c r="Q163" s="97">
        <f t="shared" si="164"/>
        <v>10</v>
      </c>
      <c r="R163" s="60">
        <f t="shared" si="165"/>
        <v>0.73324398228737753</v>
      </c>
      <c r="S163" s="60">
        <f t="shared" si="166"/>
        <v>0</v>
      </c>
      <c r="T163" s="60">
        <f t="shared" si="170"/>
        <v>0.87497358157194483</v>
      </c>
      <c r="U163" s="60">
        <f t="shared" si="171"/>
        <v>0</v>
      </c>
      <c r="W163" s="61"/>
      <c r="X163" s="61"/>
      <c r="Y163" s="60"/>
      <c r="Z163" s="62">
        <f t="shared" si="172"/>
        <v>4848.397440057377</v>
      </c>
      <c r="AA163" s="62">
        <f t="shared" si="173"/>
        <v>4215.4999899999993</v>
      </c>
      <c r="AB163" s="62">
        <f t="shared" si="174"/>
        <v>309.09899999999999</v>
      </c>
      <c r="AC163" s="62">
        <f t="shared" si="175"/>
        <v>309.09899999999999</v>
      </c>
      <c r="AD163" s="62">
        <f t="shared" si="176"/>
        <v>268.75000399999999</v>
      </c>
      <c r="AE163" s="62">
        <f t="shared" si="177"/>
        <v>4063.0463839522022</v>
      </c>
      <c r="AF163" s="62">
        <f t="shared" si="178"/>
        <v>3532.6666599999999</v>
      </c>
      <c r="AG163" s="62">
        <f t="shared" si="179"/>
        <v>309.09899999999993</v>
      </c>
      <c r="AH163" s="62">
        <f t="shared" si="180"/>
        <v>309.09899999999999</v>
      </c>
      <c r="AI163" s="62">
        <f t="shared" si="181"/>
        <v>268.75000400000005</v>
      </c>
      <c r="AK163" s="98"/>
      <c r="AL163" s="34" t="s">
        <v>519</v>
      </c>
      <c r="AM163" s="160">
        <v>3090.99</v>
      </c>
      <c r="AN163" s="160">
        <v>268.75000399999999</v>
      </c>
      <c r="AO163" s="160">
        <v>84.516661999999997</v>
      </c>
      <c r="AP163" s="160">
        <v>68.283332999999999</v>
      </c>
      <c r="AQ163" s="160">
        <v>11.501357968351881</v>
      </c>
      <c r="AR163" s="160">
        <v>10</v>
      </c>
      <c r="AS163" s="160">
        <v>73.324398228737749</v>
      </c>
      <c r="AT163" s="160">
        <v>87.497358157194469</v>
      </c>
      <c r="AU163" s="160">
        <v>1.501357968351881</v>
      </c>
      <c r="AV163" s="160">
        <v>2687.5000400000004</v>
      </c>
      <c r="AW163" s="160">
        <v>-403.48995999999983</v>
      </c>
      <c r="AX163" s="160">
        <v>-40.348995999999985</v>
      </c>
      <c r="AY163" s="72"/>
      <c r="BF163" s="131"/>
      <c r="BJ163" s="96"/>
    </row>
    <row r="164" spans="2:62">
      <c r="B164" s="59" t="str">
        <f t="shared" si="157"/>
        <v>K97439 24oz HT Traditional Pasta Sauce</v>
      </c>
      <c r="D164" s="91">
        <f t="shared" si="158"/>
        <v>804.17</v>
      </c>
      <c r="E164" s="92">
        <f t="shared" si="158"/>
        <v>63.166668000000001</v>
      </c>
      <c r="F164" s="92">
        <f t="shared" si="158"/>
        <v>33.949998000000001</v>
      </c>
      <c r="G164" s="92">
        <f t="shared" si="158"/>
        <v>0</v>
      </c>
      <c r="H164" s="93">
        <f t="shared" si="159"/>
        <v>12.730923214122992</v>
      </c>
      <c r="I164" s="94">
        <f t="shared" si="160"/>
        <v>10</v>
      </c>
      <c r="J164" s="95">
        <f t="shared" si="161"/>
        <v>0.82804531201678611</v>
      </c>
      <c r="K164" s="95">
        <f t="shared" si="161"/>
        <v>0.82804531201678611</v>
      </c>
      <c r="L164" s="96">
        <f t="shared" si="167"/>
        <v>9.9999999999999982</v>
      </c>
      <c r="M164" s="60">
        <f t="shared" si="162"/>
        <v>0.65042047468968922</v>
      </c>
      <c r="N164" s="60">
        <f t="shared" si="163"/>
        <v>-0.17762483732709688</v>
      </c>
      <c r="O164" s="60">
        <f t="shared" si="168"/>
        <v>0.65042047468968922</v>
      </c>
      <c r="P164" s="60">
        <f t="shared" si="169"/>
        <v>-0.17762483732709688</v>
      </c>
      <c r="Q164" s="97">
        <f t="shared" si="164"/>
        <v>10</v>
      </c>
      <c r="R164" s="60">
        <f t="shared" si="165"/>
        <v>0.82804531201678599</v>
      </c>
      <c r="S164" s="60">
        <f t="shared" si="166"/>
        <v>0</v>
      </c>
      <c r="T164" s="60">
        <f t="shared" si="170"/>
        <v>0.82804531201678599</v>
      </c>
      <c r="U164" s="60">
        <f t="shared" si="171"/>
        <v>0</v>
      </c>
      <c r="W164" s="61"/>
      <c r="X164" s="61"/>
      <c r="Y164" s="60"/>
      <c r="Z164" s="62">
        <f t="shared" si="172"/>
        <v>1236.3848176576291</v>
      </c>
      <c r="AA164" s="62">
        <f t="shared" si="173"/>
        <v>971.16666000000009</v>
      </c>
      <c r="AB164" s="62">
        <f t="shared" si="174"/>
        <v>80.417000000000016</v>
      </c>
      <c r="AC164" s="62">
        <f t="shared" si="175"/>
        <v>80.417000000000002</v>
      </c>
      <c r="AD164" s="62">
        <f t="shared" si="176"/>
        <v>63.166668000000008</v>
      </c>
      <c r="AE164" s="62">
        <f t="shared" si="177"/>
        <v>1236.3848176576291</v>
      </c>
      <c r="AF164" s="62">
        <f t="shared" si="178"/>
        <v>971.16666000000009</v>
      </c>
      <c r="AG164" s="62">
        <f t="shared" si="179"/>
        <v>80.417000000000016</v>
      </c>
      <c r="AH164" s="62">
        <f t="shared" si="180"/>
        <v>80.417000000000002</v>
      </c>
      <c r="AI164" s="62">
        <f t="shared" si="181"/>
        <v>63.166668000000008</v>
      </c>
      <c r="AK164" s="98"/>
      <c r="AL164" s="34" t="s">
        <v>520</v>
      </c>
      <c r="AM164" s="160">
        <v>804.17</v>
      </c>
      <c r="AN164" s="160">
        <v>63.166668000000001</v>
      </c>
      <c r="AO164" s="160">
        <v>33.949998000000001</v>
      </c>
      <c r="AP164" s="160">
        <v>0</v>
      </c>
      <c r="AQ164" s="160">
        <v>12.730923214122992</v>
      </c>
      <c r="AR164" s="160">
        <v>10</v>
      </c>
      <c r="AS164" s="160">
        <v>82.804531201678614</v>
      </c>
      <c r="AT164" s="160">
        <v>82.804531201678614</v>
      </c>
      <c r="AU164" s="160">
        <v>2.7309232141229929</v>
      </c>
      <c r="AV164" s="160">
        <v>631.66667999999993</v>
      </c>
      <c r="AW164" s="160">
        <v>-172.50332000000003</v>
      </c>
      <c r="AX164" s="160">
        <v>-17.250332</v>
      </c>
      <c r="AY164" s="72"/>
      <c r="BF164" s="131"/>
      <c r="BJ164" s="96"/>
    </row>
    <row r="165" spans="2:62">
      <c r="B165" s="59" t="str">
        <f t="shared" si="157"/>
        <v>K97440 24oz HT HS Tomato &amp; Basil</v>
      </c>
      <c r="D165" s="91">
        <f t="shared" si="158"/>
        <v>845.41</v>
      </c>
      <c r="E165" s="92">
        <f t="shared" si="158"/>
        <v>72.383338999999992</v>
      </c>
      <c r="F165" s="92">
        <f t="shared" si="158"/>
        <v>31.966661000000002</v>
      </c>
      <c r="G165" s="92">
        <f t="shared" si="158"/>
        <v>0</v>
      </c>
      <c r="H165" s="93">
        <f t="shared" si="159"/>
        <v>11.679621466481397</v>
      </c>
      <c r="I165" s="94">
        <f t="shared" si="160"/>
        <v>10</v>
      </c>
      <c r="J165" s="95">
        <f t="shared" si="161"/>
        <v>0.81016770483948264</v>
      </c>
      <c r="K165" s="95">
        <f t="shared" si="161"/>
        <v>0.81016770483948264</v>
      </c>
      <c r="L165" s="96">
        <f t="shared" si="167"/>
        <v>9.9999999999999982</v>
      </c>
      <c r="M165" s="60">
        <f t="shared" si="162"/>
        <v>0.69365921418303789</v>
      </c>
      <c r="N165" s="60">
        <f t="shared" si="163"/>
        <v>-0.11650849065644475</v>
      </c>
      <c r="O165" s="60">
        <f t="shared" si="168"/>
        <v>0.69365921418303789</v>
      </c>
      <c r="P165" s="60">
        <f t="shared" si="169"/>
        <v>-0.11650849065644475</v>
      </c>
      <c r="Q165" s="97">
        <f t="shared" si="164"/>
        <v>10</v>
      </c>
      <c r="R165" s="60">
        <f t="shared" si="165"/>
        <v>0.81016770483948253</v>
      </c>
      <c r="S165" s="60">
        <f t="shared" si="166"/>
        <v>0</v>
      </c>
      <c r="T165" s="60">
        <f t="shared" si="170"/>
        <v>0.81016770483948253</v>
      </c>
      <c r="U165" s="60">
        <f t="shared" si="171"/>
        <v>0</v>
      </c>
      <c r="W165" s="61"/>
      <c r="X165" s="61"/>
      <c r="Y165" s="60"/>
      <c r="Z165" s="62">
        <f t="shared" si="172"/>
        <v>1218.7685000273336</v>
      </c>
      <c r="AA165" s="62">
        <f t="shared" si="173"/>
        <v>1043.5</v>
      </c>
      <c r="AB165" s="62">
        <f t="shared" si="174"/>
        <v>84.541000000000011</v>
      </c>
      <c r="AC165" s="62">
        <f t="shared" si="175"/>
        <v>84.540999999999997</v>
      </c>
      <c r="AD165" s="62">
        <f t="shared" si="176"/>
        <v>72.383339000000007</v>
      </c>
      <c r="AE165" s="62">
        <f t="shared" si="177"/>
        <v>1218.7685000273336</v>
      </c>
      <c r="AF165" s="62">
        <f t="shared" si="178"/>
        <v>1043.5</v>
      </c>
      <c r="AG165" s="62">
        <f t="shared" si="179"/>
        <v>84.541000000000011</v>
      </c>
      <c r="AH165" s="62">
        <f t="shared" si="180"/>
        <v>84.540999999999997</v>
      </c>
      <c r="AI165" s="62">
        <f t="shared" si="181"/>
        <v>72.383339000000007</v>
      </c>
      <c r="AK165" s="98"/>
      <c r="AL165" s="34" t="s">
        <v>521</v>
      </c>
      <c r="AM165" s="160">
        <v>845.41</v>
      </c>
      <c r="AN165" s="160">
        <v>72.383338999999992</v>
      </c>
      <c r="AO165" s="160">
        <v>31.966661000000002</v>
      </c>
      <c r="AP165" s="160">
        <v>0</v>
      </c>
      <c r="AQ165" s="160">
        <v>11.679621466481397</v>
      </c>
      <c r="AR165" s="160">
        <v>10</v>
      </c>
      <c r="AS165" s="160">
        <v>81.016770483948264</v>
      </c>
      <c r="AT165" s="160">
        <v>81.016770483948264</v>
      </c>
      <c r="AU165" s="160">
        <v>1.6796214664813964</v>
      </c>
      <c r="AV165" s="160">
        <v>723.83338999999989</v>
      </c>
      <c r="AW165" s="160">
        <v>-121.57661000000006</v>
      </c>
      <c r="AX165" s="160">
        <v>-12.157661000000004</v>
      </c>
      <c r="AY165" s="72"/>
      <c r="BF165" s="131"/>
      <c r="BJ165" s="96"/>
    </row>
    <row r="166" spans="2:62">
      <c r="B166" s="59" t="str">
        <f t="shared" si="157"/>
        <v>K97444 24oz HT Marinara Pasta Sauce</v>
      </c>
      <c r="D166" s="91">
        <f t="shared" si="158"/>
        <v>1626.82</v>
      </c>
      <c r="E166" s="92">
        <f t="shared" si="158"/>
        <v>124.96667000000001</v>
      </c>
      <c r="F166" s="92">
        <f t="shared" si="158"/>
        <v>205.03332900000001</v>
      </c>
      <c r="G166" s="92">
        <f t="shared" si="158"/>
        <v>339</v>
      </c>
      <c r="H166" s="93">
        <f t="shared" si="159"/>
        <v>13.018031127819921</v>
      </c>
      <c r="I166" s="94">
        <f t="shared" si="160"/>
        <v>10</v>
      </c>
      <c r="J166" s="95">
        <f t="shared" si="161"/>
        <v>0.24317189871924047</v>
      </c>
      <c r="K166" s="95">
        <f t="shared" si="161"/>
        <v>0.4929757590696236</v>
      </c>
      <c r="L166" s="96">
        <f t="shared" si="167"/>
        <v>10</v>
      </c>
      <c r="M166" s="60">
        <f t="shared" si="162"/>
        <v>0.18679621851539049</v>
      </c>
      <c r="N166" s="60">
        <f t="shared" si="163"/>
        <v>-5.6375680203849976E-2</v>
      </c>
      <c r="O166" s="60">
        <f t="shared" si="168"/>
        <v>0.37868687993541483</v>
      </c>
      <c r="P166" s="60">
        <f t="shared" si="169"/>
        <v>-0.11428887913420877</v>
      </c>
      <c r="Q166" s="97">
        <f t="shared" si="164"/>
        <v>10</v>
      </c>
      <c r="R166" s="60">
        <f t="shared" si="165"/>
        <v>0.2431718987192405</v>
      </c>
      <c r="S166" s="60">
        <f t="shared" si="166"/>
        <v>0</v>
      </c>
      <c r="T166" s="60">
        <f t="shared" si="170"/>
        <v>0.49297575906962343</v>
      </c>
      <c r="U166" s="60">
        <f t="shared" si="171"/>
        <v>0</v>
      </c>
      <c r="W166" s="61"/>
      <c r="X166" s="61"/>
      <c r="Y166" s="60"/>
      <c r="Z166" s="62">
        <f t="shared" si="172"/>
        <v>8709.0628114934952</v>
      </c>
      <c r="AA166" s="62">
        <f t="shared" si="173"/>
        <v>6689.9999900000003</v>
      </c>
      <c r="AB166" s="62">
        <f t="shared" si="174"/>
        <v>162.68199999999999</v>
      </c>
      <c r="AC166" s="62">
        <f t="shared" si="175"/>
        <v>162.68199999999999</v>
      </c>
      <c r="AD166" s="62">
        <f t="shared" si="176"/>
        <v>124.96667000000002</v>
      </c>
      <c r="AE166" s="62">
        <f t="shared" si="177"/>
        <v>4295.9502591625424</v>
      </c>
      <c r="AF166" s="62">
        <f t="shared" si="178"/>
        <v>3299.9999900000003</v>
      </c>
      <c r="AG166" s="62">
        <f t="shared" si="179"/>
        <v>162.68200000000002</v>
      </c>
      <c r="AH166" s="62">
        <f t="shared" si="180"/>
        <v>162.68199999999999</v>
      </c>
      <c r="AI166" s="62">
        <f t="shared" si="181"/>
        <v>124.96667000000002</v>
      </c>
      <c r="AK166" s="98"/>
      <c r="AL166" s="34" t="s">
        <v>522</v>
      </c>
      <c r="AM166" s="160">
        <v>1626.82</v>
      </c>
      <c r="AN166" s="160">
        <v>124.96667000000001</v>
      </c>
      <c r="AO166" s="160">
        <v>205.03332900000001</v>
      </c>
      <c r="AP166" s="160">
        <v>339</v>
      </c>
      <c r="AQ166" s="160">
        <v>13.018031127819921</v>
      </c>
      <c r="AR166" s="160">
        <v>10</v>
      </c>
      <c r="AS166" s="160">
        <v>24.317189871924047</v>
      </c>
      <c r="AT166" s="160">
        <v>49.297575906962358</v>
      </c>
      <c r="AU166" s="160">
        <v>3.0180311278199201</v>
      </c>
      <c r="AV166" s="160">
        <v>1249.6667</v>
      </c>
      <c r="AW166" s="160">
        <v>-377.1533</v>
      </c>
      <c r="AX166" s="160">
        <v>-37.715330000000002</v>
      </c>
      <c r="AY166" s="72"/>
      <c r="BF166" s="131"/>
      <c r="BJ166" s="96"/>
    </row>
    <row r="167" spans="2:62">
      <c r="B167" s="59" t="str">
        <f t="shared" si="157"/>
        <v>K98845 43oz HT Marinara Pasta Sauce</v>
      </c>
      <c r="D167" s="91">
        <f t="shared" si="158"/>
        <v>676.18</v>
      </c>
      <c r="E167" s="92">
        <f t="shared" si="158"/>
        <v>49.983336000000001</v>
      </c>
      <c r="F167" s="92">
        <f t="shared" si="158"/>
        <v>34.799998000000002</v>
      </c>
      <c r="G167" s="92">
        <f t="shared" si="158"/>
        <v>20.666665999999999</v>
      </c>
      <c r="H167" s="93">
        <f t="shared" si="159"/>
        <v>13.528108648050221</v>
      </c>
      <c r="I167" s="94">
        <f t="shared" si="160"/>
        <v>12.5</v>
      </c>
      <c r="J167" s="95">
        <f t="shared" si="161"/>
        <v>0.51298624940730209</v>
      </c>
      <c r="K167" s="95">
        <f t="shared" si="161"/>
        <v>0.63803105454664</v>
      </c>
      <c r="L167" s="96">
        <f t="shared" si="167"/>
        <v>12.499999999999998</v>
      </c>
      <c r="M167" s="60">
        <f t="shared" si="162"/>
        <v>0.47400034139402569</v>
      </c>
      <c r="N167" s="60">
        <f t="shared" si="163"/>
        <v>-3.8985908013276394E-2</v>
      </c>
      <c r="O167" s="60">
        <f t="shared" si="168"/>
        <v>0.5895419965438019</v>
      </c>
      <c r="P167" s="60">
        <f t="shared" si="169"/>
        <v>-4.8489058002838092E-2</v>
      </c>
      <c r="Q167" s="97">
        <f t="shared" si="164"/>
        <v>12.5</v>
      </c>
      <c r="R167" s="60">
        <f t="shared" si="165"/>
        <v>0.51298624940730209</v>
      </c>
      <c r="S167" s="60">
        <f t="shared" si="166"/>
        <v>0</v>
      </c>
      <c r="T167" s="60">
        <f t="shared" si="170"/>
        <v>0.63803105454664</v>
      </c>
      <c r="U167" s="60">
        <f t="shared" si="171"/>
        <v>0</v>
      </c>
      <c r="W167" s="61"/>
      <c r="X167" s="61"/>
      <c r="Y167" s="60"/>
      <c r="Z167" s="62">
        <f t="shared" si="172"/>
        <v>1426.5390569368956</v>
      </c>
      <c r="AA167" s="62">
        <f t="shared" si="173"/>
        <v>1318.1249999999998</v>
      </c>
      <c r="AB167" s="62">
        <f t="shared" si="174"/>
        <v>54.0944</v>
      </c>
      <c r="AC167" s="62">
        <f t="shared" si="175"/>
        <v>54.0944</v>
      </c>
      <c r="AD167" s="62">
        <f t="shared" si="176"/>
        <v>49.983336000000001</v>
      </c>
      <c r="AE167" s="62">
        <f t="shared" si="177"/>
        <v>1146.9581538959303</v>
      </c>
      <c r="AF167" s="62">
        <f t="shared" si="178"/>
        <v>1059.7916749999999</v>
      </c>
      <c r="AG167" s="62">
        <f t="shared" si="179"/>
        <v>54.094399999999993</v>
      </c>
      <c r="AH167" s="62">
        <f t="shared" si="180"/>
        <v>54.094399999999993</v>
      </c>
      <c r="AI167" s="62">
        <f t="shared" si="181"/>
        <v>49.983336000000001</v>
      </c>
      <c r="AK167" s="98"/>
      <c r="AL167" s="34" t="s">
        <v>523</v>
      </c>
      <c r="AM167" s="160">
        <v>676.18</v>
      </c>
      <c r="AN167" s="160">
        <v>49.983336000000001</v>
      </c>
      <c r="AO167" s="160">
        <v>34.799998000000002</v>
      </c>
      <c r="AP167" s="160">
        <v>20.666665999999999</v>
      </c>
      <c r="AQ167" s="160">
        <v>13.528108648050223</v>
      </c>
      <c r="AR167" s="160">
        <v>12.5</v>
      </c>
      <c r="AS167" s="160">
        <v>51.298624940730207</v>
      </c>
      <c r="AT167" s="160">
        <v>63.803105454663999</v>
      </c>
      <c r="AU167" s="160">
        <v>1.0281086480502222</v>
      </c>
      <c r="AV167" s="160">
        <v>624.79169999999999</v>
      </c>
      <c r="AW167" s="160">
        <v>-51.388300000000015</v>
      </c>
      <c r="AX167" s="160">
        <v>-4.1110640000000016</v>
      </c>
      <c r="AY167" s="72"/>
      <c r="BF167" s="131"/>
      <c r="BJ167" s="96"/>
    </row>
    <row r="168" spans="2:62">
      <c r="B168" s="59" t="str">
        <f t="shared" si="157"/>
        <v>K98901 24oz Kroger HS Parmesan and Romano Pasta Sauce</v>
      </c>
      <c r="D168" s="91">
        <f t="shared" si="158"/>
        <v>3678.32</v>
      </c>
      <c r="E168" s="92">
        <f t="shared" si="158"/>
        <v>288.35000500000001</v>
      </c>
      <c r="F168" s="92">
        <f t="shared" si="158"/>
        <v>54.966661999999999</v>
      </c>
      <c r="G168" s="92">
        <f t="shared" si="158"/>
        <v>36.35</v>
      </c>
      <c r="H168" s="93">
        <f t="shared" si="159"/>
        <v>12.75644160297483</v>
      </c>
      <c r="I168" s="94">
        <f t="shared" si="160"/>
        <v>10</v>
      </c>
      <c r="J168" s="95">
        <f t="shared" si="161"/>
        <v>0.96882879633992203</v>
      </c>
      <c r="K168" s="95">
        <f t="shared" si="161"/>
        <v>1.0714073488311011</v>
      </c>
      <c r="L168" s="96">
        <f t="shared" si="167"/>
        <v>10</v>
      </c>
      <c r="M168" s="60">
        <f t="shared" si="162"/>
        <v>0.75948201425857587</v>
      </c>
      <c r="N168" s="60">
        <f t="shared" si="163"/>
        <v>-0.20934678208134616</v>
      </c>
      <c r="O168" s="60">
        <f t="shared" si="168"/>
        <v>0.83989515428914485</v>
      </c>
      <c r="P168" s="60">
        <f t="shared" si="169"/>
        <v>-0.23151219454195626</v>
      </c>
      <c r="Q168" s="97">
        <f t="shared" si="164"/>
        <v>10</v>
      </c>
      <c r="R168" s="60">
        <f t="shared" si="165"/>
        <v>0.96882879633992203</v>
      </c>
      <c r="S168" s="60">
        <f t="shared" si="166"/>
        <v>0</v>
      </c>
      <c r="T168" s="60">
        <f t="shared" si="170"/>
        <v>1.0714073488311011</v>
      </c>
      <c r="U168" s="60">
        <f t="shared" si="171"/>
        <v>0</v>
      </c>
      <c r="W168" s="61"/>
      <c r="X168" s="61"/>
      <c r="Y168" s="60"/>
      <c r="Z168" s="62">
        <f t="shared" si="172"/>
        <v>4843.1956661815912</v>
      </c>
      <c r="AA168" s="62">
        <f t="shared" si="173"/>
        <v>3796.6666700000001</v>
      </c>
      <c r="AB168" s="62">
        <f t="shared" si="174"/>
        <v>367.83199999999999</v>
      </c>
      <c r="AC168" s="62">
        <f t="shared" si="175"/>
        <v>367.83199999999999</v>
      </c>
      <c r="AD168" s="62">
        <f t="shared" si="176"/>
        <v>288.35000500000001</v>
      </c>
      <c r="AE168" s="62">
        <f t="shared" si="177"/>
        <v>4379.4990139134561</v>
      </c>
      <c r="AF168" s="62">
        <f t="shared" si="178"/>
        <v>3433.1666700000001</v>
      </c>
      <c r="AG168" s="62">
        <f t="shared" si="179"/>
        <v>367.83199999999999</v>
      </c>
      <c r="AH168" s="62">
        <f t="shared" si="180"/>
        <v>367.83199999999999</v>
      </c>
      <c r="AI168" s="62">
        <f t="shared" si="181"/>
        <v>288.35000499999995</v>
      </c>
      <c r="AK168" s="98"/>
      <c r="AL168" s="34" t="s">
        <v>524</v>
      </c>
      <c r="AM168" s="160">
        <v>3678.32</v>
      </c>
      <c r="AN168" s="160">
        <v>288.35000500000001</v>
      </c>
      <c r="AO168" s="160">
        <v>54.966661999999999</v>
      </c>
      <c r="AP168" s="160">
        <v>36.35</v>
      </c>
      <c r="AQ168" s="160">
        <v>12.756441602974828</v>
      </c>
      <c r="AR168" s="160">
        <v>10</v>
      </c>
      <c r="AS168" s="160">
        <v>96.882879633992204</v>
      </c>
      <c r="AT168" s="160">
        <v>107.14073488311011</v>
      </c>
      <c r="AU168" s="160">
        <v>2.756441602974828</v>
      </c>
      <c r="AV168" s="160">
        <v>2883.5000500000001</v>
      </c>
      <c r="AW168" s="160">
        <v>-794.81994999999995</v>
      </c>
      <c r="AX168" s="160">
        <v>-79.481994999999998</v>
      </c>
      <c r="AY168" s="72"/>
      <c r="BF168" s="131"/>
      <c r="BJ168" s="96"/>
    </row>
    <row r="169" spans="2:62">
      <c r="B169" s="59" t="str">
        <f t="shared" si="157"/>
        <v>K98906 43oz Kroger HS Tomato &amp; Basil</v>
      </c>
      <c r="D169" s="91">
        <f t="shared" si="158"/>
        <v>12.5</v>
      </c>
      <c r="E169" s="92">
        <f t="shared" si="158"/>
        <v>0.5</v>
      </c>
      <c r="F169" s="92">
        <f t="shared" si="158"/>
        <v>0</v>
      </c>
      <c r="G169" s="92">
        <f t="shared" si="158"/>
        <v>0</v>
      </c>
      <c r="H169" s="93">
        <f t="shared" si="159"/>
        <v>25</v>
      </c>
      <c r="I169" s="94">
        <f t="shared" si="160"/>
        <v>12.5</v>
      </c>
      <c r="J169" s="95">
        <f t="shared" si="161"/>
        <v>2</v>
      </c>
      <c r="K169" s="95">
        <f t="shared" si="161"/>
        <v>2</v>
      </c>
      <c r="L169" s="96">
        <f t="shared" si="167"/>
        <v>12.5</v>
      </c>
      <c r="M169" s="60">
        <f t="shared" si="162"/>
        <v>1</v>
      </c>
      <c r="N169" s="60">
        <f t="shared" si="163"/>
        <v>-1</v>
      </c>
      <c r="O169" s="60">
        <f t="shared" si="168"/>
        <v>1</v>
      </c>
      <c r="P169" s="60">
        <f t="shared" si="169"/>
        <v>-1</v>
      </c>
      <c r="Q169" s="97">
        <f t="shared" si="164"/>
        <v>12.5</v>
      </c>
      <c r="R169" s="60">
        <f t="shared" si="165"/>
        <v>2</v>
      </c>
      <c r="S169" s="60">
        <f t="shared" si="166"/>
        <v>0</v>
      </c>
      <c r="T169" s="60">
        <f t="shared" si="170"/>
        <v>2</v>
      </c>
      <c r="U169" s="60">
        <f t="shared" si="171"/>
        <v>0</v>
      </c>
      <c r="W169" s="61"/>
      <c r="X169" s="61"/>
      <c r="Y169" s="60"/>
      <c r="Z169" s="62">
        <f t="shared" si="172"/>
        <v>12.5</v>
      </c>
      <c r="AA169" s="62">
        <f t="shared" si="173"/>
        <v>6.25</v>
      </c>
      <c r="AB169" s="62">
        <f t="shared" si="174"/>
        <v>1</v>
      </c>
      <c r="AC169" s="62">
        <f t="shared" si="175"/>
        <v>1</v>
      </c>
      <c r="AD169" s="62">
        <f t="shared" si="176"/>
        <v>0.5</v>
      </c>
      <c r="AE169" s="62">
        <f t="shared" si="177"/>
        <v>12.5</v>
      </c>
      <c r="AF169" s="62">
        <f t="shared" si="178"/>
        <v>6.25</v>
      </c>
      <c r="AG169" s="62">
        <f t="shared" si="179"/>
        <v>1</v>
      </c>
      <c r="AH169" s="62">
        <f t="shared" si="180"/>
        <v>1</v>
      </c>
      <c r="AI169" s="62">
        <f t="shared" si="181"/>
        <v>0.5</v>
      </c>
      <c r="AK169" s="98"/>
      <c r="AL169" s="34" t="s">
        <v>525</v>
      </c>
      <c r="AM169" s="160">
        <v>12.5</v>
      </c>
      <c r="AN169" s="160">
        <v>0.5</v>
      </c>
      <c r="AO169" s="160">
        <v>0</v>
      </c>
      <c r="AP169" s="160">
        <v>0</v>
      </c>
      <c r="AQ169" s="160">
        <v>25</v>
      </c>
      <c r="AR169" s="160">
        <v>12.5</v>
      </c>
      <c r="AS169" s="160">
        <v>200</v>
      </c>
      <c r="AT169" s="160">
        <v>200</v>
      </c>
      <c r="AU169" s="160">
        <v>12.5</v>
      </c>
      <c r="AV169" s="160">
        <v>6.25</v>
      </c>
      <c r="AW169" s="160">
        <v>-6.25</v>
      </c>
      <c r="AX169" s="160">
        <v>-0.5</v>
      </c>
      <c r="AY169" s="72"/>
      <c r="BF169" s="131"/>
      <c r="BJ169" s="96"/>
    </row>
    <row r="170" spans="2:62">
      <c r="B170" s="59" t="str">
        <f t="shared" si="157"/>
        <v>K98907 43 oz Kroger Marinara Pasta Sauce</v>
      </c>
      <c r="D170" s="91">
        <f t="shared" si="158"/>
        <v>2285.98</v>
      </c>
      <c r="E170" s="92">
        <f t="shared" si="158"/>
        <v>156.60000699999998</v>
      </c>
      <c r="F170" s="92">
        <f t="shared" si="158"/>
        <v>208.06666099999998</v>
      </c>
      <c r="G170" s="92">
        <f t="shared" si="158"/>
        <v>265.23333200000002</v>
      </c>
      <c r="H170" s="93">
        <f t="shared" si="159"/>
        <v>14.597572782994833</v>
      </c>
      <c r="I170" s="94">
        <f t="shared" si="160"/>
        <v>12.5</v>
      </c>
      <c r="J170" s="95">
        <f t="shared" si="161"/>
        <v>0.29032925861247816</v>
      </c>
      <c r="K170" s="95">
        <f t="shared" si="161"/>
        <v>0.50149469652104328</v>
      </c>
      <c r="L170" s="96">
        <f t="shared" si="167"/>
        <v>12.5</v>
      </c>
      <c r="M170" s="60">
        <f t="shared" si="162"/>
        <v>0.24861090173043335</v>
      </c>
      <c r="N170" s="60">
        <f t="shared" si="163"/>
        <v>-4.171835688204481E-2</v>
      </c>
      <c r="O170" s="60">
        <f t="shared" si="168"/>
        <v>0.42943329002035358</v>
      </c>
      <c r="P170" s="60">
        <f t="shared" si="169"/>
        <v>-7.2061406500689706E-2</v>
      </c>
      <c r="Q170" s="97">
        <f t="shared" si="164"/>
        <v>12.5</v>
      </c>
      <c r="R170" s="60">
        <f t="shared" si="165"/>
        <v>0.29032925861247816</v>
      </c>
      <c r="S170" s="60">
        <f t="shared" si="166"/>
        <v>0</v>
      </c>
      <c r="T170" s="60">
        <f t="shared" si="170"/>
        <v>0.50149469652104317</v>
      </c>
      <c r="U170" s="60">
        <f t="shared" si="171"/>
        <v>0</v>
      </c>
      <c r="W170" s="61"/>
      <c r="X170" s="61"/>
      <c r="Y170" s="60"/>
      <c r="Z170" s="62">
        <f t="shared" si="172"/>
        <v>9195.0110960084457</v>
      </c>
      <c r="AA170" s="62">
        <f t="shared" si="173"/>
        <v>7873.75</v>
      </c>
      <c r="AB170" s="62">
        <f t="shared" si="174"/>
        <v>182.8784</v>
      </c>
      <c r="AC170" s="62">
        <f t="shared" si="175"/>
        <v>182.8784</v>
      </c>
      <c r="AD170" s="62">
        <f t="shared" si="176"/>
        <v>156.60000699999995</v>
      </c>
      <c r="AE170" s="62">
        <f t="shared" si="177"/>
        <v>5323.2482276622122</v>
      </c>
      <c r="AF170" s="62">
        <f t="shared" si="178"/>
        <v>4558.3333499999999</v>
      </c>
      <c r="AG170" s="62">
        <f t="shared" si="179"/>
        <v>182.87840000000003</v>
      </c>
      <c r="AH170" s="62">
        <f t="shared" si="180"/>
        <v>182.87839999999997</v>
      </c>
      <c r="AI170" s="62">
        <f t="shared" si="181"/>
        <v>156.60000699999998</v>
      </c>
      <c r="AK170" s="98"/>
      <c r="AL170" s="34" t="s">
        <v>526</v>
      </c>
      <c r="AM170" s="160">
        <v>2285.98</v>
      </c>
      <c r="AN170" s="160">
        <v>156.60000699999998</v>
      </c>
      <c r="AO170" s="160">
        <v>208.06666099999998</v>
      </c>
      <c r="AP170" s="160">
        <v>265.23333200000002</v>
      </c>
      <c r="AQ170" s="160">
        <v>14.597572782994833</v>
      </c>
      <c r="AR170" s="160">
        <v>12.5</v>
      </c>
      <c r="AS170" s="160">
        <v>29.032925861247815</v>
      </c>
      <c r="AT170" s="160">
        <v>50.149469652104329</v>
      </c>
      <c r="AU170" s="160">
        <v>2.0975727829948325</v>
      </c>
      <c r="AV170" s="160">
        <v>1957.5000875000001</v>
      </c>
      <c r="AW170" s="160">
        <v>-328.4799124999999</v>
      </c>
      <c r="AX170" s="160">
        <v>-26.278392999999998</v>
      </c>
      <c r="AY170" s="72"/>
      <c r="BF170" s="131"/>
      <c r="BJ170" s="96"/>
    </row>
    <row r="171" spans="2:62">
      <c r="B171" s="59" t="str">
        <f t="shared" si="157"/>
        <v>K99019 24oz Kroger No Sugar added Pasta Sauce</v>
      </c>
      <c r="D171" s="91">
        <f t="shared" si="158"/>
        <v>11550</v>
      </c>
      <c r="E171" s="92">
        <f t="shared" si="158"/>
        <v>1065.4166989999999</v>
      </c>
      <c r="F171" s="92">
        <f t="shared" si="158"/>
        <v>712.216635</v>
      </c>
      <c r="G171" s="92">
        <f t="shared" si="158"/>
        <v>315.28333299999997</v>
      </c>
      <c r="H171" s="93">
        <f t="shared" si="159"/>
        <v>10.84082876759941</v>
      </c>
      <c r="I171" s="94">
        <f t="shared" si="160"/>
        <v>10</v>
      </c>
      <c r="J171" s="95">
        <f t="shared" si="161"/>
        <v>0.55186143730012149</v>
      </c>
      <c r="K171" s="95">
        <f t="shared" si="161"/>
        <v>0.64974029115500354</v>
      </c>
      <c r="L171" s="96">
        <f t="shared" si="167"/>
        <v>10.000000000000002</v>
      </c>
      <c r="M171" s="60">
        <f t="shared" si="162"/>
        <v>0.50905834704215669</v>
      </c>
      <c r="N171" s="60">
        <f t="shared" si="163"/>
        <v>-4.2803090257964804E-2</v>
      </c>
      <c r="O171" s="60">
        <f t="shared" si="168"/>
        <v>0.59934558979191588</v>
      </c>
      <c r="P171" s="60">
        <f t="shared" si="169"/>
        <v>-5.0394701363087657E-2</v>
      </c>
      <c r="Q171" s="97">
        <f t="shared" si="164"/>
        <v>10</v>
      </c>
      <c r="R171" s="60">
        <f t="shared" si="165"/>
        <v>0.5518614373001216</v>
      </c>
      <c r="S171" s="60">
        <f t="shared" si="166"/>
        <v>0</v>
      </c>
      <c r="T171" s="60">
        <f t="shared" si="170"/>
        <v>0.64974029115500387</v>
      </c>
      <c r="U171" s="60">
        <f t="shared" si="171"/>
        <v>0</v>
      </c>
      <c r="W171" s="61"/>
      <c r="X171" s="61"/>
      <c r="Y171" s="60"/>
      <c r="Z171" s="62">
        <f t="shared" si="172"/>
        <v>22688.951211801876</v>
      </c>
      <c r="AA171" s="62">
        <f t="shared" si="173"/>
        <v>20929.166669999999</v>
      </c>
      <c r="AB171" s="62">
        <f t="shared" si="174"/>
        <v>1154.9999999999998</v>
      </c>
      <c r="AC171" s="62">
        <f t="shared" si="175"/>
        <v>1155</v>
      </c>
      <c r="AD171" s="62">
        <f t="shared" si="176"/>
        <v>1065.4166989999999</v>
      </c>
      <c r="AE171" s="62">
        <f t="shared" si="177"/>
        <v>19271.018585470851</v>
      </c>
      <c r="AF171" s="62">
        <f t="shared" si="178"/>
        <v>17776.333339999997</v>
      </c>
      <c r="AG171" s="62">
        <f t="shared" si="179"/>
        <v>1154.9999999999995</v>
      </c>
      <c r="AH171" s="62">
        <f t="shared" si="180"/>
        <v>1155.0000000000002</v>
      </c>
      <c r="AI171" s="62">
        <f t="shared" si="181"/>
        <v>1065.4166989999997</v>
      </c>
      <c r="AK171" s="98"/>
      <c r="AL171" s="34" t="s">
        <v>527</v>
      </c>
      <c r="AM171" s="160">
        <v>11550</v>
      </c>
      <c r="AN171" s="160">
        <v>1065.4166989999999</v>
      </c>
      <c r="AO171" s="160">
        <v>712.216635</v>
      </c>
      <c r="AP171" s="160">
        <v>315.28333299999997</v>
      </c>
      <c r="AQ171" s="160">
        <v>10.84082876759941</v>
      </c>
      <c r="AR171" s="160">
        <v>10</v>
      </c>
      <c r="AS171" s="160">
        <v>55.186143730012148</v>
      </c>
      <c r="AT171" s="160">
        <v>64.974029115500358</v>
      </c>
      <c r="AU171" s="160">
        <v>0.84082876759940972</v>
      </c>
      <c r="AV171" s="160">
        <v>10654.16699</v>
      </c>
      <c r="AW171" s="160">
        <v>-895.83300999999994</v>
      </c>
      <c r="AX171" s="160">
        <v>-89.583300999999992</v>
      </c>
      <c r="AY171" s="72"/>
      <c r="BF171" s="131"/>
      <c r="BJ171" s="96"/>
    </row>
    <row r="172" spans="2:62">
      <c r="B172" s="59" t="str">
        <f t="shared" si="157"/>
        <v>K99020 Kroger HH LS BFY PS</v>
      </c>
      <c r="D172" s="91">
        <f t="shared" si="158"/>
        <v>9059.7900000000009</v>
      </c>
      <c r="E172" s="92">
        <f t="shared" si="158"/>
        <v>810.28335800000002</v>
      </c>
      <c r="F172" s="92">
        <f t="shared" si="158"/>
        <v>755.816643</v>
      </c>
      <c r="G172" s="92">
        <f t="shared" si="158"/>
        <v>131.94999900000002</v>
      </c>
      <c r="H172" s="93">
        <f t="shared" si="159"/>
        <v>11.181014530968561</v>
      </c>
      <c r="I172" s="94">
        <f t="shared" si="160"/>
        <v>10</v>
      </c>
      <c r="J172" s="95">
        <f t="shared" si="161"/>
        <v>0.53354082624186572</v>
      </c>
      <c r="K172" s="95">
        <f t="shared" si="161"/>
        <v>0.57849371012164363</v>
      </c>
      <c r="L172" s="96">
        <f t="shared" si="167"/>
        <v>10</v>
      </c>
      <c r="M172" s="60">
        <f t="shared" si="162"/>
        <v>0.47718462825005159</v>
      </c>
      <c r="N172" s="60">
        <f t="shared" si="163"/>
        <v>-5.6356197991814128E-2</v>
      </c>
      <c r="O172" s="60">
        <f t="shared" si="168"/>
        <v>0.51738928387881411</v>
      </c>
      <c r="P172" s="60">
        <f t="shared" si="169"/>
        <v>-6.1104426242829524E-2</v>
      </c>
      <c r="Q172" s="97">
        <f t="shared" si="164"/>
        <v>10</v>
      </c>
      <c r="R172" s="60">
        <f t="shared" si="165"/>
        <v>0.53354082624186572</v>
      </c>
      <c r="S172" s="60">
        <f t="shared" si="166"/>
        <v>0</v>
      </c>
      <c r="T172" s="60">
        <f t="shared" si="170"/>
        <v>0.57849371012164386</v>
      </c>
      <c r="U172" s="60">
        <f t="shared" si="171"/>
        <v>0</v>
      </c>
      <c r="W172" s="61"/>
      <c r="X172" s="61"/>
      <c r="Y172" s="60"/>
      <c r="Z172" s="62">
        <f t="shared" si="172"/>
        <v>18985.921724311163</v>
      </c>
      <c r="AA172" s="62">
        <f t="shared" si="173"/>
        <v>16980.5</v>
      </c>
      <c r="AB172" s="62">
        <f t="shared" si="174"/>
        <v>905.97900000000004</v>
      </c>
      <c r="AC172" s="62">
        <f t="shared" si="175"/>
        <v>905.97900000000004</v>
      </c>
      <c r="AD172" s="62">
        <f t="shared" si="176"/>
        <v>810.28335800000013</v>
      </c>
      <c r="AE172" s="62">
        <f t="shared" si="177"/>
        <v>17510.586868130878</v>
      </c>
      <c r="AF172" s="62">
        <f t="shared" si="178"/>
        <v>15661.00001</v>
      </c>
      <c r="AG172" s="62">
        <f t="shared" si="179"/>
        <v>905.97899999999981</v>
      </c>
      <c r="AH172" s="62">
        <f t="shared" si="180"/>
        <v>905.97900000000016</v>
      </c>
      <c r="AI172" s="62">
        <f t="shared" si="181"/>
        <v>810.28335800000002</v>
      </c>
      <c r="AK172" s="98"/>
      <c r="AL172" s="34" t="s">
        <v>528</v>
      </c>
      <c r="AM172" s="160">
        <v>9059.7900000000009</v>
      </c>
      <c r="AN172" s="160">
        <v>810.28335800000002</v>
      </c>
      <c r="AO172" s="160">
        <v>755.816643</v>
      </c>
      <c r="AP172" s="160">
        <v>131.94999900000002</v>
      </c>
      <c r="AQ172" s="160">
        <v>11.181014530968559</v>
      </c>
      <c r="AR172" s="160">
        <v>10</v>
      </c>
      <c r="AS172" s="160">
        <v>53.354082624186567</v>
      </c>
      <c r="AT172" s="160">
        <v>57.849371012164369</v>
      </c>
      <c r="AU172" s="160">
        <v>1.1810145309685596</v>
      </c>
      <c r="AV172" s="160">
        <v>8102.8335799999977</v>
      </c>
      <c r="AW172" s="160">
        <v>-956.95642000000055</v>
      </c>
      <c r="AX172" s="160">
        <v>-95.695642000000049</v>
      </c>
      <c r="AY172" s="72"/>
      <c r="BF172" s="131"/>
      <c r="BJ172" s="96"/>
    </row>
    <row r="173" spans="2:62">
      <c r="B173" s="59" t="str">
        <f t="shared" si="157"/>
        <v>K99423 43oz Kroger Traditional Pasta Sauce</v>
      </c>
      <c r="D173" s="91">
        <f t="shared" si="158"/>
        <v>5784.32</v>
      </c>
      <c r="E173" s="92">
        <f t="shared" si="158"/>
        <v>428.95001600000001</v>
      </c>
      <c r="F173" s="92">
        <f t="shared" si="158"/>
        <v>323.36665099999999</v>
      </c>
      <c r="G173" s="92">
        <f t="shared" si="158"/>
        <v>71.583332000000013</v>
      </c>
      <c r="H173" s="93">
        <f t="shared" si="159"/>
        <v>13.484834559372064</v>
      </c>
      <c r="I173" s="94">
        <f t="shared" si="160"/>
        <v>12.5</v>
      </c>
      <c r="J173" s="95">
        <f t="shared" si="161"/>
        <v>0.56165262836469332</v>
      </c>
      <c r="K173" s="95">
        <f t="shared" si="161"/>
        <v>0.61509417541133149</v>
      </c>
      <c r="L173" s="96">
        <f t="shared" si="167"/>
        <v>12.500000001404166</v>
      </c>
      <c r="M173" s="60">
        <f t="shared" si="162"/>
        <v>0.52063359208718718</v>
      </c>
      <c r="N173" s="60">
        <f t="shared" si="163"/>
        <v>-4.1019036277506138E-2</v>
      </c>
      <c r="O173" s="60">
        <f t="shared" si="168"/>
        <v>0.57017215597590898</v>
      </c>
      <c r="P173" s="60">
        <f t="shared" si="169"/>
        <v>-4.4922019435422511E-2</v>
      </c>
      <c r="Q173" s="97">
        <f t="shared" si="164"/>
        <v>12.5</v>
      </c>
      <c r="R173" s="60">
        <f t="shared" si="165"/>
        <v>0.56165262842778563</v>
      </c>
      <c r="S173" s="60">
        <f t="shared" si="166"/>
        <v>6.3092309154910708E-11</v>
      </c>
      <c r="T173" s="60">
        <f t="shared" si="170"/>
        <v>0.61509417549564926</v>
      </c>
      <c r="U173" s="60">
        <f t="shared" si="171"/>
        <v>8.4317774984299376E-11</v>
      </c>
      <c r="W173" s="61"/>
      <c r="X173" s="61"/>
      <c r="Y173" s="60"/>
      <c r="Z173" s="62">
        <f t="shared" si="172"/>
        <v>11110.15517998181</v>
      </c>
      <c r="AA173" s="62">
        <f t="shared" si="173"/>
        <v>10298.749987500001</v>
      </c>
      <c r="AB173" s="62">
        <f t="shared" si="174"/>
        <v>462.74559994801825</v>
      </c>
      <c r="AC173" s="62">
        <f t="shared" si="175"/>
        <v>462.74560000000002</v>
      </c>
      <c r="AD173" s="62">
        <f t="shared" si="176"/>
        <v>428.95001599999995</v>
      </c>
      <c r="AE173" s="62">
        <f t="shared" si="177"/>
        <v>10144.865790753205</v>
      </c>
      <c r="AF173" s="62">
        <f t="shared" si="178"/>
        <v>9403.9583375000002</v>
      </c>
      <c r="AG173" s="62">
        <f t="shared" si="179"/>
        <v>462.74559993656629</v>
      </c>
      <c r="AH173" s="62">
        <f t="shared" si="180"/>
        <v>462.74559999999997</v>
      </c>
      <c r="AI173" s="62">
        <f t="shared" si="181"/>
        <v>428.95001600000001</v>
      </c>
      <c r="AK173" s="98"/>
      <c r="AL173" s="34" t="s">
        <v>529</v>
      </c>
      <c r="AM173" s="160">
        <v>5784.32</v>
      </c>
      <c r="AN173" s="160">
        <v>428.95001600000001</v>
      </c>
      <c r="AO173" s="160">
        <v>323.36665099999999</v>
      </c>
      <c r="AP173" s="160">
        <v>71.583332000000013</v>
      </c>
      <c r="AQ173" s="160">
        <v>13.484834559372064</v>
      </c>
      <c r="AR173" s="160">
        <v>12.5</v>
      </c>
      <c r="AS173" s="160">
        <v>56.165262836469331</v>
      </c>
      <c r="AT173" s="160">
        <v>61.509417541133153</v>
      </c>
      <c r="AU173" s="160">
        <v>0.98483455937206377</v>
      </c>
      <c r="AV173" s="160">
        <v>5361.8752000000004</v>
      </c>
      <c r="AW173" s="160">
        <v>-422.44479999999987</v>
      </c>
      <c r="AX173" s="160">
        <v>-33.795583999999991</v>
      </c>
      <c r="AY173" s="72"/>
      <c r="BF173" s="131"/>
      <c r="BJ173" s="96"/>
    </row>
    <row r="174" spans="2:62">
      <c r="B174" s="59" t="str">
        <f t="shared" si="157"/>
        <v>K99427 43 oz Kroger Marinara Pasta Sauce</v>
      </c>
      <c r="D174" s="91">
        <f t="shared" si="158"/>
        <v>4353.33</v>
      </c>
      <c r="E174" s="92">
        <f t="shared" si="158"/>
        <v>324.38334500000002</v>
      </c>
      <c r="F174" s="92">
        <f t="shared" si="158"/>
        <v>147.86665499999998</v>
      </c>
      <c r="G174" s="92">
        <f t="shared" si="158"/>
        <v>0</v>
      </c>
      <c r="H174" s="93">
        <f t="shared" si="159"/>
        <v>13.420325263616723</v>
      </c>
      <c r="I174" s="94">
        <f t="shared" si="160"/>
        <v>12.5</v>
      </c>
      <c r="J174" s="95">
        <f t="shared" si="161"/>
        <v>0.73746193753308631</v>
      </c>
      <c r="K174" s="95">
        <f t="shared" si="161"/>
        <v>0.73746193753308631</v>
      </c>
      <c r="L174" s="96">
        <f t="shared" si="167"/>
        <v>12.499999999999998</v>
      </c>
      <c r="M174" s="60">
        <f t="shared" si="162"/>
        <v>0.6868890312334569</v>
      </c>
      <c r="N174" s="60">
        <f t="shared" si="163"/>
        <v>-5.0572906299629405E-2</v>
      </c>
      <c r="O174" s="60">
        <f t="shared" si="168"/>
        <v>0.6868890312334569</v>
      </c>
      <c r="P174" s="60">
        <f t="shared" si="169"/>
        <v>-5.0572906299629405E-2</v>
      </c>
      <c r="Q174" s="97">
        <f t="shared" si="164"/>
        <v>12.5</v>
      </c>
      <c r="R174" s="60">
        <f t="shared" si="165"/>
        <v>0.73746193753308631</v>
      </c>
      <c r="S174" s="60">
        <f t="shared" si="166"/>
        <v>0</v>
      </c>
      <c r="T174" s="60">
        <f t="shared" si="170"/>
        <v>0.73746193753308631</v>
      </c>
      <c r="U174" s="60">
        <f t="shared" si="171"/>
        <v>0</v>
      </c>
      <c r="W174" s="61"/>
      <c r="X174" s="61"/>
      <c r="Y174" s="60"/>
      <c r="Z174" s="62">
        <f t="shared" si="172"/>
        <v>6337.7486057429978</v>
      </c>
      <c r="AA174" s="62">
        <f t="shared" si="173"/>
        <v>5903.125</v>
      </c>
      <c r="AB174" s="62">
        <f t="shared" si="174"/>
        <v>348.26640000000003</v>
      </c>
      <c r="AC174" s="62">
        <f t="shared" si="175"/>
        <v>348.26640000000003</v>
      </c>
      <c r="AD174" s="62">
        <f t="shared" si="176"/>
        <v>324.38334500000002</v>
      </c>
      <c r="AE174" s="62">
        <f t="shared" si="177"/>
        <v>6337.7486057429978</v>
      </c>
      <c r="AF174" s="62">
        <f t="shared" si="178"/>
        <v>5903.125</v>
      </c>
      <c r="AG174" s="62">
        <f t="shared" si="179"/>
        <v>348.26640000000003</v>
      </c>
      <c r="AH174" s="62">
        <f t="shared" si="180"/>
        <v>348.26640000000003</v>
      </c>
      <c r="AI174" s="62">
        <f t="shared" si="181"/>
        <v>324.38334500000002</v>
      </c>
      <c r="AK174" s="98"/>
      <c r="AL174" s="34" t="s">
        <v>530</v>
      </c>
      <c r="AM174" s="160">
        <v>4353.33</v>
      </c>
      <c r="AN174" s="160">
        <v>324.38334500000002</v>
      </c>
      <c r="AO174" s="160">
        <v>147.86665499999998</v>
      </c>
      <c r="AP174" s="160">
        <v>0</v>
      </c>
      <c r="AQ174" s="160">
        <v>13.420325263616723</v>
      </c>
      <c r="AR174" s="160">
        <v>12.5</v>
      </c>
      <c r="AS174" s="160">
        <v>73.746193753308631</v>
      </c>
      <c r="AT174" s="160">
        <v>73.746193753308631</v>
      </c>
      <c r="AU174" s="160">
        <v>0.92032526361672351</v>
      </c>
      <c r="AV174" s="160">
        <v>4054.7918125000001</v>
      </c>
      <c r="AW174" s="160">
        <v>-298.53818750000005</v>
      </c>
      <c r="AX174" s="160">
        <v>-23.883055000000002</v>
      </c>
      <c r="AY174" s="72"/>
      <c r="BF174" s="131"/>
      <c r="BJ174" s="96"/>
    </row>
    <row r="175" spans="2:62">
      <c r="B175" s="59" t="str">
        <f t="shared" si="157"/>
        <v>K99428 43oz Kroger HS Tomato &amp; Basil</v>
      </c>
      <c r="D175" s="91">
        <f t="shared" si="158"/>
        <v>3705.33</v>
      </c>
      <c r="E175" s="92">
        <f t="shared" si="158"/>
        <v>280.93334399999998</v>
      </c>
      <c r="F175" s="92">
        <f t="shared" si="158"/>
        <v>368.44999000000001</v>
      </c>
      <c r="G175" s="92">
        <f t="shared" si="158"/>
        <v>220.04999899999999</v>
      </c>
      <c r="H175" s="93">
        <f t="shared" si="159"/>
        <v>13.189356404770521</v>
      </c>
      <c r="I175" s="94">
        <f t="shared" si="160"/>
        <v>12.5</v>
      </c>
      <c r="J175" s="95">
        <f t="shared" si="161"/>
        <v>0.34094206967531371</v>
      </c>
      <c r="K175" s="95">
        <f t="shared" si="161"/>
        <v>0.45647367948361245</v>
      </c>
      <c r="L175" s="96">
        <f t="shared" si="167"/>
        <v>12.500000000095882</v>
      </c>
      <c r="M175" s="60">
        <f t="shared" si="162"/>
        <v>0.32312235261401007</v>
      </c>
      <c r="N175" s="60">
        <f t="shared" si="163"/>
        <v>-1.7819717061303642E-2</v>
      </c>
      <c r="O175" s="60">
        <f t="shared" si="168"/>
        <v>0.43261557433193992</v>
      </c>
      <c r="P175" s="60">
        <f t="shared" si="169"/>
        <v>-2.3858105151672526E-2</v>
      </c>
      <c r="Q175" s="97">
        <f t="shared" si="164"/>
        <v>12.5</v>
      </c>
      <c r="R175" s="60">
        <f t="shared" si="165"/>
        <v>0.34094206967792895</v>
      </c>
      <c r="S175" s="60">
        <f t="shared" si="166"/>
        <v>2.6152413568070187E-12</v>
      </c>
      <c r="T175" s="60">
        <f t="shared" si="170"/>
        <v>0.456473679689476</v>
      </c>
      <c r="U175" s="60">
        <f t="shared" si="171"/>
        <v>2.058635484303295E-10</v>
      </c>
      <c r="W175" s="61"/>
      <c r="X175" s="61"/>
      <c r="Y175" s="60"/>
      <c r="Z175" s="62">
        <f t="shared" si="172"/>
        <v>11467.26609912453</v>
      </c>
      <c r="AA175" s="62">
        <f t="shared" si="173"/>
        <v>10867.9166625</v>
      </c>
      <c r="AB175" s="62">
        <f t="shared" si="174"/>
        <v>296.42639999772621</v>
      </c>
      <c r="AC175" s="62">
        <f t="shared" si="175"/>
        <v>296.4264</v>
      </c>
      <c r="AD175" s="62">
        <f t="shared" si="176"/>
        <v>280.93334400000003</v>
      </c>
      <c r="AE175" s="62">
        <f t="shared" si="177"/>
        <v>8564.9482354441352</v>
      </c>
      <c r="AF175" s="62">
        <f t="shared" si="178"/>
        <v>8117.2916749999995</v>
      </c>
      <c r="AG175" s="62">
        <f t="shared" si="179"/>
        <v>296.42639986631565</v>
      </c>
      <c r="AH175" s="62">
        <f t="shared" si="180"/>
        <v>296.4264</v>
      </c>
      <c r="AI175" s="62">
        <f t="shared" si="181"/>
        <v>280.93334399999998</v>
      </c>
      <c r="AK175" s="98"/>
      <c r="AL175" s="34" t="s">
        <v>531</v>
      </c>
      <c r="AM175" s="160">
        <v>3705.33</v>
      </c>
      <c r="AN175" s="160">
        <v>280.93334399999998</v>
      </c>
      <c r="AO175" s="160">
        <v>368.44999000000001</v>
      </c>
      <c r="AP175" s="160">
        <v>220.04999899999999</v>
      </c>
      <c r="AQ175" s="160">
        <v>13.189356404770521</v>
      </c>
      <c r="AR175" s="160">
        <v>12.5</v>
      </c>
      <c r="AS175" s="160">
        <v>34.09420696753137</v>
      </c>
      <c r="AT175" s="160">
        <v>45.647367948361243</v>
      </c>
      <c r="AU175" s="160">
        <v>0.68935640477052174</v>
      </c>
      <c r="AV175" s="160">
        <v>3511.6668</v>
      </c>
      <c r="AW175" s="160">
        <v>-193.66319999999999</v>
      </c>
      <c r="AX175" s="160">
        <v>-15.493055999999997</v>
      </c>
      <c r="AY175" s="72"/>
      <c r="BF175" s="131"/>
      <c r="BJ175" s="96"/>
    </row>
    <row r="176" spans="2:62">
      <c r="B176" s="59" t="str">
        <f t="shared" si="157"/>
        <v>K99443 24 oz Kroger Traditional Pasta Sauce</v>
      </c>
      <c r="D176" s="91">
        <f t="shared" si="158"/>
        <v>82956.899999999994</v>
      </c>
      <c r="E176" s="92">
        <f t="shared" si="158"/>
        <v>7547.8501419999993</v>
      </c>
      <c r="F176" s="92">
        <f t="shared" si="158"/>
        <v>3415.9165319999993</v>
      </c>
      <c r="G176" s="92">
        <f t="shared" si="158"/>
        <v>1139.2166579999996</v>
      </c>
      <c r="H176" s="93">
        <f t="shared" si="159"/>
        <v>10.99079849749354</v>
      </c>
      <c r="I176" s="94">
        <f t="shared" si="160"/>
        <v>10</v>
      </c>
      <c r="J176" s="95">
        <f t="shared" si="161"/>
        <v>0.68542521892650976</v>
      </c>
      <c r="K176" s="95">
        <f t="shared" si="161"/>
        <v>0.7566459818661404</v>
      </c>
      <c r="L176" s="96">
        <f t="shared" si="167"/>
        <v>10.000000000000004</v>
      </c>
      <c r="M176" s="60">
        <f t="shared" si="162"/>
        <v>0.62363550663113487</v>
      </c>
      <c r="N176" s="60">
        <f t="shared" si="163"/>
        <v>-6.1789712295374888E-2</v>
      </c>
      <c r="O176" s="60">
        <f t="shared" si="168"/>
        <v>0.688435860268655</v>
      </c>
      <c r="P176" s="60">
        <f t="shared" si="169"/>
        <v>-6.8210121597485407E-2</v>
      </c>
      <c r="Q176" s="97">
        <f t="shared" si="164"/>
        <v>10</v>
      </c>
      <c r="R176" s="60">
        <f t="shared" si="165"/>
        <v>0.68542521892650998</v>
      </c>
      <c r="S176" s="60">
        <f t="shared" si="166"/>
        <v>0</v>
      </c>
      <c r="T176" s="60">
        <f t="shared" si="170"/>
        <v>0.75664598186614063</v>
      </c>
      <c r="U176" s="60">
        <f t="shared" si="171"/>
        <v>0</v>
      </c>
      <c r="W176" s="61"/>
      <c r="X176" s="61"/>
      <c r="Y176" s="60"/>
      <c r="Z176" s="62">
        <f t="shared" si="172"/>
        <v>133021.45102053494</v>
      </c>
      <c r="AA176" s="62">
        <f t="shared" si="173"/>
        <v>121029.83331999998</v>
      </c>
      <c r="AB176" s="62">
        <f t="shared" si="174"/>
        <v>8295.6899999999969</v>
      </c>
      <c r="AC176" s="62">
        <f t="shared" si="175"/>
        <v>8295.69</v>
      </c>
      <c r="AD176" s="62">
        <f t="shared" si="176"/>
        <v>7547.8501419999993</v>
      </c>
      <c r="AE176" s="62">
        <f t="shared" si="177"/>
        <v>120500.55028746893</v>
      </c>
      <c r="AF176" s="62">
        <f t="shared" si="178"/>
        <v>109637.66673999999</v>
      </c>
      <c r="AG176" s="62">
        <f t="shared" si="179"/>
        <v>8295.6899999999969</v>
      </c>
      <c r="AH176" s="62">
        <f t="shared" si="180"/>
        <v>8295.69</v>
      </c>
      <c r="AI176" s="62">
        <f t="shared" si="181"/>
        <v>7547.8501419999993</v>
      </c>
      <c r="AK176" s="98"/>
      <c r="AL176" s="34" t="s">
        <v>532</v>
      </c>
      <c r="AM176" s="160">
        <v>82956.899999999994</v>
      </c>
      <c r="AN176" s="160">
        <v>7547.8501419999993</v>
      </c>
      <c r="AO176" s="160">
        <v>3415.9165319999993</v>
      </c>
      <c r="AP176" s="160">
        <v>1139.2166579999996</v>
      </c>
      <c r="AQ176" s="160">
        <v>10.99079849749354</v>
      </c>
      <c r="AR176" s="160">
        <v>10</v>
      </c>
      <c r="AS176" s="160">
        <v>68.542521892650981</v>
      </c>
      <c r="AT176" s="160">
        <v>75.664598186614043</v>
      </c>
      <c r="AU176" s="160">
        <v>0.99079849749354021</v>
      </c>
      <c r="AV176" s="160">
        <v>75478.501420000015</v>
      </c>
      <c r="AW176" s="160">
        <v>-7478.3985799999964</v>
      </c>
      <c r="AX176" s="160">
        <v>-747.83985799999982</v>
      </c>
      <c r="AY176" s="72"/>
      <c r="BF176" s="131"/>
      <c r="BJ176" s="96"/>
    </row>
    <row r="177" spans="2:62">
      <c r="B177" s="59" t="str">
        <f t="shared" si="157"/>
        <v>K99526 24OZ Kroger CS Spaghetti Sauce Mush &amp; Onion</v>
      </c>
      <c r="D177" s="91">
        <f t="shared" si="158"/>
        <v>20933.73</v>
      </c>
      <c r="E177" s="92">
        <f t="shared" si="158"/>
        <v>2010.633378</v>
      </c>
      <c r="F177" s="92">
        <f t="shared" si="158"/>
        <v>1291.0332900000003</v>
      </c>
      <c r="G177" s="92">
        <f t="shared" si="158"/>
        <v>1675.6999959999998</v>
      </c>
      <c r="H177" s="93">
        <f t="shared" si="159"/>
        <v>10.411510238044004</v>
      </c>
      <c r="I177" s="94">
        <f t="shared" si="160"/>
        <v>10</v>
      </c>
      <c r="J177" s="95">
        <f t="shared" si="161"/>
        <v>0.42057841853219746</v>
      </c>
      <c r="K177" s="95">
        <f t="shared" si="161"/>
        <v>0.63403523447388777</v>
      </c>
      <c r="L177" s="96">
        <f t="shared" si="167"/>
        <v>10.000000000000002</v>
      </c>
      <c r="M177" s="60">
        <f t="shared" si="162"/>
        <v>0.40395524656489318</v>
      </c>
      <c r="N177" s="60">
        <f t="shared" si="163"/>
        <v>-1.6623171967304284E-2</v>
      </c>
      <c r="O177" s="60">
        <f t="shared" si="168"/>
        <v>0.60897527830026232</v>
      </c>
      <c r="P177" s="60">
        <f t="shared" si="169"/>
        <v>-2.5059956173625442E-2</v>
      </c>
      <c r="Q177" s="97">
        <f t="shared" si="164"/>
        <v>10</v>
      </c>
      <c r="R177" s="60">
        <f t="shared" si="165"/>
        <v>0.42057841853219752</v>
      </c>
      <c r="S177" s="60">
        <f t="shared" si="166"/>
        <v>0</v>
      </c>
      <c r="T177" s="60">
        <f t="shared" si="170"/>
        <v>0.63403523447388777</v>
      </c>
      <c r="U177" s="60">
        <f t="shared" si="171"/>
        <v>0</v>
      </c>
      <c r="W177" s="61"/>
      <c r="X177" s="61"/>
      <c r="Y177" s="60"/>
      <c r="Z177" s="62">
        <f t="shared" si="172"/>
        <v>51821.903980734933</v>
      </c>
      <c r="AA177" s="62">
        <f t="shared" si="173"/>
        <v>49773.666640000003</v>
      </c>
      <c r="AB177" s="62">
        <f t="shared" si="174"/>
        <v>2093.3729999999996</v>
      </c>
      <c r="AC177" s="62">
        <f t="shared" si="175"/>
        <v>2093.3729999999996</v>
      </c>
      <c r="AD177" s="62">
        <f t="shared" si="176"/>
        <v>2010.6333779999998</v>
      </c>
      <c r="AE177" s="62">
        <f t="shared" si="177"/>
        <v>34375.336316490633</v>
      </c>
      <c r="AF177" s="62">
        <f t="shared" si="178"/>
        <v>33016.666680000002</v>
      </c>
      <c r="AG177" s="62">
        <f t="shared" si="179"/>
        <v>2093.373</v>
      </c>
      <c r="AH177" s="62">
        <f t="shared" si="180"/>
        <v>2093.373</v>
      </c>
      <c r="AI177" s="62">
        <f t="shared" si="181"/>
        <v>2010.633378</v>
      </c>
      <c r="AK177" s="98"/>
      <c r="AL177" s="34" t="s">
        <v>533</v>
      </c>
      <c r="AM177" s="160">
        <v>20933.73</v>
      </c>
      <c r="AN177" s="160">
        <v>2010.633378</v>
      </c>
      <c r="AO177" s="160">
        <v>1291.0332900000003</v>
      </c>
      <c r="AP177" s="160">
        <v>1675.6999959999998</v>
      </c>
      <c r="AQ177" s="160">
        <v>10.411510238044004</v>
      </c>
      <c r="AR177" s="160">
        <v>10</v>
      </c>
      <c r="AS177" s="160">
        <v>42.057841853219749</v>
      </c>
      <c r="AT177" s="160">
        <v>63.403523447388778</v>
      </c>
      <c r="AU177" s="160">
        <v>0.41151023804400438</v>
      </c>
      <c r="AV177" s="160">
        <v>20106.333780000001</v>
      </c>
      <c r="AW177" s="160">
        <v>-827.3962199999994</v>
      </c>
      <c r="AX177" s="160">
        <v>-82.739621999999969</v>
      </c>
      <c r="AY177" s="72"/>
      <c r="BF177" s="131"/>
      <c r="BJ177" s="96"/>
    </row>
    <row r="178" spans="2:62">
      <c r="B178" s="59" t="str">
        <f t="shared" si="157"/>
        <v>K99539 24OZ Kroger CS Spaghetti Sauce GP &amp; Mush</v>
      </c>
      <c r="D178" s="91">
        <f t="shared" si="158"/>
        <v>29037.07</v>
      </c>
      <c r="E178" s="92">
        <f t="shared" si="158"/>
        <v>2580.6500500000002</v>
      </c>
      <c r="F178" s="92">
        <f t="shared" si="158"/>
        <v>1507.9832840000004</v>
      </c>
      <c r="G178" s="92">
        <f t="shared" si="158"/>
        <v>1767.3333299999999</v>
      </c>
      <c r="H178" s="93">
        <f t="shared" si="159"/>
        <v>11.251843309789329</v>
      </c>
      <c r="I178" s="94">
        <f t="shared" si="160"/>
        <v>10</v>
      </c>
      <c r="J178" s="95">
        <f t="shared" si="161"/>
        <v>0.49585442790355339</v>
      </c>
      <c r="K178" s="95">
        <f t="shared" si="161"/>
        <v>0.71016150454346427</v>
      </c>
      <c r="L178" s="96">
        <f t="shared" si="167"/>
        <v>9.9999999999999982</v>
      </c>
      <c r="M178" s="60">
        <f t="shared" si="162"/>
        <v>0.44068728496436671</v>
      </c>
      <c r="N178" s="60">
        <f t="shared" si="163"/>
        <v>-5.5167142939186675E-2</v>
      </c>
      <c r="O178" s="60">
        <f t="shared" si="168"/>
        <v>0.63117668892927925</v>
      </c>
      <c r="P178" s="60">
        <f t="shared" si="169"/>
        <v>-7.8984815614185022E-2</v>
      </c>
      <c r="Q178" s="97">
        <f t="shared" si="164"/>
        <v>10</v>
      </c>
      <c r="R178" s="60">
        <f t="shared" si="165"/>
        <v>0.49585442790355333</v>
      </c>
      <c r="S178" s="60">
        <f t="shared" si="166"/>
        <v>0</v>
      </c>
      <c r="T178" s="60">
        <f t="shared" si="170"/>
        <v>0.71019012046238916</v>
      </c>
      <c r="U178" s="60">
        <f t="shared" si="171"/>
        <v>2.8615918924890238E-5</v>
      </c>
      <c r="W178" s="61"/>
      <c r="X178" s="61"/>
      <c r="Y178" s="60"/>
      <c r="Z178" s="62">
        <f t="shared" si="172"/>
        <v>65890.419330677745</v>
      </c>
      <c r="AA178" s="62">
        <f t="shared" si="173"/>
        <v>58559.666640000003</v>
      </c>
      <c r="AB178" s="62">
        <f t="shared" si="174"/>
        <v>2903.7070000000003</v>
      </c>
      <c r="AC178" s="62">
        <f t="shared" si="175"/>
        <v>2903.7069999999999</v>
      </c>
      <c r="AD178" s="62">
        <f t="shared" si="176"/>
        <v>2580.6500500000002</v>
      </c>
      <c r="AE178" s="62">
        <f t="shared" si="177"/>
        <v>46004.661625349545</v>
      </c>
      <c r="AF178" s="62">
        <f t="shared" si="178"/>
        <v>40886.333340000005</v>
      </c>
      <c r="AG178" s="62">
        <f t="shared" si="179"/>
        <v>2903.5900000000011</v>
      </c>
      <c r="AH178" s="62">
        <f t="shared" si="180"/>
        <v>2903.7070000000003</v>
      </c>
      <c r="AI178" s="62">
        <f t="shared" si="181"/>
        <v>2580.6500500000002</v>
      </c>
      <c r="AK178" s="98"/>
      <c r="AL178" s="34" t="s">
        <v>534</v>
      </c>
      <c r="AM178" s="160">
        <v>29037.07</v>
      </c>
      <c r="AN178" s="160">
        <v>2580.6500500000002</v>
      </c>
      <c r="AO178" s="160">
        <v>1507.9832840000004</v>
      </c>
      <c r="AP178" s="160">
        <v>1767.3333299999999</v>
      </c>
      <c r="AQ178" s="160">
        <v>11.251843309789329</v>
      </c>
      <c r="AR178" s="160">
        <v>10</v>
      </c>
      <c r="AS178" s="160">
        <v>49.585442790355337</v>
      </c>
      <c r="AT178" s="160">
        <v>71.01615045434643</v>
      </c>
      <c r="AU178" s="160">
        <v>1.2518433097893285</v>
      </c>
      <c r="AV178" s="160">
        <v>25806.500500000009</v>
      </c>
      <c r="AW178" s="160">
        <v>-3230.5694999999992</v>
      </c>
      <c r="AX178" s="160">
        <v>-323.05694999999992</v>
      </c>
      <c r="AY178" s="72"/>
      <c r="BF178" s="131"/>
      <c r="BJ178" s="96"/>
    </row>
    <row r="179" spans="2:62">
      <c r="B179" s="59" t="str">
        <f t="shared" si="157"/>
        <v>K99551 24oz Kroger HS Tomato &amp; Basil</v>
      </c>
      <c r="D179" s="91">
        <f t="shared" si="158"/>
        <v>48553.38</v>
      </c>
      <c r="E179" s="92">
        <f t="shared" si="158"/>
        <v>4212.1000860000004</v>
      </c>
      <c r="F179" s="92">
        <f t="shared" si="158"/>
        <v>1864.133249</v>
      </c>
      <c r="G179" s="92">
        <f t="shared" si="158"/>
        <v>638.49999299999979</v>
      </c>
      <c r="H179" s="93">
        <f t="shared" si="159"/>
        <v>11.527119253737503</v>
      </c>
      <c r="I179" s="94">
        <f t="shared" si="160"/>
        <v>10</v>
      </c>
      <c r="J179" s="95">
        <f t="shared" si="161"/>
        <v>0.7230872415667734</v>
      </c>
      <c r="K179" s="95">
        <f t="shared" si="161"/>
        <v>0.79906905023422725</v>
      </c>
      <c r="L179" s="96">
        <f t="shared" si="167"/>
        <v>9.9999999999999982</v>
      </c>
      <c r="M179" s="60">
        <f t="shared" si="162"/>
        <v>0.62729223637755172</v>
      </c>
      <c r="N179" s="60">
        <f t="shared" si="163"/>
        <v>-9.5795005189221683E-2</v>
      </c>
      <c r="O179" s="60">
        <f t="shared" si="168"/>
        <v>0.69320907440102442</v>
      </c>
      <c r="P179" s="60">
        <f t="shared" si="169"/>
        <v>-0.10585997583320284</v>
      </c>
      <c r="Q179" s="97">
        <f t="shared" si="164"/>
        <v>10</v>
      </c>
      <c r="R179" s="60">
        <f t="shared" si="165"/>
        <v>0.72308724156677329</v>
      </c>
      <c r="S179" s="60">
        <f t="shared" si="166"/>
        <v>0</v>
      </c>
      <c r="T179" s="60">
        <f t="shared" si="170"/>
        <v>0.79907036683936017</v>
      </c>
      <c r="U179" s="60">
        <f t="shared" si="171"/>
        <v>1.3166051329172035E-6</v>
      </c>
      <c r="W179" s="61"/>
      <c r="X179" s="61"/>
      <c r="Y179" s="60"/>
      <c r="Z179" s="62">
        <f t="shared" si="172"/>
        <v>77401.531828901701</v>
      </c>
      <c r="AA179" s="62">
        <f t="shared" si="173"/>
        <v>67147.333280000006</v>
      </c>
      <c r="AB179" s="62">
        <f t="shared" si="174"/>
        <v>4855.3380000000006</v>
      </c>
      <c r="AC179" s="62">
        <f t="shared" si="175"/>
        <v>4855.3379999999997</v>
      </c>
      <c r="AD179" s="62">
        <f t="shared" si="176"/>
        <v>4212.1000860000004</v>
      </c>
      <c r="AE179" s="62">
        <f t="shared" si="177"/>
        <v>70041.466266080155</v>
      </c>
      <c r="AF179" s="62">
        <f t="shared" si="178"/>
        <v>60762.333350000008</v>
      </c>
      <c r="AG179" s="62">
        <f t="shared" si="179"/>
        <v>4855.3300000000017</v>
      </c>
      <c r="AH179" s="62">
        <f t="shared" si="180"/>
        <v>4855.3379999999997</v>
      </c>
      <c r="AI179" s="62">
        <f t="shared" si="181"/>
        <v>4212.1000860000004</v>
      </c>
      <c r="AK179" s="98"/>
      <c r="AL179" s="34" t="s">
        <v>535</v>
      </c>
      <c r="AM179" s="160">
        <v>48553.38</v>
      </c>
      <c r="AN179" s="160">
        <v>4212.1000860000004</v>
      </c>
      <c r="AO179" s="160">
        <v>1864.133249</v>
      </c>
      <c r="AP179" s="160">
        <v>638.49999299999979</v>
      </c>
      <c r="AQ179" s="160">
        <v>11.527119253737505</v>
      </c>
      <c r="AR179" s="160">
        <v>10</v>
      </c>
      <c r="AS179" s="160">
        <v>72.308724156677343</v>
      </c>
      <c r="AT179" s="160">
        <v>79.906905023422723</v>
      </c>
      <c r="AU179" s="160">
        <v>1.5271192537375056</v>
      </c>
      <c r="AV179" s="160">
        <v>42121.000859999993</v>
      </c>
      <c r="AW179" s="160">
        <v>-6432.3791399999991</v>
      </c>
      <c r="AX179" s="160">
        <v>-643.23791400000005</v>
      </c>
      <c r="AY179" s="72"/>
      <c r="BF179" s="131"/>
      <c r="BJ179" s="96"/>
    </row>
    <row r="180" spans="2:62">
      <c r="B180" s="59" t="str">
        <f t="shared" si="157"/>
        <v>K99713 24oz Kroger 6 Cheese Pasta Sauce</v>
      </c>
      <c r="D180" s="91">
        <f t="shared" ref="D180:G192" si="182">AM180</f>
        <v>46066.75</v>
      </c>
      <c r="E180" s="92">
        <f t="shared" si="182"/>
        <v>3938.3500660000004</v>
      </c>
      <c r="F180" s="92">
        <f t="shared" si="182"/>
        <v>1305.6166039999998</v>
      </c>
      <c r="G180" s="92">
        <f t="shared" si="182"/>
        <v>2146.5166609999997</v>
      </c>
      <c r="H180" s="93">
        <f t="shared" si="159"/>
        <v>11.696966807927225</v>
      </c>
      <c r="I180" s="94">
        <f t="shared" si="160"/>
        <v>10</v>
      </c>
      <c r="J180" s="95">
        <f t="shared" si="161"/>
        <v>0.62331850214411844</v>
      </c>
      <c r="K180" s="95">
        <f t="shared" si="161"/>
        <v>0.87821553602666103</v>
      </c>
      <c r="L180" s="96">
        <f t="shared" si="167"/>
        <v>10.000108539331952</v>
      </c>
      <c r="M180" s="60">
        <f t="shared" si="162"/>
        <v>0.53289479045034338</v>
      </c>
      <c r="N180" s="60">
        <f t="shared" si="163"/>
        <v>-9.0423711693775055E-2</v>
      </c>
      <c r="O180" s="60">
        <f t="shared" si="168"/>
        <v>0.75102499955439272</v>
      </c>
      <c r="P180" s="60">
        <f t="shared" si="169"/>
        <v>-0.1271905364722683</v>
      </c>
      <c r="Q180" s="97">
        <f t="shared" si="164"/>
        <v>10</v>
      </c>
      <c r="R180" s="60">
        <f t="shared" si="165"/>
        <v>0.62332526760150009</v>
      </c>
      <c r="S180" s="60">
        <f t="shared" si="166"/>
        <v>6.7654573816522401E-6</v>
      </c>
      <c r="T180" s="60">
        <f t="shared" si="170"/>
        <v>0.87847144917112907</v>
      </c>
      <c r="U180" s="60">
        <f t="shared" si="171"/>
        <v>2.5591314446804514E-4</v>
      </c>
      <c r="W180" s="61"/>
      <c r="X180" s="61"/>
      <c r="Y180" s="60"/>
      <c r="Z180" s="62">
        <f t="shared" si="172"/>
        <v>86446.238217246428</v>
      </c>
      <c r="AA180" s="62">
        <f t="shared" si="173"/>
        <v>73904.833309999987</v>
      </c>
      <c r="AB180" s="62">
        <f t="shared" si="174"/>
        <v>4606.6249999999945</v>
      </c>
      <c r="AC180" s="62">
        <f t="shared" si="175"/>
        <v>4606.6750000000002</v>
      </c>
      <c r="AD180" s="62">
        <f t="shared" si="176"/>
        <v>3938.3500660000004</v>
      </c>
      <c r="AE180" s="62">
        <f t="shared" si="177"/>
        <v>61338.50408086666</v>
      </c>
      <c r="AF180" s="62">
        <f t="shared" si="178"/>
        <v>52439.666700000002</v>
      </c>
      <c r="AG180" s="62">
        <f t="shared" si="179"/>
        <v>4605.3329999999942</v>
      </c>
      <c r="AH180" s="62">
        <f t="shared" si="180"/>
        <v>4606.6750000000002</v>
      </c>
      <c r="AI180" s="62">
        <f t="shared" si="181"/>
        <v>3938.350066</v>
      </c>
      <c r="AK180" s="98"/>
      <c r="AL180" s="34" t="s">
        <v>536</v>
      </c>
      <c r="AM180" s="160">
        <v>46066.75</v>
      </c>
      <c r="AN180" s="160">
        <v>3938.3500660000004</v>
      </c>
      <c r="AO180" s="160">
        <v>1305.6166039999998</v>
      </c>
      <c r="AP180" s="160">
        <v>2146.5166609999997</v>
      </c>
      <c r="AQ180" s="160">
        <v>11.696966807927227</v>
      </c>
      <c r="AR180" s="160">
        <v>10</v>
      </c>
      <c r="AS180" s="160">
        <v>62.331850214411844</v>
      </c>
      <c r="AT180" s="160">
        <v>87.8215536026661</v>
      </c>
      <c r="AU180" s="160">
        <v>1.6969668079272264</v>
      </c>
      <c r="AV180" s="160">
        <v>39383.500659999998</v>
      </c>
      <c r="AW180" s="160">
        <v>-6683.2493400000003</v>
      </c>
      <c r="AX180" s="160">
        <v>-668.3249340000001</v>
      </c>
      <c r="AY180" s="72"/>
      <c r="BF180" s="131"/>
      <c r="BJ180" s="96"/>
    </row>
    <row r="181" spans="2:62">
      <c r="B181" s="59" t="str">
        <f t="shared" si="157"/>
        <v>K99811 24oz Kroger Marinara Pasta Sauce</v>
      </c>
      <c r="D181" s="91">
        <f t="shared" si="182"/>
        <v>108570.02</v>
      </c>
      <c r="E181" s="92">
        <f t="shared" si="182"/>
        <v>9455.7001880000007</v>
      </c>
      <c r="F181" s="92">
        <f t="shared" si="182"/>
        <v>3993.7164829999988</v>
      </c>
      <c r="G181" s="92">
        <f t="shared" si="182"/>
        <v>655.68332599999985</v>
      </c>
      <c r="H181" s="93">
        <f t="shared" si="159"/>
        <v>11.48196514709546</v>
      </c>
      <c r="I181" s="94">
        <f t="shared" si="160"/>
        <v>10</v>
      </c>
      <c r="J181" s="95">
        <f t="shared" si="161"/>
        <v>0.76972173201956462</v>
      </c>
      <c r="K181" s="95">
        <f t="shared" si="161"/>
        <v>0.80724705506448924</v>
      </c>
      <c r="L181" s="96">
        <f t="shared" si="167"/>
        <v>10.000000000000005</v>
      </c>
      <c r="M181" s="60">
        <f t="shared" si="162"/>
        <v>0.67037455884829789</v>
      </c>
      <c r="N181" s="60">
        <f t="shared" si="163"/>
        <v>-9.9347173171266734E-2</v>
      </c>
      <c r="O181" s="60">
        <f t="shared" si="168"/>
        <v>0.70305652797482598</v>
      </c>
      <c r="P181" s="60">
        <f t="shared" si="169"/>
        <v>-0.10419052708966325</v>
      </c>
      <c r="Q181" s="97">
        <f t="shared" si="164"/>
        <v>10</v>
      </c>
      <c r="R181" s="60">
        <f t="shared" si="165"/>
        <v>0.76972173201956495</v>
      </c>
      <c r="S181" s="60">
        <f t="shared" si="166"/>
        <v>0</v>
      </c>
      <c r="T181" s="60">
        <f t="shared" si="170"/>
        <v>0.80724705506448957</v>
      </c>
      <c r="U181" s="60">
        <f t="shared" si="171"/>
        <v>0</v>
      </c>
      <c r="W181" s="61"/>
      <c r="X181" s="61"/>
      <c r="Y181" s="60"/>
      <c r="Z181" s="62">
        <f t="shared" si="172"/>
        <v>161954.26656185027</v>
      </c>
      <c r="AA181" s="62">
        <f t="shared" si="173"/>
        <v>141050.99997</v>
      </c>
      <c r="AB181" s="62">
        <f t="shared" si="174"/>
        <v>10857.001999999995</v>
      </c>
      <c r="AC181" s="62">
        <f t="shared" si="175"/>
        <v>10857.002</v>
      </c>
      <c r="AD181" s="62">
        <f t="shared" si="176"/>
        <v>9455.7001880000025</v>
      </c>
      <c r="AE181" s="62">
        <f t="shared" si="177"/>
        <v>154425.73346518664</v>
      </c>
      <c r="AF181" s="62">
        <f t="shared" si="178"/>
        <v>134494.16670999999</v>
      </c>
      <c r="AG181" s="62">
        <f t="shared" si="179"/>
        <v>10857.001999999995</v>
      </c>
      <c r="AH181" s="62">
        <f t="shared" si="180"/>
        <v>10857.002</v>
      </c>
      <c r="AI181" s="62">
        <f t="shared" si="181"/>
        <v>9455.7001880000025</v>
      </c>
      <c r="AK181" s="98"/>
      <c r="AL181" s="34" t="s">
        <v>537</v>
      </c>
      <c r="AM181" s="160">
        <v>108570.02</v>
      </c>
      <c r="AN181" s="160">
        <v>9455.7001880000007</v>
      </c>
      <c r="AO181" s="160">
        <v>3993.7164829999988</v>
      </c>
      <c r="AP181" s="160">
        <v>655.68332599999985</v>
      </c>
      <c r="AQ181" s="160">
        <v>11.481965147095462</v>
      </c>
      <c r="AR181" s="160">
        <v>10</v>
      </c>
      <c r="AS181" s="160">
        <v>76.972173201956466</v>
      </c>
      <c r="AT181" s="160">
        <v>80.724705506448927</v>
      </c>
      <c r="AU181" s="160">
        <v>1.4819651470954613</v>
      </c>
      <c r="AV181" s="160">
        <v>94557.001879999996</v>
      </c>
      <c r="AW181" s="160">
        <v>-14013.018120000004</v>
      </c>
      <c r="AX181" s="160">
        <v>-1401.3018119999999</v>
      </c>
      <c r="AY181" s="72"/>
      <c r="BF181" s="131"/>
      <c r="BJ181" s="96"/>
    </row>
    <row r="182" spans="2:62">
      <c r="B182" s="59" t="str">
        <f t="shared" si="157"/>
        <v>K99864 24oz Kroger HS Parmesan and Romano Pasta Sauce</v>
      </c>
      <c r="D182" s="91">
        <f t="shared" si="182"/>
        <v>35322.32</v>
      </c>
      <c r="E182" s="92">
        <f t="shared" si="182"/>
        <v>3195.266732</v>
      </c>
      <c r="F182" s="92">
        <f t="shared" si="182"/>
        <v>2122.6999369999999</v>
      </c>
      <c r="G182" s="92">
        <f t="shared" si="182"/>
        <v>349.68333000000001</v>
      </c>
      <c r="H182" s="93">
        <f t="shared" si="159"/>
        <v>11.054576335131449</v>
      </c>
      <c r="I182" s="94">
        <f t="shared" si="160"/>
        <v>10</v>
      </c>
      <c r="J182" s="95">
        <f t="shared" si="161"/>
        <v>0.62316374522476925</v>
      </c>
      <c r="K182" s="95">
        <f t="shared" si="161"/>
        <v>0.66413992787663301</v>
      </c>
      <c r="L182" s="96">
        <f t="shared" si="167"/>
        <v>10.001013626193915</v>
      </c>
      <c r="M182" s="60">
        <f t="shared" si="162"/>
        <v>0.56377276870727244</v>
      </c>
      <c r="N182" s="60">
        <f t="shared" si="163"/>
        <v>-5.9390976517496807E-2</v>
      </c>
      <c r="O182" s="60">
        <f t="shared" si="168"/>
        <v>0.60084369287723338</v>
      </c>
      <c r="P182" s="60">
        <f t="shared" si="169"/>
        <v>-6.3296234999399625E-2</v>
      </c>
      <c r="Q182" s="97">
        <f t="shared" si="164"/>
        <v>10</v>
      </c>
      <c r="R182" s="60">
        <f t="shared" si="165"/>
        <v>0.62322691073429504</v>
      </c>
      <c r="S182" s="60">
        <f t="shared" si="166"/>
        <v>6.316550952578659E-5</v>
      </c>
      <c r="T182" s="60">
        <f t="shared" si="170"/>
        <v>0.66420724683936527</v>
      </c>
      <c r="U182" s="60">
        <f t="shared" si="171"/>
        <v>6.7318962732265675E-5</v>
      </c>
      <c r="W182" s="61"/>
      <c r="X182" s="61"/>
      <c r="Y182" s="60"/>
      <c r="Z182" s="62">
        <f t="shared" si="172"/>
        <v>62653.469554753174</v>
      </c>
      <c r="AA182" s="62">
        <f t="shared" si="173"/>
        <v>56676.499989999997</v>
      </c>
      <c r="AB182" s="62">
        <f t="shared" si="174"/>
        <v>3531.8739999999993</v>
      </c>
      <c r="AC182" s="62">
        <f t="shared" si="175"/>
        <v>3532.232</v>
      </c>
      <c r="AD182" s="62">
        <f t="shared" si="176"/>
        <v>3195.2667319999996</v>
      </c>
      <c r="AE182" s="62">
        <f t="shared" si="177"/>
        <v>58787.868490145214</v>
      </c>
      <c r="AF182" s="62">
        <f t="shared" si="178"/>
        <v>53179.666689999998</v>
      </c>
      <c r="AG182" s="62">
        <f t="shared" si="179"/>
        <v>3531.873999999998</v>
      </c>
      <c r="AH182" s="62">
        <f t="shared" si="180"/>
        <v>3532.232</v>
      </c>
      <c r="AI182" s="62">
        <f t="shared" si="181"/>
        <v>3195.2667319999996</v>
      </c>
      <c r="AK182" s="98"/>
      <c r="AL182" s="34" t="s">
        <v>538</v>
      </c>
      <c r="AM182" s="160">
        <v>35322.32</v>
      </c>
      <c r="AN182" s="160">
        <v>3195.266732</v>
      </c>
      <c r="AO182" s="160">
        <v>2122.6999369999999</v>
      </c>
      <c r="AP182" s="160">
        <v>349.68333000000001</v>
      </c>
      <c r="AQ182" s="160">
        <v>11.054576335131449</v>
      </c>
      <c r="AR182" s="160">
        <v>10</v>
      </c>
      <c r="AS182" s="160">
        <v>62.31637452247692</v>
      </c>
      <c r="AT182" s="160">
        <v>66.413992787663304</v>
      </c>
      <c r="AU182" s="160">
        <v>1.0545763351314486</v>
      </c>
      <c r="AV182" s="160">
        <v>31952.667319999993</v>
      </c>
      <c r="AW182" s="160">
        <v>-3369.6526800000011</v>
      </c>
      <c r="AX182" s="160">
        <v>-336.96526800000009</v>
      </c>
      <c r="AY182" s="72"/>
      <c r="BF182" s="131"/>
      <c r="BJ182" s="96"/>
    </row>
    <row r="183" spans="2:62">
      <c r="B183" s="59">
        <f t="shared" si="157"/>
        <v>0</v>
      </c>
      <c r="D183" s="91">
        <f t="shared" si="182"/>
        <v>0</v>
      </c>
      <c r="E183" s="92">
        <f t="shared" si="182"/>
        <v>0</v>
      </c>
      <c r="F183" s="92">
        <f t="shared" si="182"/>
        <v>0</v>
      </c>
      <c r="G183" s="92">
        <f t="shared" si="182"/>
        <v>0</v>
      </c>
      <c r="H183" s="93">
        <f t="shared" si="159"/>
        <v>0</v>
      </c>
      <c r="I183" s="94">
        <f t="shared" si="160"/>
        <v>0</v>
      </c>
      <c r="J183" s="95">
        <f t="shared" si="161"/>
        <v>0</v>
      </c>
      <c r="K183" s="95">
        <f t="shared" si="161"/>
        <v>0</v>
      </c>
      <c r="L183" s="96">
        <f t="shared" si="167"/>
        <v>0</v>
      </c>
      <c r="M183" s="60">
        <f t="shared" si="162"/>
        <v>0</v>
      </c>
      <c r="N183" s="60">
        <f t="shared" si="163"/>
        <v>0</v>
      </c>
      <c r="O183" s="60">
        <f t="shared" si="168"/>
        <v>0</v>
      </c>
      <c r="P183" s="60">
        <f t="shared" si="169"/>
        <v>0</v>
      </c>
      <c r="Q183" s="97">
        <f t="shared" si="164"/>
        <v>0</v>
      </c>
      <c r="R183" s="60">
        <f t="shared" si="165"/>
        <v>0</v>
      </c>
      <c r="S183" s="60">
        <f t="shared" si="166"/>
        <v>0</v>
      </c>
      <c r="T183" s="60">
        <f t="shared" si="170"/>
        <v>0</v>
      </c>
      <c r="U183" s="60">
        <f t="shared" si="171"/>
        <v>0</v>
      </c>
      <c r="W183" s="61"/>
      <c r="X183" s="61"/>
      <c r="Y183" s="60"/>
      <c r="Z183" s="62">
        <f t="shared" si="172"/>
        <v>0</v>
      </c>
      <c r="AA183" s="62">
        <f t="shared" si="173"/>
        <v>0</v>
      </c>
      <c r="AB183" s="62">
        <f t="shared" si="174"/>
        <v>0</v>
      </c>
      <c r="AC183" s="62">
        <f t="shared" si="175"/>
        <v>0</v>
      </c>
      <c r="AD183" s="62">
        <f t="shared" si="176"/>
        <v>0</v>
      </c>
      <c r="AE183" s="62">
        <f t="shared" si="177"/>
        <v>0</v>
      </c>
      <c r="AF183" s="62">
        <f t="shared" si="178"/>
        <v>0</v>
      </c>
      <c r="AG183" s="62">
        <f t="shared" si="179"/>
        <v>0</v>
      </c>
      <c r="AH183" s="62">
        <f t="shared" si="180"/>
        <v>0</v>
      </c>
      <c r="AI183" s="62">
        <f t="shared" si="181"/>
        <v>0</v>
      </c>
      <c r="AK183" s="98"/>
      <c r="AL183" s="34"/>
      <c r="AM183" s="160"/>
      <c r="AN183" s="160"/>
      <c r="AO183" s="160"/>
      <c r="AP183" s="160"/>
      <c r="AQ183" s="160"/>
      <c r="AR183" s="160"/>
      <c r="AS183" s="160"/>
      <c r="AT183" s="160"/>
      <c r="AU183" s="160"/>
      <c r="AV183" s="160"/>
      <c r="AW183" s="160"/>
      <c r="AX183" s="160"/>
      <c r="AY183" s="72"/>
      <c r="BF183" s="131"/>
      <c r="BJ183" s="96"/>
    </row>
    <row r="184" spans="2:62">
      <c r="B184" s="59">
        <f t="shared" si="157"/>
        <v>0</v>
      </c>
      <c r="D184" s="91">
        <f t="shared" si="182"/>
        <v>0</v>
      </c>
      <c r="E184" s="92">
        <f t="shared" si="182"/>
        <v>0</v>
      </c>
      <c r="F184" s="92">
        <f t="shared" si="182"/>
        <v>0</v>
      </c>
      <c r="G184" s="92">
        <f t="shared" si="182"/>
        <v>0</v>
      </c>
      <c r="H184" s="93">
        <f t="shared" si="159"/>
        <v>0</v>
      </c>
      <c r="I184" s="94">
        <f t="shared" si="160"/>
        <v>0</v>
      </c>
      <c r="J184" s="95">
        <f t="shared" si="161"/>
        <v>0</v>
      </c>
      <c r="K184" s="95">
        <f t="shared" si="161"/>
        <v>0</v>
      </c>
      <c r="L184" s="96">
        <f t="shared" si="167"/>
        <v>0</v>
      </c>
      <c r="M184" s="60">
        <f t="shared" si="162"/>
        <v>0</v>
      </c>
      <c r="N184" s="60">
        <f t="shared" si="163"/>
        <v>0</v>
      </c>
      <c r="O184" s="60">
        <f t="shared" si="168"/>
        <v>0</v>
      </c>
      <c r="P184" s="60">
        <f t="shared" si="169"/>
        <v>0</v>
      </c>
      <c r="Q184" s="97">
        <f t="shared" si="164"/>
        <v>0</v>
      </c>
      <c r="R184" s="60">
        <f t="shared" si="165"/>
        <v>0</v>
      </c>
      <c r="S184" s="60">
        <f t="shared" si="166"/>
        <v>0</v>
      </c>
      <c r="T184" s="60">
        <f t="shared" si="170"/>
        <v>0</v>
      </c>
      <c r="U184" s="60">
        <f t="shared" si="171"/>
        <v>0</v>
      </c>
      <c r="W184" s="61"/>
      <c r="X184" s="61"/>
      <c r="Y184" s="60"/>
      <c r="Z184" s="62">
        <f t="shared" si="172"/>
        <v>0</v>
      </c>
      <c r="AA184" s="62">
        <f t="shared" si="173"/>
        <v>0</v>
      </c>
      <c r="AB184" s="62">
        <f t="shared" si="174"/>
        <v>0</v>
      </c>
      <c r="AC184" s="62">
        <f t="shared" si="175"/>
        <v>0</v>
      </c>
      <c r="AD184" s="62">
        <f t="shared" si="176"/>
        <v>0</v>
      </c>
      <c r="AE184" s="62">
        <f t="shared" si="177"/>
        <v>0</v>
      </c>
      <c r="AF184" s="62">
        <f t="shared" si="178"/>
        <v>0</v>
      </c>
      <c r="AG184" s="62">
        <f t="shared" si="179"/>
        <v>0</v>
      </c>
      <c r="AH184" s="62">
        <f t="shared" si="180"/>
        <v>0</v>
      </c>
      <c r="AI184" s="62">
        <f t="shared" si="181"/>
        <v>0</v>
      </c>
      <c r="AK184" s="98"/>
      <c r="AL184" s="34"/>
      <c r="AM184" s="160"/>
      <c r="AN184" s="160"/>
      <c r="AO184" s="160"/>
      <c r="AP184" s="160"/>
      <c r="AQ184" s="160"/>
      <c r="AR184" s="160"/>
      <c r="AS184" s="160"/>
      <c r="AT184" s="160"/>
      <c r="AU184" s="160"/>
      <c r="AV184" s="160"/>
      <c r="AW184" s="160"/>
      <c r="AX184" s="160"/>
      <c r="AY184" s="72"/>
      <c r="BF184" s="131"/>
      <c r="BJ184" s="96"/>
    </row>
    <row r="185" spans="2:62">
      <c r="B185" s="59">
        <f t="shared" si="157"/>
        <v>0</v>
      </c>
      <c r="D185" s="91">
        <f t="shared" si="182"/>
        <v>0</v>
      </c>
      <c r="E185" s="92">
        <f t="shared" si="182"/>
        <v>0</v>
      </c>
      <c r="F185" s="92">
        <f t="shared" si="182"/>
        <v>0</v>
      </c>
      <c r="G185" s="92">
        <f t="shared" si="182"/>
        <v>0</v>
      </c>
      <c r="H185" s="93">
        <f t="shared" si="159"/>
        <v>0</v>
      </c>
      <c r="I185" s="94">
        <f t="shared" si="160"/>
        <v>0</v>
      </c>
      <c r="J185" s="95">
        <f t="shared" si="161"/>
        <v>0</v>
      </c>
      <c r="K185" s="95">
        <f t="shared" si="161"/>
        <v>0</v>
      </c>
      <c r="L185" s="96">
        <f t="shared" si="167"/>
        <v>0</v>
      </c>
      <c r="M185" s="60">
        <f t="shared" si="162"/>
        <v>0</v>
      </c>
      <c r="N185" s="60">
        <f t="shared" si="163"/>
        <v>0</v>
      </c>
      <c r="O185" s="60">
        <f t="shared" si="168"/>
        <v>0</v>
      </c>
      <c r="P185" s="60">
        <f t="shared" si="169"/>
        <v>0</v>
      </c>
      <c r="Q185" s="97">
        <f t="shared" si="164"/>
        <v>0</v>
      </c>
      <c r="R185" s="60">
        <f t="shared" si="165"/>
        <v>0</v>
      </c>
      <c r="S185" s="60">
        <f t="shared" si="166"/>
        <v>0</v>
      </c>
      <c r="T185" s="60">
        <f t="shared" si="170"/>
        <v>0</v>
      </c>
      <c r="U185" s="60">
        <f t="shared" si="171"/>
        <v>0</v>
      </c>
      <c r="W185" s="61"/>
      <c r="X185" s="61"/>
      <c r="Y185" s="60"/>
      <c r="Z185" s="62">
        <f t="shared" si="172"/>
        <v>0</v>
      </c>
      <c r="AA185" s="62">
        <f t="shared" si="173"/>
        <v>0</v>
      </c>
      <c r="AB185" s="62">
        <f t="shared" si="174"/>
        <v>0</v>
      </c>
      <c r="AC185" s="62">
        <f t="shared" si="175"/>
        <v>0</v>
      </c>
      <c r="AD185" s="62">
        <f t="shared" si="176"/>
        <v>0</v>
      </c>
      <c r="AE185" s="62">
        <f t="shared" si="177"/>
        <v>0</v>
      </c>
      <c r="AF185" s="62">
        <f t="shared" si="178"/>
        <v>0</v>
      </c>
      <c r="AG185" s="62">
        <f t="shared" si="179"/>
        <v>0</v>
      </c>
      <c r="AH185" s="62">
        <f t="shared" si="180"/>
        <v>0</v>
      </c>
      <c r="AI185" s="62">
        <f t="shared" si="181"/>
        <v>0</v>
      </c>
      <c r="AK185" s="98"/>
      <c r="AL185" s="34"/>
      <c r="AM185" s="160"/>
      <c r="AN185" s="160"/>
      <c r="AO185" s="160"/>
      <c r="AP185" s="160"/>
      <c r="AQ185" s="160"/>
      <c r="AR185" s="160"/>
      <c r="AS185" s="160"/>
      <c r="AT185" s="160"/>
      <c r="AU185" s="160"/>
      <c r="AV185" s="160"/>
      <c r="AW185" s="160"/>
      <c r="AX185" s="160"/>
      <c r="AY185" s="72"/>
      <c r="BF185" s="131"/>
      <c r="BJ185" s="96"/>
    </row>
    <row r="186" spans="2:62">
      <c r="B186" s="59">
        <f t="shared" si="157"/>
        <v>0</v>
      </c>
      <c r="D186" s="91">
        <f t="shared" si="182"/>
        <v>0</v>
      </c>
      <c r="E186" s="92">
        <f t="shared" si="182"/>
        <v>0</v>
      </c>
      <c r="F186" s="92">
        <f t="shared" si="182"/>
        <v>0</v>
      </c>
      <c r="G186" s="92">
        <f t="shared" si="182"/>
        <v>0</v>
      </c>
      <c r="H186" s="93">
        <f t="shared" si="159"/>
        <v>0</v>
      </c>
      <c r="I186" s="94">
        <f t="shared" si="160"/>
        <v>0</v>
      </c>
      <c r="J186" s="95">
        <f t="shared" si="161"/>
        <v>0</v>
      </c>
      <c r="K186" s="95">
        <f t="shared" si="161"/>
        <v>0</v>
      </c>
      <c r="L186" s="96">
        <f t="shared" si="167"/>
        <v>0</v>
      </c>
      <c r="M186" s="60">
        <f t="shared" si="162"/>
        <v>0</v>
      </c>
      <c r="N186" s="60">
        <f t="shared" si="163"/>
        <v>0</v>
      </c>
      <c r="O186" s="60">
        <f t="shared" si="168"/>
        <v>0</v>
      </c>
      <c r="P186" s="60">
        <f t="shared" si="169"/>
        <v>0</v>
      </c>
      <c r="Q186" s="97">
        <f t="shared" si="164"/>
        <v>0</v>
      </c>
      <c r="R186" s="60">
        <f t="shared" si="165"/>
        <v>0</v>
      </c>
      <c r="S186" s="60">
        <f t="shared" si="166"/>
        <v>0</v>
      </c>
      <c r="T186" s="60">
        <f t="shared" si="170"/>
        <v>0</v>
      </c>
      <c r="U186" s="60">
        <f t="shared" si="171"/>
        <v>0</v>
      </c>
      <c r="W186" s="61"/>
      <c r="X186" s="61"/>
      <c r="Y186" s="60"/>
      <c r="Z186" s="62">
        <f t="shared" si="172"/>
        <v>0</v>
      </c>
      <c r="AA186" s="62">
        <f t="shared" si="173"/>
        <v>0</v>
      </c>
      <c r="AB186" s="62">
        <f t="shared" si="174"/>
        <v>0</v>
      </c>
      <c r="AC186" s="62">
        <f t="shared" si="175"/>
        <v>0</v>
      </c>
      <c r="AD186" s="62">
        <f t="shared" si="176"/>
        <v>0</v>
      </c>
      <c r="AE186" s="62">
        <f t="shared" si="177"/>
        <v>0</v>
      </c>
      <c r="AF186" s="62">
        <f t="shared" si="178"/>
        <v>0</v>
      </c>
      <c r="AG186" s="62">
        <f t="shared" si="179"/>
        <v>0</v>
      </c>
      <c r="AH186" s="62">
        <f t="shared" si="180"/>
        <v>0</v>
      </c>
      <c r="AI186" s="62">
        <f t="shared" si="181"/>
        <v>0</v>
      </c>
      <c r="AK186" s="98"/>
      <c r="AL186" s="34"/>
      <c r="AM186" s="160"/>
      <c r="AN186" s="160"/>
      <c r="AO186" s="160"/>
      <c r="AP186" s="160"/>
      <c r="AQ186" s="160"/>
      <c r="AR186" s="160"/>
      <c r="AS186" s="160"/>
      <c r="AT186" s="160"/>
      <c r="AU186" s="160"/>
      <c r="AV186" s="160"/>
      <c r="AW186" s="160"/>
      <c r="AX186" s="160"/>
      <c r="AY186" s="72"/>
      <c r="BF186" s="131"/>
      <c r="BJ186" s="96"/>
    </row>
    <row r="187" spans="2:62">
      <c r="B187" s="59">
        <f t="shared" si="157"/>
        <v>0</v>
      </c>
      <c r="D187" s="91">
        <f t="shared" si="182"/>
        <v>0</v>
      </c>
      <c r="E187" s="92">
        <f t="shared" si="182"/>
        <v>0</v>
      </c>
      <c r="F187" s="92">
        <f t="shared" si="182"/>
        <v>0</v>
      </c>
      <c r="G187" s="92">
        <f t="shared" si="182"/>
        <v>0</v>
      </c>
      <c r="H187" s="93">
        <f t="shared" si="159"/>
        <v>0</v>
      </c>
      <c r="I187" s="94">
        <f t="shared" si="160"/>
        <v>0</v>
      </c>
      <c r="J187" s="95">
        <f t="shared" si="161"/>
        <v>0</v>
      </c>
      <c r="K187" s="95">
        <f t="shared" si="161"/>
        <v>0</v>
      </c>
      <c r="L187" s="96">
        <f t="shared" si="167"/>
        <v>0</v>
      </c>
      <c r="M187" s="60">
        <f t="shared" si="162"/>
        <v>0</v>
      </c>
      <c r="N187" s="60">
        <f t="shared" si="163"/>
        <v>0</v>
      </c>
      <c r="O187" s="60">
        <f t="shared" si="168"/>
        <v>0</v>
      </c>
      <c r="P187" s="60">
        <f t="shared" si="169"/>
        <v>0</v>
      </c>
      <c r="Q187" s="97">
        <f t="shared" si="164"/>
        <v>0</v>
      </c>
      <c r="R187" s="60">
        <f t="shared" si="165"/>
        <v>0</v>
      </c>
      <c r="S187" s="60">
        <f t="shared" si="166"/>
        <v>0</v>
      </c>
      <c r="T187" s="60">
        <f t="shared" si="170"/>
        <v>0</v>
      </c>
      <c r="U187" s="60">
        <f t="shared" si="171"/>
        <v>0</v>
      </c>
      <c r="W187" s="61"/>
      <c r="X187" s="61"/>
      <c r="Y187" s="60"/>
      <c r="Z187" s="62">
        <f t="shared" si="172"/>
        <v>0</v>
      </c>
      <c r="AA187" s="62">
        <f t="shared" si="173"/>
        <v>0</v>
      </c>
      <c r="AB187" s="62">
        <f t="shared" si="174"/>
        <v>0</v>
      </c>
      <c r="AC187" s="62">
        <f t="shared" si="175"/>
        <v>0</v>
      </c>
      <c r="AD187" s="62">
        <f t="shared" si="176"/>
        <v>0</v>
      </c>
      <c r="AE187" s="62">
        <f t="shared" si="177"/>
        <v>0</v>
      </c>
      <c r="AF187" s="62">
        <f t="shared" si="178"/>
        <v>0</v>
      </c>
      <c r="AG187" s="62">
        <f t="shared" si="179"/>
        <v>0</v>
      </c>
      <c r="AH187" s="62">
        <f t="shared" si="180"/>
        <v>0</v>
      </c>
      <c r="AI187" s="62">
        <f t="shared" si="181"/>
        <v>0</v>
      </c>
      <c r="AK187" s="98"/>
      <c r="AL187" s="34"/>
      <c r="AM187" s="160"/>
      <c r="AN187" s="160"/>
      <c r="AO187" s="160"/>
      <c r="AP187" s="160"/>
      <c r="AQ187" s="160"/>
      <c r="AR187" s="160"/>
      <c r="AS187" s="160"/>
      <c r="AT187" s="160"/>
      <c r="AU187" s="160"/>
      <c r="AV187" s="160"/>
      <c r="AW187" s="160"/>
      <c r="AX187" s="160"/>
      <c r="AY187" s="72"/>
      <c r="BF187" s="131"/>
      <c r="BJ187" s="96"/>
    </row>
    <row r="188" spans="2:62">
      <c r="B188" s="59">
        <f t="shared" si="157"/>
        <v>0</v>
      </c>
      <c r="D188" s="91">
        <f t="shared" si="182"/>
        <v>0</v>
      </c>
      <c r="E188" s="92">
        <f t="shared" si="182"/>
        <v>0</v>
      </c>
      <c r="F188" s="92">
        <f t="shared" si="182"/>
        <v>0</v>
      </c>
      <c r="G188" s="92">
        <f t="shared" si="182"/>
        <v>0</v>
      </c>
      <c r="H188" s="93">
        <f t="shared" si="159"/>
        <v>0</v>
      </c>
      <c r="I188" s="94">
        <f t="shared" si="160"/>
        <v>0</v>
      </c>
      <c r="J188" s="95">
        <f t="shared" si="161"/>
        <v>0</v>
      </c>
      <c r="K188" s="95">
        <f t="shared" si="161"/>
        <v>0</v>
      </c>
      <c r="L188" s="96">
        <f t="shared" si="167"/>
        <v>0</v>
      </c>
      <c r="M188" s="60">
        <f t="shared" si="162"/>
        <v>0</v>
      </c>
      <c r="N188" s="60">
        <f t="shared" si="163"/>
        <v>0</v>
      </c>
      <c r="O188" s="60">
        <f t="shared" si="168"/>
        <v>0</v>
      </c>
      <c r="P188" s="60">
        <f t="shared" si="169"/>
        <v>0</v>
      </c>
      <c r="Q188" s="97">
        <f t="shared" si="164"/>
        <v>0</v>
      </c>
      <c r="R188" s="60">
        <f t="shared" si="165"/>
        <v>0</v>
      </c>
      <c r="S188" s="60">
        <f t="shared" si="166"/>
        <v>0</v>
      </c>
      <c r="T188" s="60">
        <f t="shared" si="170"/>
        <v>0</v>
      </c>
      <c r="U188" s="60">
        <f t="shared" si="171"/>
        <v>0</v>
      </c>
      <c r="W188" s="61"/>
      <c r="X188" s="61"/>
      <c r="Y188" s="60"/>
      <c r="Z188" s="62">
        <f t="shared" si="172"/>
        <v>0</v>
      </c>
      <c r="AA188" s="62">
        <f t="shared" si="173"/>
        <v>0</v>
      </c>
      <c r="AB188" s="62">
        <f t="shared" si="174"/>
        <v>0</v>
      </c>
      <c r="AC188" s="62">
        <f t="shared" si="175"/>
        <v>0</v>
      </c>
      <c r="AD188" s="62">
        <f t="shared" si="176"/>
        <v>0</v>
      </c>
      <c r="AE188" s="62">
        <f t="shared" si="177"/>
        <v>0</v>
      </c>
      <c r="AF188" s="62">
        <f t="shared" si="178"/>
        <v>0</v>
      </c>
      <c r="AG188" s="62">
        <f t="shared" si="179"/>
        <v>0</v>
      </c>
      <c r="AH188" s="62">
        <f t="shared" si="180"/>
        <v>0</v>
      </c>
      <c r="AI188" s="62">
        <f t="shared" si="181"/>
        <v>0</v>
      </c>
      <c r="AK188" s="98"/>
      <c r="AL188" s="34"/>
      <c r="AM188" s="160"/>
      <c r="AN188" s="160"/>
      <c r="AO188" s="160"/>
      <c r="AP188" s="160"/>
      <c r="AQ188" s="160"/>
      <c r="AR188" s="160"/>
      <c r="AS188" s="160"/>
      <c r="AT188" s="160"/>
      <c r="AU188" s="160"/>
      <c r="AV188" s="160"/>
      <c r="AW188" s="160"/>
      <c r="AX188" s="160"/>
      <c r="AY188" s="72"/>
      <c r="BF188" s="131"/>
      <c r="BJ188" s="96"/>
    </row>
    <row r="189" spans="2:62">
      <c r="B189" s="59">
        <f t="shared" si="157"/>
        <v>0</v>
      </c>
      <c r="D189" s="91">
        <f t="shared" si="182"/>
        <v>0</v>
      </c>
      <c r="E189" s="92">
        <f t="shared" si="182"/>
        <v>0</v>
      </c>
      <c r="F189" s="92">
        <f t="shared" si="182"/>
        <v>0</v>
      </c>
      <c r="G189" s="92">
        <f t="shared" si="182"/>
        <v>0</v>
      </c>
      <c r="H189" s="93">
        <f t="shared" si="159"/>
        <v>0</v>
      </c>
      <c r="I189" s="94">
        <f t="shared" si="160"/>
        <v>0</v>
      </c>
      <c r="J189" s="95">
        <f t="shared" si="161"/>
        <v>0</v>
      </c>
      <c r="K189" s="95">
        <f t="shared" si="161"/>
        <v>0</v>
      </c>
      <c r="L189" s="96">
        <f t="shared" si="167"/>
        <v>0</v>
      </c>
      <c r="M189" s="60">
        <f t="shared" si="162"/>
        <v>0</v>
      </c>
      <c r="N189" s="60">
        <f t="shared" si="163"/>
        <v>0</v>
      </c>
      <c r="O189" s="60">
        <f t="shared" si="168"/>
        <v>0</v>
      </c>
      <c r="P189" s="60">
        <f t="shared" si="169"/>
        <v>0</v>
      </c>
      <c r="Q189" s="97">
        <f t="shared" si="164"/>
        <v>0</v>
      </c>
      <c r="R189" s="60">
        <f t="shared" si="165"/>
        <v>0</v>
      </c>
      <c r="S189" s="60">
        <f t="shared" si="166"/>
        <v>0</v>
      </c>
      <c r="T189" s="60">
        <f t="shared" si="170"/>
        <v>0</v>
      </c>
      <c r="U189" s="60">
        <f t="shared" si="171"/>
        <v>0</v>
      </c>
      <c r="W189" s="61"/>
      <c r="X189" s="61"/>
      <c r="Y189" s="60"/>
      <c r="Z189" s="62">
        <f t="shared" si="172"/>
        <v>0</v>
      </c>
      <c r="AA189" s="62">
        <f t="shared" si="173"/>
        <v>0</v>
      </c>
      <c r="AB189" s="62">
        <f t="shared" si="174"/>
        <v>0</v>
      </c>
      <c r="AC189" s="62">
        <f t="shared" si="175"/>
        <v>0</v>
      </c>
      <c r="AD189" s="62">
        <f t="shared" si="176"/>
        <v>0</v>
      </c>
      <c r="AE189" s="62">
        <f t="shared" si="177"/>
        <v>0</v>
      </c>
      <c r="AF189" s="62">
        <f t="shared" si="178"/>
        <v>0</v>
      </c>
      <c r="AG189" s="62">
        <f t="shared" si="179"/>
        <v>0</v>
      </c>
      <c r="AH189" s="62">
        <f t="shared" si="180"/>
        <v>0</v>
      </c>
      <c r="AI189" s="62">
        <f t="shared" si="181"/>
        <v>0</v>
      </c>
      <c r="AK189" s="98"/>
      <c r="AL189" s="34"/>
      <c r="AM189" s="160"/>
      <c r="AN189" s="160"/>
      <c r="AO189" s="160"/>
      <c r="AP189" s="160"/>
      <c r="AQ189" s="160"/>
      <c r="AR189" s="160"/>
      <c r="AS189" s="160"/>
      <c r="AT189" s="160"/>
      <c r="AU189" s="160"/>
      <c r="AV189" s="160"/>
      <c r="AW189" s="160"/>
      <c r="AX189" s="160"/>
      <c r="AY189" s="72"/>
      <c r="BF189" s="131"/>
      <c r="BJ189" s="96"/>
    </row>
    <row r="190" spans="2:62">
      <c r="B190" s="59">
        <f t="shared" si="157"/>
        <v>0</v>
      </c>
      <c r="D190" s="91">
        <f t="shared" si="182"/>
        <v>0</v>
      </c>
      <c r="E190" s="92">
        <f t="shared" si="182"/>
        <v>0</v>
      </c>
      <c r="F190" s="92">
        <f t="shared" si="182"/>
        <v>0</v>
      </c>
      <c r="G190" s="92">
        <f t="shared" si="182"/>
        <v>0</v>
      </c>
      <c r="H190" s="93">
        <f t="shared" si="159"/>
        <v>0</v>
      </c>
      <c r="I190" s="94">
        <f t="shared" si="160"/>
        <v>0</v>
      </c>
      <c r="J190" s="95">
        <f t="shared" si="161"/>
        <v>0</v>
      </c>
      <c r="K190" s="95">
        <f t="shared" si="161"/>
        <v>0</v>
      </c>
      <c r="L190" s="96">
        <f t="shared" si="167"/>
        <v>0</v>
      </c>
      <c r="M190" s="60">
        <f t="shared" si="162"/>
        <v>0</v>
      </c>
      <c r="N190" s="60">
        <f t="shared" si="163"/>
        <v>0</v>
      </c>
      <c r="O190" s="60">
        <f t="shared" si="168"/>
        <v>0</v>
      </c>
      <c r="P190" s="60">
        <f t="shared" si="169"/>
        <v>0</v>
      </c>
      <c r="Q190" s="97">
        <f t="shared" si="164"/>
        <v>0</v>
      </c>
      <c r="R190" s="60">
        <f t="shared" si="165"/>
        <v>0</v>
      </c>
      <c r="S190" s="60">
        <f t="shared" si="166"/>
        <v>0</v>
      </c>
      <c r="T190" s="60">
        <f t="shared" si="170"/>
        <v>0</v>
      </c>
      <c r="U190" s="60">
        <f t="shared" si="171"/>
        <v>0</v>
      </c>
      <c r="W190" s="61"/>
      <c r="X190" s="61"/>
      <c r="Y190" s="60"/>
      <c r="Z190" s="62">
        <f t="shared" si="172"/>
        <v>0</v>
      </c>
      <c r="AA190" s="62">
        <f t="shared" si="173"/>
        <v>0</v>
      </c>
      <c r="AB190" s="62">
        <f t="shared" si="174"/>
        <v>0</v>
      </c>
      <c r="AC190" s="62">
        <f t="shared" si="175"/>
        <v>0</v>
      </c>
      <c r="AD190" s="62">
        <f t="shared" si="176"/>
        <v>0</v>
      </c>
      <c r="AE190" s="62">
        <f t="shared" si="177"/>
        <v>0</v>
      </c>
      <c r="AF190" s="62">
        <f t="shared" si="178"/>
        <v>0</v>
      </c>
      <c r="AG190" s="62">
        <f t="shared" si="179"/>
        <v>0</v>
      </c>
      <c r="AH190" s="62">
        <f t="shared" si="180"/>
        <v>0</v>
      </c>
      <c r="AI190" s="62">
        <f t="shared" si="181"/>
        <v>0</v>
      </c>
      <c r="AK190" s="98"/>
      <c r="AL190" s="34"/>
      <c r="AM190" s="160"/>
      <c r="AN190" s="160"/>
      <c r="AO190" s="160"/>
      <c r="AP190" s="160"/>
      <c r="AQ190" s="160"/>
      <c r="AR190" s="160"/>
      <c r="AS190" s="160"/>
      <c r="AT190" s="160"/>
      <c r="AU190" s="160"/>
      <c r="AV190" s="160"/>
      <c r="AW190" s="160"/>
      <c r="AX190" s="160"/>
      <c r="AY190" s="72"/>
      <c r="BF190" s="131"/>
      <c r="BJ190" s="96"/>
    </row>
    <row r="191" spans="2:62">
      <c r="B191" s="59">
        <f t="shared" si="157"/>
        <v>0</v>
      </c>
      <c r="D191" s="91">
        <f t="shared" si="182"/>
        <v>0</v>
      </c>
      <c r="E191" s="92">
        <f t="shared" si="182"/>
        <v>0</v>
      </c>
      <c r="F191" s="92">
        <f t="shared" si="182"/>
        <v>0</v>
      </c>
      <c r="G191" s="92">
        <f t="shared" si="182"/>
        <v>0</v>
      </c>
      <c r="H191" s="93">
        <f t="shared" si="159"/>
        <v>0</v>
      </c>
      <c r="I191" s="94">
        <f t="shared" si="160"/>
        <v>0</v>
      </c>
      <c r="J191" s="95">
        <f t="shared" si="161"/>
        <v>0</v>
      </c>
      <c r="K191" s="95">
        <f t="shared" si="161"/>
        <v>0</v>
      </c>
      <c r="L191" s="96">
        <f t="shared" si="167"/>
        <v>0</v>
      </c>
      <c r="M191" s="60">
        <f t="shared" si="162"/>
        <v>0</v>
      </c>
      <c r="N191" s="60">
        <f t="shared" si="163"/>
        <v>0</v>
      </c>
      <c r="O191" s="60">
        <f t="shared" si="168"/>
        <v>0</v>
      </c>
      <c r="P191" s="60">
        <f t="shared" si="169"/>
        <v>0</v>
      </c>
      <c r="Q191" s="97">
        <f t="shared" si="164"/>
        <v>0</v>
      </c>
      <c r="R191" s="60">
        <f t="shared" si="165"/>
        <v>0</v>
      </c>
      <c r="S191" s="60">
        <f t="shared" si="166"/>
        <v>0</v>
      </c>
      <c r="T191" s="60">
        <f t="shared" si="170"/>
        <v>0</v>
      </c>
      <c r="U191" s="60">
        <f t="shared" si="171"/>
        <v>0</v>
      </c>
      <c r="W191" s="61"/>
      <c r="X191" s="61"/>
      <c r="Y191" s="60"/>
      <c r="Z191" s="62">
        <f t="shared" si="172"/>
        <v>0</v>
      </c>
      <c r="AA191" s="62">
        <f t="shared" si="173"/>
        <v>0</v>
      </c>
      <c r="AB191" s="62">
        <f t="shared" si="174"/>
        <v>0</v>
      </c>
      <c r="AC191" s="62">
        <f t="shared" si="175"/>
        <v>0</v>
      </c>
      <c r="AD191" s="62">
        <f t="shared" si="176"/>
        <v>0</v>
      </c>
      <c r="AE191" s="62">
        <f t="shared" si="177"/>
        <v>0</v>
      </c>
      <c r="AF191" s="62">
        <f t="shared" si="178"/>
        <v>0</v>
      </c>
      <c r="AG191" s="62">
        <f t="shared" si="179"/>
        <v>0</v>
      </c>
      <c r="AH191" s="62">
        <f t="shared" si="180"/>
        <v>0</v>
      </c>
      <c r="AI191" s="62">
        <f t="shared" si="181"/>
        <v>0</v>
      </c>
      <c r="AK191" s="98"/>
      <c r="AL191" s="34"/>
      <c r="AM191" s="160"/>
      <c r="AN191" s="160"/>
      <c r="AO191" s="160"/>
      <c r="AP191" s="160"/>
      <c r="AQ191" s="160"/>
      <c r="AR191" s="160"/>
      <c r="AS191" s="160"/>
      <c r="AT191" s="160"/>
      <c r="AU191" s="160"/>
      <c r="AV191" s="160"/>
      <c r="AW191" s="160"/>
      <c r="AX191" s="160"/>
      <c r="AY191" s="72"/>
      <c r="BF191" s="131"/>
      <c r="BJ191" s="96"/>
    </row>
    <row r="192" spans="2:62">
      <c r="B192" s="59">
        <f t="shared" si="157"/>
        <v>0</v>
      </c>
      <c r="D192" s="91">
        <f t="shared" si="182"/>
        <v>0</v>
      </c>
      <c r="E192" s="92">
        <f t="shared" si="182"/>
        <v>0</v>
      </c>
      <c r="F192" s="92">
        <f t="shared" si="182"/>
        <v>0</v>
      </c>
      <c r="G192" s="92">
        <f t="shared" si="182"/>
        <v>0</v>
      </c>
      <c r="H192" s="93">
        <f t="shared" si="159"/>
        <v>0</v>
      </c>
      <c r="I192" s="94">
        <f t="shared" si="160"/>
        <v>0</v>
      </c>
      <c r="J192" s="95">
        <f t="shared" si="161"/>
        <v>0</v>
      </c>
      <c r="K192" s="95">
        <f t="shared" si="161"/>
        <v>0</v>
      </c>
      <c r="L192" s="96">
        <f t="shared" si="167"/>
        <v>0</v>
      </c>
      <c r="M192" s="60">
        <f t="shared" si="162"/>
        <v>0</v>
      </c>
      <c r="N192" s="60">
        <f t="shared" si="163"/>
        <v>0</v>
      </c>
      <c r="O192" s="60">
        <f t="shared" si="168"/>
        <v>0</v>
      </c>
      <c r="P192" s="60">
        <f t="shared" si="169"/>
        <v>0</v>
      </c>
      <c r="Q192" s="97">
        <f t="shared" si="164"/>
        <v>0</v>
      </c>
      <c r="R192" s="60">
        <f t="shared" si="165"/>
        <v>0</v>
      </c>
      <c r="S192" s="60">
        <f t="shared" si="166"/>
        <v>0</v>
      </c>
      <c r="T192" s="60">
        <f t="shared" si="170"/>
        <v>0</v>
      </c>
      <c r="U192" s="60">
        <f t="shared" si="171"/>
        <v>0</v>
      </c>
      <c r="W192" s="61"/>
      <c r="X192" s="61"/>
      <c r="Y192" s="60"/>
      <c r="Z192" s="62">
        <f t="shared" si="172"/>
        <v>0</v>
      </c>
      <c r="AA192" s="62">
        <f t="shared" si="173"/>
        <v>0</v>
      </c>
      <c r="AB192" s="62">
        <f t="shared" si="174"/>
        <v>0</v>
      </c>
      <c r="AC192" s="62">
        <f t="shared" si="175"/>
        <v>0</v>
      </c>
      <c r="AD192" s="62">
        <f t="shared" si="176"/>
        <v>0</v>
      </c>
      <c r="AE192" s="62">
        <f t="shared" si="177"/>
        <v>0</v>
      </c>
      <c r="AF192" s="62">
        <f t="shared" si="178"/>
        <v>0</v>
      </c>
      <c r="AG192" s="62">
        <f t="shared" si="179"/>
        <v>0</v>
      </c>
      <c r="AH192" s="62">
        <f t="shared" si="180"/>
        <v>0</v>
      </c>
      <c r="AI192" s="62">
        <f t="shared" si="181"/>
        <v>0</v>
      </c>
      <c r="AK192" s="98"/>
      <c r="AL192" s="34"/>
      <c r="AM192" s="160"/>
      <c r="AN192" s="160"/>
      <c r="AO192" s="160"/>
      <c r="AP192" s="160"/>
      <c r="AQ192" s="160"/>
      <c r="AR192" s="160"/>
      <c r="AS192" s="160"/>
      <c r="AT192" s="160"/>
      <c r="AU192" s="160"/>
      <c r="AV192" s="160"/>
      <c r="AW192" s="160"/>
      <c r="AX192" s="160"/>
      <c r="AY192" s="72"/>
      <c r="BF192" s="131"/>
      <c r="BJ192" s="96"/>
    </row>
    <row r="193" spans="1:62">
      <c r="B193" s="100" t="str">
        <f>CONCATENATE(A157," Subtotal")</f>
        <v>790 Red Sauce Line Subtotal</v>
      </c>
      <c r="C193" s="101"/>
      <c r="D193" s="102">
        <f>SUM(D158:D192)</f>
        <v>495724.51000000007</v>
      </c>
      <c r="E193" s="102">
        <f>SUM(E158:E192)</f>
        <v>41669.400974999997</v>
      </c>
      <c r="F193" s="102">
        <f>SUM(F158:F192)</f>
        <v>22348.849117000002</v>
      </c>
      <c r="G193" s="102">
        <f>SUM(G158:G192)</f>
        <v>11417.566613999998</v>
      </c>
      <c r="H193" s="103">
        <f t="shared" ref="H193" si="183">D193/E193</f>
        <v>11.896607544164489</v>
      </c>
      <c r="I193" s="104"/>
      <c r="J193" s="105">
        <f>AB193/(SUM($E193:$G193))</f>
        <v>0.6200387611042969</v>
      </c>
      <c r="K193" s="105">
        <f>AG193/(SUM($E193:$F193))</f>
        <v>0.73059968471351222</v>
      </c>
      <c r="L193" s="106">
        <f>D193/(J193*(E193+F193+G193))</f>
        <v>10.59848905702367</v>
      </c>
      <c r="M193" s="107">
        <f>AD193/(SUM($E193:$G193))</f>
        <v>0.55238218123097094</v>
      </c>
      <c r="N193" s="108">
        <f>M193-J193</f>
        <v>-6.7656579873325962E-2</v>
      </c>
      <c r="O193" s="107">
        <f>AI193/(SUM($E193:$F193))</f>
        <v>0.65089878144306201</v>
      </c>
      <c r="P193" s="108">
        <f>O193-K193</f>
        <v>-7.9700903270450207E-2</v>
      </c>
      <c r="Q193" s="106">
        <f>D193/(R193*(E193+F193+G193))</f>
        <v>10.616770682816496</v>
      </c>
      <c r="R193" s="109">
        <f>AC193/(SUM($E193:$G193))</f>
        <v>0.61897108083256402</v>
      </c>
      <c r="S193" s="108">
        <f>R193-J193</f>
        <v>-1.0676802717328737E-3</v>
      </c>
      <c r="T193" s="109">
        <f>AH193/(SUM($E193:$F193))</f>
        <v>0.72936371945341438</v>
      </c>
      <c r="U193" s="108">
        <f>T193-K193</f>
        <v>-1.2359652600978377E-3</v>
      </c>
      <c r="V193" s="100"/>
      <c r="W193" s="100"/>
      <c r="X193" s="100"/>
      <c r="Y193" s="60"/>
      <c r="Z193" s="110">
        <f t="shared" ref="Z193:AI193" si="184">SUM(Z158:Z192)</f>
        <v>904710.29713386332</v>
      </c>
      <c r="AA193" s="110">
        <f t="shared" si="184"/>
        <v>810608.45903000014</v>
      </c>
      <c r="AB193" s="110">
        <f t="shared" si="184"/>
        <v>46773.130333279063</v>
      </c>
      <c r="AC193" s="110">
        <f t="shared" si="184"/>
        <v>46692.589000000007</v>
      </c>
      <c r="AD193" s="110">
        <f t="shared" si="184"/>
        <v>41669.400974999997</v>
      </c>
      <c r="AE193" s="110">
        <f t="shared" si="184"/>
        <v>767933.93558030168</v>
      </c>
      <c r="AF193" s="110">
        <f t="shared" si="184"/>
        <v>688665.00126499997</v>
      </c>
      <c r="AG193" s="110">
        <f t="shared" si="184"/>
        <v>46771.713333125976</v>
      </c>
      <c r="AH193" s="110">
        <f t="shared" si="184"/>
        <v>46692.589000000007</v>
      </c>
      <c r="AI193" s="110">
        <f t="shared" si="184"/>
        <v>41669.400974999997</v>
      </c>
      <c r="AK193" s="111"/>
      <c r="AL193" s="162" t="s">
        <v>444</v>
      </c>
      <c r="AM193" s="163"/>
      <c r="AN193" s="163"/>
      <c r="AO193" s="163"/>
      <c r="AP193" s="163"/>
      <c r="AQ193" s="163"/>
      <c r="AR193" s="163"/>
      <c r="AS193" s="163"/>
      <c r="AT193" s="163"/>
      <c r="AU193" s="163"/>
      <c r="AV193" s="163"/>
      <c r="AW193" s="163"/>
      <c r="AX193" s="163"/>
      <c r="AY193" s="72"/>
      <c r="BF193" s="131"/>
      <c r="BJ193" s="96"/>
    </row>
    <row r="194" spans="1:62">
      <c r="B194" s="100"/>
      <c r="C194" s="100"/>
      <c r="D194" s="102"/>
      <c r="E194" s="102"/>
      <c r="F194" s="102"/>
      <c r="G194" s="102"/>
      <c r="H194" s="100"/>
      <c r="I194" s="100"/>
      <c r="J194" s="105"/>
      <c r="K194" s="105"/>
      <c r="L194" s="106"/>
      <c r="M194" s="108"/>
      <c r="N194" s="108"/>
      <c r="O194" s="108"/>
      <c r="P194" s="108"/>
      <c r="Q194" s="106"/>
      <c r="R194" s="108"/>
      <c r="S194" s="108"/>
      <c r="T194" s="108"/>
      <c r="U194" s="108"/>
      <c r="V194" s="115"/>
      <c r="W194" s="115"/>
      <c r="X194" s="115"/>
      <c r="Y194" s="116"/>
      <c r="AK194" s="98"/>
      <c r="AY194" s="72"/>
      <c r="BF194" s="131"/>
      <c r="BJ194" s="96"/>
    </row>
    <row r="195" spans="1:62">
      <c r="B195" s="100"/>
      <c r="C195" s="100"/>
      <c r="D195" s="102"/>
      <c r="E195" s="102"/>
      <c r="F195" s="102"/>
      <c r="G195" s="102"/>
      <c r="H195" s="100"/>
      <c r="I195" s="100"/>
      <c r="J195" s="105"/>
      <c r="K195" s="105"/>
      <c r="L195" s="106"/>
      <c r="M195" s="108"/>
      <c r="N195" s="108"/>
      <c r="O195" s="108"/>
      <c r="P195" s="108"/>
      <c r="Q195" s="106"/>
      <c r="R195" s="108"/>
      <c r="S195" s="108"/>
      <c r="T195" s="108"/>
      <c r="U195" s="108"/>
      <c r="V195" s="115"/>
      <c r="W195" s="115"/>
      <c r="X195" s="115"/>
      <c r="Y195" s="116"/>
      <c r="AK195" s="98"/>
      <c r="AL195" s="72"/>
      <c r="AM195" s="72"/>
      <c r="AN195" s="72"/>
      <c r="AO195" s="72"/>
      <c r="AP195" s="72"/>
      <c r="AQ195" s="72"/>
      <c r="AR195" s="72"/>
      <c r="AS195" s="72"/>
      <c r="AT195" s="72"/>
      <c r="AU195" s="72"/>
      <c r="AV195" s="72"/>
      <c r="AW195" s="72"/>
      <c r="AX195" s="72"/>
      <c r="AY195" s="72"/>
      <c r="BF195" s="131"/>
      <c r="BJ195" s="96"/>
    </row>
    <row r="196" spans="1:62">
      <c r="A196" s="83" t="str">
        <f>AL196</f>
        <v>800 Canned Foods</v>
      </c>
      <c r="B196" s="100"/>
      <c r="C196" s="100"/>
      <c r="D196" s="102"/>
      <c r="E196" s="102"/>
      <c r="F196" s="102"/>
      <c r="G196" s="102"/>
      <c r="H196" s="100"/>
      <c r="I196" s="100"/>
      <c r="J196" s="105"/>
      <c r="K196" s="105"/>
      <c r="L196" s="106"/>
      <c r="M196" s="108"/>
      <c r="N196" s="108"/>
      <c r="O196" s="108"/>
      <c r="P196" s="108"/>
      <c r="Q196" s="106"/>
      <c r="R196" s="108"/>
      <c r="S196" s="108"/>
      <c r="T196" s="108"/>
      <c r="U196" s="108"/>
      <c r="V196" s="115"/>
      <c r="W196" s="115"/>
      <c r="X196" s="115"/>
      <c r="Y196" s="116"/>
      <c r="AK196" s="114"/>
      <c r="AL196" s="144" t="s">
        <v>539</v>
      </c>
      <c r="AM196" s="144"/>
      <c r="AN196" s="144"/>
      <c r="AO196" s="144"/>
      <c r="AP196" s="144"/>
      <c r="AQ196" s="144"/>
      <c r="AR196" s="145"/>
      <c r="AS196" s="145"/>
      <c r="AT196" s="144"/>
      <c r="AU196" s="144"/>
      <c r="AV196" s="144"/>
      <c r="AW196" s="144"/>
      <c r="AX196" s="144"/>
      <c r="AY196" s="72"/>
      <c r="BF196" s="131"/>
      <c r="BJ196" s="96"/>
    </row>
    <row r="197" spans="1:62">
      <c r="B197" s="59" t="str">
        <f t="shared" ref="B197:B204" si="185">AL197</f>
        <v>K96597 24/14oz Kroger FF Low Sodium Chicken Broth</v>
      </c>
      <c r="D197" s="91">
        <f t="shared" ref="D197:G204" si="186">AM197</f>
        <v>11640.25</v>
      </c>
      <c r="E197" s="92">
        <f t="shared" si="186"/>
        <v>1114.0666980000001</v>
      </c>
      <c r="F197" s="92">
        <f>AO197</f>
        <v>345.48330300000003</v>
      </c>
      <c r="G197" s="92">
        <f>AP197</f>
        <v>14.983332000000001</v>
      </c>
      <c r="H197" s="93">
        <f t="shared" ref="H197:H204" si="187">IF(ISERROR(D197/E197),0,D197/E197)</f>
        <v>10.448431876562564</v>
      </c>
      <c r="I197" s="94">
        <f t="shared" ref="I197:I204" si="188">AR197</f>
        <v>11</v>
      </c>
      <c r="J197" s="95">
        <f t="shared" ref="J197:K204" si="189">AS197/100</f>
        <v>0.71765386496999928</v>
      </c>
      <c r="K197" s="95">
        <f t="shared" si="189"/>
        <v>0.72502109878354548</v>
      </c>
      <c r="L197" s="96">
        <f>IF(ISERROR(D197/(J197*(E197+F197+G197))),0,D197/(J197*(E197+F197+G197)))</f>
        <v>11.000000000000004</v>
      </c>
      <c r="M197" s="60">
        <f t="shared" ref="M197:M204" si="190">IF(ISERROR(D197/Z197),0,D197/Z197)</f>
        <v>0.75553849687031793</v>
      </c>
      <c r="N197" s="60">
        <f t="shared" ref="N197:N204" si="191">M197-J197</f>
        <v>3.7884631900318655E-2</v>
      </c>
      <c r="O197" s="60">
        <f>IF(ISERROR(D197/AE197),0,D197/AE197)</f>
        <v>0.7632946437166972</v>
      </c>
      <c r="P197" s="60">
        <f>O197-K197</f>
        <v>3.8273544933151715E-2</v>
      </c>
      <c r="Q197" s="97">
        <f t="shared" ref="Q197:Q204" si="192">I197</f>
        <v>11</v>
      </c>
      <c r="R197" s="60">
        <f t="shared" ref="R197:R204" si="193">IF(ISERROR(D197/AA197),0,D197/AA197)</f>
        <v>0.71765386496999961</v>
      </c>
      <c r="S197" s="60">
        <f t="shared" ref="S197:S204" si="194">R197-J197</f>
        <v>0</v>
      </c>
      <c r="T197" s="60">
        <f>IF(ISERROR(D197/AF197),0,D197/AF197)</f>
        <v>0.72502109878354581</v>
      </c>
      <c r="U197" s="60">
        <f>T197-K197</f>
        <v>0</v>
      </c>
      <c r="W197" s="61"/>
      <c r="X197" s="61"/>
      <c r="Y197" s="60"/>
      <c r="Z197" s="62">
        <f>(SUM($E197:$G197))*$H197</f>
        <v>15406.561079571244</v>
      </c>
      <c r="AA197" s="62">
        <f>(SUM($E197:$G197))*$Q197</f>
        <v>16219.866663000001</v>
      </c>
      <c r="AB197" s="62">
        <f>(SUM($E197:$G197))*$J197</f>
        <v>1058.204545454545</v>
      </c>
      <c r="AC197" s="62">
        <f>SUM(($E197:$G197))*$R197</f>
        <v>1058.2045454545455</v>
      </c>
      <c r="AD197" s="62">
        <f>SUM(($E197:$G197))*$M197</f>
        <v>1114.0666980000001</v>
      </c>
      <c r="AE197" s="62">
        <f>(SUM($E197:$F197))*$H197</f>
        <v>15250.008755885323</v>
      </c>
      <c r="AF197" s="62">
        <f>(SUM($E197:$F197))*$Q197</f>
        <v>16055.050011000001</v>
      </c>
      <c r="AG197" s="62">
        <f>(SUM($E197:$F197))*$K197</f>
        <v>1058.204545454545</v>
      </c>
      <c r="AH197" s="62">
        <f>SUM(($E197:$F197))*$T197</f>
        <v>1058.2045454545455</v>
      </c>
      <c r="AI197" s="62">
        <f>SUM(($E197:$F197))*$O197</f>
        <v>1114.0666980000001</v>
      </c>
      <c r="AK197" s="98"/>
      <c r="AL197" s="34" t="s">
        <v>540</v>
      </c>
      <c r="AM197" s="160">
        <v>11640.25</v>
      </c>
      <c r="AN197" s="160">
        <v>1114.0666980000001</v>
      </c>
      <c r="AO197" s="160">
        <v>345.48330300000003</v>
      </c>
      <c r="AP197" s="160">
        <v>14.983332000000001</v>
      </c>
      <c r="AQ197" s="160">
        <v>10.448431876562566</v>
      </c>
      <c r="AR197" s="160">
        <v>11</v>
      </c>
      <c r="AS197" s="160">
        <v>71.765386496999923</v>
      </c>
      <c r="AT197" s="160">
        <v>72.502109878354545</v>
      </c>
      <c r="AU197" s="160">
        <v>-0.55156812343743467</v>
      </c>
      <c r="AV197" s="160">
        <v>12254.733677999999</v>
      </c>
      <c r="AW197" s="160">
        <v>614.4836779999996</v>
      </c>
      <c r="AX197" s="160">
        <v>55.862152545454499</v>
      </c>
      <c r="AY197" s="72"/>
      <c r="BF197" s="131"/>
      <c r="BJ197" s="96"/>
    </row>
    <row r="198" spans="1:62">
      <c r="B198" s="59" t="str">
        <f t="shared" si="185"/>
        <v>K96607 24/14oz Kroger Chicken Broth</v>
      </c>
      <c r="D198" s="91">
        <f t="shared" si="186"/>
        <v>8456.14</v>
      </c>
      <c r="E198" s="92">
        <f t="shared" si="186"/>
        <v>796.43334800000002</v>
      </c>
      <c r="F198" s="92">
        <f t="shared" si="186"/>
        <v>210.88332</v>
      </c>
      <c r="G198" s="92">
        <f t="shared" si="186"/>
        <v>0</v>
      </c>
      <c r="H198" s="93">
        <f t="shared" si="187"/>
        <v>10.617511209487928</v>
      </c>
      <c r="I198" s="94">
        <f t="shared" si="188"/>
        <v>11</v>
      </c>
      <c r="J198" s="95">
        <f t="shared" si="189"/>
        <v>0.76296852172301266</v>
      </c>
      <c r="K198" s="95">
        <f t="shared" si="189"/>
        <v>0.76296852172301266</v>
      </c>
      <c r="L198" s="96">
        <f t="shared" ref="L198:L204" si="195">IF(ISERROR(D198/(J198*(E198+F198+G198))),0,D198/(J198*(E198+F198+G198)))</f>
        <v>11.002706391958396</v>
      </c>
      <c r="M198" s="60">
        <f t="shared" si="190"/>
        <v>0.79064843588987443</v>
      </c>
      <c r="N198" s="60">
        <f t="shared" si="191"/>
        <v>2.7679914166861774E-2</v>
      </c>
      <c r="O198" s="60">
        <f t="shared" ref="O198:O204" si="196">IF(ISERROR(D198/AE198),0,D198/AE198)</f>
        <v>0.79064843588987443</v>
      </c>
      <c r="P198" s="60">
        <f t="shared" ref="P198:P204" si="197">O198-K198</f>
        <v>2.7679914166861774E-2</v>
      </c>
      <c r="Q198" s="97">
        <f t="shared" si="192"/>
        <v>11</v>
      </c>
      <c r="R198" s="60">
        <f t="shared" si="193"/>
        <v>0.76315623916589448</v>
      </c>
      <c r="S198" s="60">
        <f t="shared" si="194"/>
        <v>1.8771744288181846E-4</v>
      </c>
      <c r="T198" s="60">
        <f t="shared" ref="T198:T204" si="198">IF(ISERROR(D198/AF198),0,D198/AF198)</f>
        <v>0.76315623916589448</v>
      </c>
      <c r="U198" s="60">
        <f t="shared" ref="U198:U204" si="199">T198-K198</f>
        <v>1.8771744288181846E-4</v>
      </c>
      <c r="W198" s="61"/>
      <c r="X198" s="61"/>
      <c r="Y198" s="60"/>
      <c r="Z198" s="62">
        <f t="shared" ref="Z198:Z204" si="200">(SUM($E198:$G198))*$H198</f>
        <v>10695.196013994029</v>
      </c>
      <c r="AA198" s="62">
        <f t="shared" ref="AA198:AA204" si="201">(SUM($E198:$G198))*$Q198</f>
        <v>11080.483348</v>
      </c>
      <c r="AB198" s="62">
        <f t="shared" ref="AB198:AB204" si="202">(SUM($E198:$G198))*$J198</f>
        <v>768.55090909091075</v>
      </c>
      <c r="AC198" s="62">
        <f t="shared" ref="AC198:AC204" si="203">SUM(($E198:$G198))*$R198</f>
        <v>768.74</v>
      </c>
      <c r="AD198" s="62">
        <f t="shared" ref="AD198:AD204" si="204">SUM(($E198:$G198))*$M198</f>
        <v>796.43334800000002</v>
      </c>
      <c r="AE198" s="62">
        <f t="shared" ref="AE198:AE204" si="205">(SUM($E198:$F198))*$H198</f>
        <v>10695.196013994029</v>
      </c>
      <c r="AF198" s="62">
        <f t="shared" ref="AF198:AF204" si="206">(SUM($E198:$F198))*$Q198</f>
        <v>11080.483348</v>
      </c>
      <c r="AG198" s="62">
        <f t="shared" ref="AG198:AG204" si="207">(SUM($E198:$F198))*$K198</f>
        <v>768.55090909091075</v>
      </c>
      <c r="AH198" s="62">
        <f t="shared" ref="AH198:AH204" si="208">SUM(($E198:$F198))*$T198</f>
        <v>768.74</v>
      </c>
      <c r="AI198" s="62">
        <f t="shared" ref="AI198:AI204" si="209">SUM(($E198:$F198))*$O198</f>
        <v>796.43334800000002</v>
      </c>
      <c r="AK198" s="98"/>
      <c r="AL198" s="34" t="s">
        <v>541</v>
      </c>
      <c r="AM198" s="160">
        <v>8456.14</v>
      </c>
      <c r="AN198" s="160">
        <v>796.43334800000002</v>
      </c>
      <c r="AO198" s="160">
        <v>210.88332</v>
      </c>
      <c r="AP198" s="160">
        <v>0</v>
      </c>
      <c r="AQ198" s="160">
        <v>10.61751120948793</v>
      </c>
      <c r="AR198" s="160">
        <v>11</v>
      </c>
      <c r="AS198" s="160">
        <v>76.296852172301271</v>
      </c>
      <c r="AT198" s="160">
        <v>76.296852172301271</v>
      </c>
      <c r="AU198" s="160">
        <v>-0.38248879051207041</v>
      </c>
      <c r="AV198" s="160">
        <v>8760.7668279999998</v>
      </c>
      <c r="AW198" s="160">
        <v>304.62682800000016</v>
      </c>
      <c r="AX198" s="160">
        <v>27.693348000000011</v>
      </c>
      <c r="AY198" s="72"/>
      <c r="BF198" s="131"/>
      <c r="BJ198" s="96"/>
    </row>
    <row r="199" spans="1:62">
      <c r="B199" s="59" t="str">
        <f t="shared" si="185"/>
        <v>K96608 24/14oz Kroger Beef Broth</v>
      </c>
      <c r="D199" s="91">
        <f t="shared" si="186"/>
        <v>2728.87</v>
      </c>
      <c r="E199" s="92">
        <f t="shared" si="186"/>
        <v>261.550004</v>
      </c>
      <c r="F199" s="92">
        <f t="shared" si="186"/>
        <v>45.583329999999997</v>
      </c>
      <c r="G199" s="92">
        <f t="shared" si="186"/>
        <v>0</v>
      </c>
      <c r="H199" s="93">
        <f t="shared" si="187"/>
        <v>10.433454246859808</v>
      </c>
      <c r="I199" s="94">
        <f t="shared" si="188"/>
        <v>11</v>
      </c>
      <c r="J199" s="95">
        <f t="shared" si="189"/>
        <v>0.807724409715459</v>
      </c>
      <c r="K199" s="95">
        <f t="shared" si="189"/>
        <v>0.807724409715459</v>
      </c>
      <c r="L199" s="96">
        <f t="shared" si="195"/>
        <v>11</v>
      </c>
      <c r="M199" s="60">
        <f t="shared" si="190"/>
        <v>0.85158455643241904</v>
      </c>
      <c r="N199" s="60">
        <f t="shared" si="191"/>
        <v>4.3860146716960036E-2</v>
      </c>
      <c r="O199" s="60">
        <f t="shared" si="196"/>
        <v>0.85158455643241904</v>
      </c>
      <c r="P199" s="60">
        <f t="shared" si="197"/>
        <v>4.3860146716960036E-2</v>
      </c>
      <c r="Q199" s="97">
        <f t="shared" si="192"/>
        <v>11</v>
      </c>
      <c r="R199" s="60">
        <f t="shared" si="193"/>
        <v>0.807724409715459</v>
      </c>
      <c r="S199" s="60">
        <f t="shared" si="194"/>
        <v>0</v>
      </c>
      <c r="T199" s="60">
        <f t="shared" si="198"/>
        <v>0.807724409715459</v>
      </c>
      <c r="U199" s="60">
        <f t="shared" si="199"/>
        <v>0</v>
      </c>
      <c r="W199" s="61"/>
      <c r="X199" s="61"/>
      <c r="Y199" s="60"/>
      <c r="Z199" s="62">
        <f t="shared" si="200"/>
        <v>3204.461587974512</v>
      </c>
      <c r="AA199" s="62">
        <f t="shared" si="201"/>
        <v>3378.4666739999998</v>
      </c>
      <c r="AB199" s="62">
        <f t="shared" si="202"/>
        <v>248.07909090909089</v>
      </c>
      <c r="AC199" s="62">
        <f t="shared" si="203"/>
        <v>248.07909090909089</v>
      </c>
      <c r="AD199" s="62">
        <f t="shared" si="204"/>
        <v>261.550004</v>
      </c>
      <c r="AE199" s="62">
        <f t="shared" si="205"/>
        <v>3204.461587974512</v>
      </c>
      <c r="AF199" s="62">
        <f t="shared" si="206"/>
        <v>3378.4666739999998</v>
      </c>
      <c r="AG199" s="62">
        <f t="shared" si="207"/>
        <v>248.07909090909089</v>
      </c>
      <c r="AH199" s="62">
        <f t="shared" si="208"/>
        <v>248.07909090909089</v>
      </c>
      <c r="AI199" s="62">
        <f t="shared" si="209"/>
        <v>261.550004</v>
      </c>
      <c r="AK199" s="98"/>
      <c r="AL199" s="34" t="s">
        <v>542</v>
      </c>
      <c r="AM199" s="160">
        <v>2728.87</v>
      </c>
      <c r="AN199" s="160">
        <v>261.550004</v>
      </c>
      <c r="AO199" s="160">
        <v>45.583329999999997</v>
      </c>
      <c r="AP199" s="160">
        <v>0</v>
      </c>
      <c r="AQ199" s="160">
        <v>10.433454246859808</v>
      </c>
      <c r="AR199" s="160">
        <v>11</v>
      </c>
      <c r="AS199" s="160">
        <v>80.772440971545905</v>
      </c>
      <c r="AT199" s="160">
        <v>80.772440971545905</v>
      </c>
      <c r="AU199" s="160">
        <v>-0.56654575314019207</v>
      </c>
      <c r="AV199" s="160">
        <v>2877.0500440000005</v>
      </c>
      <c r="AW199" s="160">
        <v>148.18004400000035</v>
      </c>
      <c r="AX199" s="160">
        <v>13.470913090909121</v>
      </c>
      <c r="AY199" s="72"/>
      <c r="BF199" s="131"/>
      <c r="BJ199" s="96"/>
    </row>
    <row r="200" spans="1:62">
      <c r="B200" s="59" t="str">
        <f t="shared" si="185"/>
        <v>K96651 24/14oz Kroger Low Sodium Beef Broth</v>
      </c>
      <c r="D200" s="91">
        <f t="shared" si="186"/>
        <v>8045.5</v>
      </c>
      <c r="E200" s="92">
        <f t="shared" si="186"/>
        <v>784.5333589999999</v>
      </c>
      <c r="F200" s="92">
        <f t="shared" si="186"/>
        <v>337.68331099999995</v>
      </c>
      <c r="G200" s="92">
        <f t="shared" si="186"/>
        <v>31.083331999999999</v>
      </c>
      <c r="H200" s="93">
        <f t="shared" si="187"/>
        <v>10.255140724997522</v>
      </c>
      <c r="I200" s="94">
        <f t="shared" si="188"/>
        <v>11</v>
      </c>
      <c r="J200" s="95">
        <f t="shared" si="189"/>
        <v>0.63418806003703887</v>
      </c>
      <c r="K200" s="95">
        <f t="shared" si="189"/>
        <v>0.65175389963605979</v>
      </c>
      <c r="L200" s="96">
        <f t="shared" si="195"/>
        <v>10.99999999999997</v>
      </c>
      <c r="M200" s="60">
        <f t="shared" si="190"/>
        <v>0.68025089537804417</v>
      </c>
      <c r="N200" s="60">
        <f t="shared" si="191"/>
        <v>4.6062835341005304E-2</v>
      </c>
      <c r="O200" s="60">
        <f t="shared" si="196"/>
        <v>0.69909259056007422</v>
      </c>
      <c r="P200" s="60">
        <f t="shared" si="197"/>
        <v>4.7338690924014437E-2</v>
      </c>
      <c r="Q200" s="97">
        <f t="shared" si="192"/>
        <v>11</v>
      </c>
      <c r="R200" s="60">
        <f t="shared" si="193"/>
        <v>0.63418806003703709</v>
      </c>
      <c r="S200" s="60">
        <f t="shared" si="194"/>
        <v>-1.7763568394002505E-15</v>
      </c>
      <c r="T200" s="60">
        <f t="shared" si="198"/>
        <v>0.65175389963605779</v>
      </c>
      <c r="U200" s="60">
        <f t="shared" si="199"/>
        <v>-1.9984014443252818E-15</v>
      </c>
      <c r="W200" s="61"/>
      <c r="X200" s="61"/>
      <c r="Y200" s="60"/>
      <c r="Z200" s="62">
        <f t="shared" si="200"/>
        <v>11827.253818649921</v>
      </c>
      <c r="AA200" s="62">
        <f t="shared" si="201"/>
        <v>12686.300021999998</v>
      </c>
      <c r="AB200" s="62">
        <f t="shared" si="202"/>
        <v>731.40909090909292</v>
      </c>
      <c r="AC200" s="62">
        <f t="shared" si="203"/>
        <v>731.40909090909088</v>
      </c>
      <c r="AD200" s="62">
        <f t="shared" si="204"/>
        <v>784.5333589999999</v>
      </c>
      <c r="AE200" s="62">
        <f t="shared" si="205"/>
        <v>11508.489874788103</v>
      </c>
      <c r="AF200" s="62">
        <f t="shared" si="206"/>
        <v>12344.383369999998</v>
      </c>
      <c r="AG200" s="62">
        <f t="shared" si="207"/>
        <v>731.40909090909304</v>
      </c>
      <c r="AH200" s="62">
        <f t="shared" si="208"/>
        <v>731.40909090909088</v>
      </c>
      <c r="AI200" s="62">
        <f t="shared" si="209"/>
        <v>784.53335899999979</v>
      </c>
      <c r="AK200" s="98"/>
      <c r="AL200" s="34" t="s">
        <v>543</v>
      </c>
      <c r="AM200" s="160">
        <v>8045.5</v>
      </c>
      <c r="AN200" s="160">
        <v>784.5333589999999</v>
      </c>
      <c r="AO200" s="160">
        <v>337.68331099999995</v>
      </c>
      <c r="AP200" s="160">
        <v>31.083331999999999</v>
      </c>
      <c r="AQ200" s="160">
        <v>10.255140724997522</v>
      </c>
      <c r="AR200" s="160">
        <v>11</v>
      </c>
      <c r="AS200" s="160">
        <v>63.418806003703892</v>
      </c>
      <c r="AT200" s="160">
        <v>65.17538996360598</v>
      </c>
      <c r="AU200" s="160">
        <v>-0.74485927500247728</v>
      </c>
      <c r="AV200" s="160">
        <v>8629.8669489999993</v>
      </c>
      <c r="AW200" s="160">
        <v>584.36694899999975</v>
      </c>
      <c r="AX200" s="160">
        <v>53.124268090909069</v>
      </c>
      <c r="AY200" s="72"/>
      <c r="BF200" s="131"/>
      <c r="BJ200" s="96"/>
    </row>
    <row r="201" spans="1:62">
      <c r="B201" s="59" t="str">
        <f t="shared" si="185"/>
        <v>K96654 24/14oz Kroger Vegetable Broth</v>
      </c>
      <c r="D201" s="91">
        <f t="shared" si="186"/>
        <v>4079.15</v>
      </c>
      <c r="E201" s="92">
        <f t="shared" si="186"/>
        <v>395.53334299999995</v>
      </c>
      <c r="F201" s="92">
        <f t="shared" si="186"/>
        <v>113.13332400000002</v>
      </c>
      <c r="G201" s="92">
        <f t="shared" si="186"/>
        <v>0</v>
      </c>
      <c r="H201" s="93">
        <f t="shared" si="187"/>
        <v>10.313036997237425</v>
      </c>
      <c r="I201" s="94">
        <f t="shared" si="188"/>
        <v>11</v>
      </c>
      <c r="J201" s="95">
        <f t="shared" si="189"/>
        <v>0.72900393137024655</v>
      </c>
      <c r="K201" s="95">
        <f t="shared" si="189"/>
        <v>0.72900393137024655</v>
      </c>
      <c r="L201" s="96">
        <f t="shared" si="195"/>
        <v>11.000350574402674</v>
      </c>
      <c r="M201" s="60">
        <f t="shared" si="190"/>
        <v>0.77758848507366407</v>
      </c>
      <c r="N201" s="60">
        <f t="shared" si="191"/>
        <v>4.8584553703417521E-2</v>
      </c>
      <c r="O201" s="60">
        <f t="shared" si="196"/>
        <v>0.77758848507366407</v>
      </c>
      <c r="P201" s="60">
        <f t="shared" si="197"/>
        <v>4.8584553703417521E-2</v>
      </c>
      <c r="Q201" s="97">
        <f t="shared" si="192"/>
        <v>11</v>
      </c>
      <c r="R201" s="60">
        <f t="shared" si="193"/>
        <v>0.72902716501731812</v>
      </c>
      <c r="S201" s="60">
        <f t="shared" si="194"/>
        <v>2.3233647071574381E-5</v>
      </c>
      <c r="T201" s="60">
        <f t="shared" si="198"/>
        <v>0.72902716501731812</v>
      </c>
      <c r="U201" s="60">
        <f t="shared" si="199"/>
        <v>2.3233647071574381E-5</v>
      </c>
      <c r="W201" s="61"/>
      <c r="X201" s="61"/>
      <c r="Y201" s="60"/>
      <c r="Z201" s="62">
        <f t="shared" si="200"/>
        <v>5245.8981560324492</v>
      </c>
      <c r="AA201" s="62">
        <f t="shared" si="201"/>
        <v>5595.333337</v>
      </c>
      <c r="AB201" s="62">
        <f t="shared" si="202"/>
        <v>370.82000000000005</v>
      </c>
      <c r="AC201" s="62">
        <f t="shared" si="203"/>
        <v>370.83181818181816</v>
      </c>
      <c r="AD201" s="62">
        <f t="shared" si="204"/>
        <v>395.53334299999995</v>
      </c>
      <c r="AE201" s="62">
        <f t="shared" si="205"/>
        <v>5245.8981560324492</v>
      </c>
      <c r="AF201" s="62">
        <f t="shared" si="206"/>
        <v>5595.333337</v>
      </c>
      <c r="AG201" s="62">
        <f t="shared" si="207"/>
        <v>370.82000000000005</v>
      </c>
      <c r="AH201" s="62">
        <f t="shared" si="208"/>
        <v>370.83181818181816</v>
      </c>
      <c r="AI201" s="62">
        <f t="shared" si="209"/>
        <v>395.53334299999995</v>
      </c>
      <c r="AK201" s="98"/>
      <c r="AL201" s="34" t="s">
        <v>544</v>
      </c>
      <c r="AM201" s="160">
        <v>4079.15</v>
      </c>
      <c r="AN201" s="160">
        <v>395.53334299999995</v>
      </c>
      <c r="AO201" s="160">
        <v>113.13332400000002</v>
      </c>
      <c r="AP201" s="160">
        <v>0</v>
      </c>
      <c r="AQ201" s="160">
        <v>10.313036997237425</v>
      </c>
      <c r="AR201" s="160">
        <v>11</v>
      </c>
      <c r="AS201" s="160">
        <v>72.900393137024651</v>
      </c>
      <c r="AT201" s="160">
        <v>72.900393137024651</v>
      </c>
      <c r="AU201" s="160">
        <v>-0.68696300276257494</v>
      </c>
      <c r="AV201" s="160">
        <v>4350.8667729999997</v>
      </c>
      <c r="AW201" s="160">
        <v>271.71677299999999</v>
      </c>
      <c r="AX201" s="160">
        <v>24.70152481818182</v>
      </c>
      <c r="AY201" s="72"/>
      <c r="BF201" s="131"/>
      <c r="BJ201" s="96"/>
    </row>
    <row r="202" spans="1:62">
      <c r="B202" s="59">
        <f t="shared" si="185"/>
        <v>0</v>
      </c>
      <c r="D202" s="91">
        <f t="shared" si="186"/>
        <v>0</v>
      </c>
      <c r="E202" s="92">
        <f t="shared" si="186"/>
        <v>0</v>
      </c>
      <c r="F202" s="92">
        <f t="shared" si="186"/>
        <v>0</v>
      </c>
      <c r="G202" s="92">
        <f t="shared" si="186"/>
        <v>0</v>
      </c>
      <c r="H202" s="93">
        <f t="shared" si="187"/>
        <v>0</v>
      </c>
      <c r="I202" s="94">
        <f t="shared" si="188"/>
        <v>0</v>
      </c>
      <c r="J202" s="95">
        <f t="shared" si="189"/>
        <v>0</v>
      </c>
      <c r="K202" s="95">
        <f t="shared" si="189"/>
        <v>0</v>
      </c>
      <c r="L202" s="96">
        <f t="shared" si="195"/>
        <v>0</v>
      </c>
      <c r="M202" s="60">
        <f t="shared" si="190"/>
        <v>0</v>
      </c>
      <c r="N202" s="60">
        <f t="shared" si="191"/>
        <v>0</v>
      </c>
      <c r="O202" s="60">
        <f t="shared" si="196"/>
        <v>0</v>
      </c>
      <c r="P202" s="60">
        <f t="shared" si="197"/>
        <v>0</v>
      </c>
      <c r="Q202" s="97">
        <f t="shared" si="192"/>
        <v>0</v>
      </c>
      <c r="R202" s="60">
        <f t="shared" si="193"/>
        <v>0</v>
      </c>
      <c r="S202" s="60">
        <f t="shared" si="194"/>
        <v>0</v>
      </c>
      <c r="T202" s="60">
        <f t="shared" si="198"/>
        <v>0</v>
      </c>
      <c r="U202" s="60">
        <f t="shared" si="199"/>
        <v>0</v>
      </c>
      <c r="W202" s="61"/>
      <c r="X202" s="61"/>
      <c r="Y202" s="60"/>
      <c r="Z202" s="62">
        <f t="shared" si="200"/>
        <v>0</v>
      </c>
      <c r="AA202" s="62">
        <f t="shared" si="201"/>
        <v>0</v>
      </c>
      <c r="AB202" s="62">
        <f t="shared" si="202"/>
        <v>0</v>
      </c>
      <c r="AC202" s="62">
        <f t="shared" si="203"/>
        <v>0</v>
      </c>
      <c r="AD202" s="62">
        <f t="shared" si="204"/>
        <v>0</v>
      </c>
      <c r="AE202" s="62">
        <f t="shared" si="205"/>
        <v>0</v>
      </c>
      <c r="AF202" s="62">
        <f t="shared" si="206"/>
        <v>0</v>
      </c>
      <c r="AG202" s="62">
        <f t="shared" si="207"/>
        <v>0</v>
      </c>
      <c r="AH202" s="62">
        <f t="shared" si="208"/>
        <v>0</v>
      </c>
      <c r="AI202" s="62">
        <f t="shared" si="209"/>
        <v>0</v>
      </c>
      <c r="AK202" s="98"/>
      <c r="AL202" s="34"/>
      <c r="AM202" s="160"/>
      <c r="AN202" s="160"/>
      <c r="AO202" s="160"/>
      <c r="AP202" s="160"/>
      <c r="AQ202" s="160"/>
      <c r="AR202" s="160"/>
      <c r="AS202" s="160"/>
      <c r="AT202" s="160"/>
      <c r="AU202" s="160"/>
      <c r="AV202" s="160"/>
      <c r="AW202" s="160"/>
      <c r="AX202" s="160"/>
      <c r="AY202" s="72"/>
      <c r="BF202" s="131"/>
      <c r="BJ202" s="96"/>
    </row>
    <row r="203" spans="1:62">
      <c r="B203" s="59">
        <f t="shared" si="185"/>
        <v>0</v>
      </c>
      <c r="D203" s="91">
        <f t="shared" si="186"/>
        <v>0</v>
      </c>
      <c r="E203" s="92">
        <f t="shared" si="186"/>
        <v>0</v>
      </c>
      <c r="F203" s="92">
        <f t="shared" si="186"/>
        <v>0</v>
      </c>
      <c r="G203" s="92">
        <f t="shared" si="186"/>
        <v>0</v>
      </c>
      <c r="H203" s="93">
        <f t="shared" si="187"/>
        <v>0</v>
      </c>
      <c r="I203" s="94">
        <f t="shared" si="188"/>
        <v>0</v>
      </c>
      <c r="J203" s="95">
        <f t="shared" si="189"/>
        <v>0</v>
      </c>
      <c r="K203" s="95">
        <f t="shared" si="189"/>
        <v>0</v>
      </c>
      <c r="L203" s="96">
        <f t="shared" si="195"/>
        <v>0</v>
      </c>
      <c r="M203" s="60">
        <f t="shared" si="190"/>
        <v>0</v>
      </c>
      <c r="N203" s="60">
        <f t="shared" si="191"/>
        <v>0</v>
      </c>
      <c r="O203" s="60">
        <f t="shared" si="196"/>
        <v>0</v>
      </c>
      <c r="P203" s="60">
        <f t="shared" si="197"/>
        <v>0</v>
      </c>
      <c r="Q203" s="97">
        <f t="shared" si="192"/>
        <v>0</v>
      </c>
      <c r="R203" s="60">
        <f t="shared" si="193"/>
        <v>0</v>
      </c>
      <c r="S203" s="60">
        <f t="shared" si="194"/>
        <v>0</v>
      </c>
      <c r="T203" s="60">
        <f t="shared" si="198"/>
        <v>0</v>
      </c>
      <c r="U203" s="60">
        <f t="shared" si="199"/>
        <v>0</v>
      </c>
      <c r="W203" s="61"/>
      <c r="X203" s="61"/>
      <c r="Y203" s="60"/>
      <c r="Z203" s="62">
        <f t="shared" si="200"/>
        <v>0</v>
      </c>
      <c r="AA203" s="62">
        <f t="shared" si="201"/>
        <v>0</v>
      </c>
      <c r="AB203" s="62">
        <f t="shared" si="202"/>
        <v>0</v>
      </c>
      <c r="AC203" s="62">
        <f t="shared" si="203"/>
        <v>0</v>
      </c>
      <c r="AD203" s="62">
        <f t="shared" si="204"/>
        <v>0</v>
      </c>
      <c r="AE203" s="62">
        <f t="shared" si="205"/>
        <v>0</v>
      </c>
      <c r="AF203" s="62">
        <f t="shared" si="206"/>
        <v>0</v>
      </c>
      <c r="AG203" s="62">
        <f t="shared" si="207"/>
        <v>0</v>
      </c>
      <c r="AH203" s="62">
        <f t="shared" si="208"/>
        <v>0</v>
      </c>
      <c r="AI203" s="62">
        <f t="shared" si="209"/>
        <v>0</v>
      </c>
      <c r="AK203" s="98"/>
      <c r="AL203" s="34"/>
      <c r="AM203" s="160"/>
      <c r="AN203" s="160"/>
      <c r="AO203" s="160"/>
      <c r="AP203" s="160"/>
      <c r="AQ203" s="160"/>
      <c r="AR203" s="160"/>
      <c r="AS203" s="160"/>
      <c r="AT203" s="160"/>
      <c r="AU203" s="160"/>
      <c r="AV203" s="160"/>
      <c r="AW203" s="160"/>
      <c r="AX203" s="160"/>
      <c r="AY203" s="72"/>
      <c r="BF203" s="131"/>
      <c r="BJ203" s="96"/>
    </row>
    <row r="204" spans="1:62">
      <c r="B204" s="59">
        <f t="shared" si="185"/>
        <v>0</v>
      </c>
      <c r="D204" s="91">
        <f t="shared" si="186"/>
        <v>0</v>
      </c>
      <c r="E204" s="92">
        <f t="shared" si="186"/>
        <v>0</v>
      </c>
      <c r="F204" s="92">
        <f t="shared" si="186"/>
        <v>0</v>
      </c>
      <c r="G204" s="92">
        <f t="shared" si="186"/>
        <v>0</v>
      </c>
      <c r="H204" s="93">
        <f t="shared" si="187"/>
        <v>0</v>
      </c>
      <c r="I204" s="94">
        <f t="shared" si="188"/>
        <v>0</v>
      </c>
      <c r="J204" s="95">
        <f t="shared" si="189"/>
        <v>0</v>
      </c>
      <c r="K204" s="95">
        <f t="shared" si="189"/>
        <v>0</v>
      </c>
      <c r="L204" s="96">
        <f t="shared" si="195"/>
        <v>0</v>
      </c>
      <c r="M204" s="60">
        <f t="shared" si="190"/>
        <v>0</v>
      </c>
      <c r="N204" s="60">
        <f t="shared" si="191"/>
        <v>0</v>
      </c>
      <c r="O204" s="60">
        <f t="shared" si="196"/>
        <v>0</v>
      </c>
      <c r="P204" s="60">
        <f t="shared" si="197"/>
        <v>0</v>
      </c>
      <c r="Q204" s="97">
        <f t="shared" si="192"/>
        <v>0</v>
      </c>
      <c r="R204" s="60">
        <f t="shared" si="193"/>
        <v>0</v>
      </c>
      <c r="S204" s="60">
        <f t="shared" si="194"/>
        <v>0</v>
      </c>
      <c r="T204" s="60">
        <f t="shared" si="198"/>
        <v>0</v>
      </c>
      <c r="U204" s="60">
        <f t="shared" si="199"/>
        <v>0</v>
      </c>
      <c r="W204" s="61"/>
      <c r="X204" s="61"/>
      <c r="Y204" s="60"/>
      <c r="Z204" s="62">
        <f t="shared" si="200"/>
        <v>0</v>
      </c>
      <c r="AA204" s="62">
        <f t="shared" si="201"/>
        <v>0</v>
      </c>
      <c r="AB204" s="62">
        <f t="shared" si="202"/>
        <v>0</v>
      </c>
      <c r="AC204" s="62">
        <f t="shared" si="203"/>
        <v>0</v>
      </c>
      <c r="AD204" s="62">
        <f t="shared" si="204"/>
        <v>0</v>
      </c>
      <c r="AE204" s="62">
        <f t="shared" si="205"/>
        <v>0</v>
      </c>
      <c r="AF204" s="62">
        <f t="shared" si="206"/>
        <v>0</v>
      </c>
      <c r="AG204" s="62">
        <f t="shared" si="207"/>
        <v>0</v>
      </c>
      <c r="AH204" s="62">
        <f t="shared" si="208"/>
        <v>0</v>
      </c>
      <c r="AI204" s="62">
        <f t="shared" si="209"/>
        <v>0</v>
      </c>
      <c r="AK204" s="98"/>
      <c r="AL204" s="34"/>
      <c r="AM204" s="160"/>
      <c r="AN204" s="160"/>
      <c r="AO204" s="160"/>
      <c r="AP204" s="160"/>
      <c r="AQ204" s="160"/>
      <c r="AR204" s="160"/>
      <c r="AS204" s="160"/>
      <c r="AT204" s="160"/>
      <c r="AU204" s="160"/>
      <c r="AV204" s="160"/>
      <c r="AW204" s="160"/>
      <c r="AX204" s="160"/>
      <c r="AY204" s="72"/>
      <c r="BF204" s="131"/>
      <c r="BJ204" s="96"/>
    </row>
    <row r="205" spans="1:62">
      <c r="B205" s="100" t="str">
        <f>CONCATENATE(A196," Subtotal")</f>
        <v>800 Canned Foods Subtotal</v>
      </c>
      <c r="C205" s="101"/>
      <c r="D205" s="102">
        <f>SUM(D197:D204)</f>
        <v>34949.909999999996</v>
      </c>
      <c r="E205" s="102">
        <f>SUM(E197:E204)</f>
        <v>3352.1167520000004</v>
      </c>
      <c r="F205" s="102">
        <f>SUM(F197:F204)</f>
        <v>1052.766588</v>
      </c>
      <c r="G205" s="102">
        <f>SUM(G197:G204)</f>
        <v>46.066664000000003</v>
      </c>
      <c r="H205" s="103">
        <f t="shared" ref="H205" si="210">D205/E205</f>
        <v>10.426220977878396</v>
      </c>
      <c r="I205" s="104"/>
      <c r="J205" s="105">
        <f>AB205/(SUM($E205:$G205))</f>
        <v>0.71379450083880114</v>
      </c>
      <c r="K205" s="105">
        <f>AG205/(SUM($E205:$F205))</f>
        <v>0.72125942757967332</v>
      </c>
      <c r="L205" s="106">
        <f>D205/(J205*(E205+F205+G205))</f>
        <v>11.000695610869943</v>
      </c>
      <c r="M205" s="107">
        <f>AD205/(SUM($E205:$G205))</f>
        <v>0.75312388343780645</v>
      </c>
      <c r="N205" s="108">
        <f>M205-J205</f>
        <v>3.9329382599005314E-2</v>
      </c>
      <c r="O205" s="107">
        <f>AI205/(SUM($E205:$F205))</f>
        <v>0.76100012038003251</v>
      </c>
      <c r="P205" s="108">
        <f>O205-K205</f>
        <v>3.974069280035919E-2</v>
      </c>
      <c r="Q205" s="106">
        <f>D205/(R205*(E205+F205+G205))</f>
        <v>10.999999999999998</v>
      </c>
      <c r="R205" s="109">
        <f>AC205/(SUM($E205:$G205))</f>
        <v>0.71383963931277294</v>
      </c>
      <c r="S205" s="108">
        <f>R205-J205</f>
        <v>4.513847397180637E-5</v>
      </c>
      <c r="T205" s="109">
        <f>AH205/(SUM($E205:$F205))</f>
        <v>0.72130503811584379</v>
      </c>
      <c r="U205" s="108">
        <f>T205-K205</f>
        <v>4.5610536170470617E-5</v>
      </c>
      <c r="V205" s="100"/>
      <c r="W205" s="100"/>
      <c r="X205" s="100"/>
      <c r="Y205" s="60"/>
      <c r="Z205" s="110">
        <f t="shared" ref="Z205:AI205" si="211">SUM(Z197:Z204)</f>
        <v>46379.370656222149</v>
      </c>
      <c r="AA205" s="110">
        <f t="shared" si="211"/>
        <v>48960.450043999997</v>
      </c>
      <c r="AB205" s="110">
        <f t="shared" si="211"/>
        <v>3177.0636363636399</v>
      </c>
      <c r="AC205" s="110">
        <f t="shared" si="211"/>
        <v>3177.2645454545454</v>
      </c>
      <c r="AD205" s="110">
        <f t="shared" si="211"/>
        <v>3352.1167520000004</v>
      </c>
      <c r="AE205" s="110">
        <f t="shared" si="211"/>
        <v>45904.054388674413</v>
      </c>
      <c r="AF205" s="110">
        <f t="shared" si="211"/>
        <v>48453.716740000003</v>
      </c>
      <c r="AG205" s="110">
        <f t="shared" si="211"/>
        <v>3177.0636363636399</v>
      </c>
      <c r="AH205" s="110">
        <f t="shared" si="211"/>
        <v>3177.2645454545454</v>
      </c>
      <c r="AI205" s="110">
        <f t="shared" si="211"/>
        <v>3352.1167519999999</v>
      </c>
      <c r="AK205" s="111"/>
      <c r="AL205" s="162" t="s">
        <v>444</v>
      </c>
      <c r="AM205" s="163"/>
      <c r="AN205" s="163"/>
      <c r="AO205" s="163"/>
      <c r="AP205" s="163"/>
      <c r="AQ205" s="163"/>
      <c r="AR205" s="163"/>
      <c r="AS205" s="163"/>
      <c r="AT205" s="163"/>
      <c r="AU205" s="163"/>
      <c r="AV205" s="163"/>
      <c r="AW205" s="163"/>
      <c r="AX205" s="163"/>
      <c r="AY205" s="72"/>
      <c r="BF205" s="131"/>
      <c r="BJ205" s="96"/>
    </row>
    <row r="206" spans="1:62">
      <c r="B206" s="100"/>
      <c r="C206" s="100"/>
      <c r="D206" s="102"/>
      <c r="E206" s="102"/>
      <c r="F206" s="102"/>
      <c r="G206" s="102"/>
      <c r="H206" s="100"/>
      <c r="I206" s="100"/>
      <c r="J206" s="105"/>
      <c r="K206" s="105"/>
      <c r="L206" s="106"/>
      <c r="M206" s="108"/>
      <c r="N206" s="108"/>
      <c r="O206" s="108"/>
      <c r="P206" s="108"/>
      <c r="Q206" s="106"/>
      <c r="R206" s="108"/>
      <c r="S206" s="108"/>
      <c r="T206" s="108"/>
      <c r="U206" s="108"/>
      <c r="V206" s="115"/>
      <c r="W206" s="115"/>
      <c r="X206" s="115"/>
      <c r="Y206" s="116"/>
      <c r="AK206" s="98"/>
      <c r="AY206" s="72"/>
      <c r="BF206" s="131"/>
      <c r="BJ206" s="96"/>
    </row>
    <row r="207" spans="1:62">
      <c r="B207" s="100"/>
      <c r="C207" s="100"/>
      <c r="D207" s="102"/>
      <c r="E207" s="102"/>
      <c r="F207" s="102"/>
      <c r="G207" s="102"/>
      <c r="H207" s="100"/>
      <c r="I207" s="100"/>
      <c r="J207" s="105"/>
      <c r="K207" s="105"/>
      <c r="L207" s="106"/>
      <c r="M207" s="108"/>
      <c r="N207" s="108"/>
      <c r="O207" s="108"/>
      <c r="P207" s="108"/>
      <c r="Q207" s="106"/>
      <c r="R207" s="108"/>
      <c r="S207" s="108"/>
      <c r="T207" s="108"/>
      <c r="U207" s="108"/>
      <c r="V207" s="115"/>
      <c r="W207" s="115"/>
      <c r="X207" s="115"/>
      <c r="Y207" s="116"/>
      <c r="AK207" s="98"/>
      <c r="AL207" s="72"/>
      <c r="AM207" s="72"/>
      <c r="AN207" s="72"/>
      <c r="AO207" s="72"/>
      <c r="AP207" s="72"/>
      <c r="AQ207" s="72"/>
      <c r="AR207" s="72"/>
      <c r="AS207" s="72"/>
      <c r="AT207" s="72"/>
      <c r="AU207" s="72"/>
      <c r="AV207" s="72"/>
      <c r="AW207" s="72"/>
      <c r="AX207" s="72"/>
      <c r="AY207" s="72"/>
      <c r="BF207" s="131"/>
      <c r="BJ207" s="96"/>
    </row>
    <row r="208" spans="1:62">
      <c r="A208" s="83" t="str">
        <f>AL208</f>
        <v>820 BBQ/Syrup Line</v>
      </c>
      <c r="B208" s="100"/>
      <c r="C208" s="100"/>
      <c r="D208" s="102"/>
      <c r="E208" s="102"/>
      <c r="F208" s="102"/>
      <c r="G208" s="102"/>
      <c r="H208" s="100"/>
      <c r="I208" s="100"/>
      <c r="J208" s="105"/>
      <c r="K208" s="105"/>
      <c r="L208" s="106"/>
      <c r="M208" s="108"/>
      <c r="N208" s="108"/>
      <c r="O208" s="108"/>
      <c r="P208" s="108"/>
      <c r="Q208" s="106"/>
      <c r="R208" s="108"/>
      <c r="S208" s="108"/>
      <c r="T208" s="108"/>
      <c r="U208" s="108"/>
      <c r="V208" s="115"/>
      <c r="W208" s="115"/>
      <c r="X208" s="115"/>
      <c r="Y208" s="116"/>
      <c r="AK208" s="114"/>
      <c r="AL208" s="34" t="s">
        <v>545</v>
      </c>
      <c r="AM208" s="146"/>
      <c r="AN208" s="146"/>
      <c r="AO208" s="146"/>
      <c r="AP208" s="146"/>
      <c r="AQ208" s="146"/>
      <c r="AR208" s="147"/>
      <c r="AS208" s="147"/>
      <c r="AT208" s="146"/>
      <c r="AU208" s="146"/>
      <c r="AV208" s="146"/>
      <c r="AW208" s="146"/>
      <c r="AX208" s="146"/>
      <c r="AY208" s="72"/>
      <c r="BF208" s="131"/>
      <c r="BJ208" s="96"/>
    </row>
    <row r="209" spans="2:62">
      <c r="B209" s="59" t="str">
        <f t="shared" ref="B209:B229" si="212">AL209</f>
        <v>K00978 17.5oz Kroger Thick and Spicy BBQ</v>
      </c>
      <c r="D209" s="91">
        <f t="shared" ref="D209:G229" si="213">AM209</f>
        <v>13443.55</v>
      </c>
      <c r="E209" s="92">
        <f t="shared" si="213"/>
        <v>1204.800045</v>
      </c>
      <c r="F209" s="92">
        <f>AO209</f>
        <v>1517.649958</v>
      </c>
      <c r="G209" s="92">
        <f>AP209</f>
        <v>790.1166649999999</v>
      </c>
      <c r="H209" s="93">
        <f t="shared" ref="H209:H229" si="214">IF(ISERROR(D209/E209),0,D209/E209)</f>
        <v>11.158324616430438</v>
      </c>
      <c r="I209" s="94">
        <f t="shared" ref="I209:I229" si="215">AR209</f>
        <v>11.5</v>
      </c>
      <c r="J209" s="95">
        <f t="shared" ref="J209:K229" si="216">AS209/100</f>
        <v>0.33271545505542216</v>
      </c>
      <c r="K209" s="95">
        <f t="shared" si="216"/>
        <v>0.42927158748625233</v>
      </c>
      <c r="L209" s="96">
        <f>IF(ISERROR(D209/(J209*(E209+F209+G209))),0,D209/(J209*(E209+F209+G209)))</f>
        <v>11.503140281360649</v>
      </c>
      <c r="M209" s="60">
        <f t="shared" ref="M209:M229" si="217">IF(ISERROR(D209/Z209),0,D209/Z209)</f>
        <v>0.34299706137278646</v>
      </c>
      <c r="N209" s="60">
        <f t="shared" ref="N209:N229" si="218">M209-J209</f>
        <v>1.02816063173643E-2</v>
      </c>
      <c r="O209" s="60">
        <f>IF(ISERROR(D209/AE209),0,D209/AE209)</f>
        <v>0.44254257880672637</v>
      </c>
      <c r="P209" s="60">
        <f>O209-K209</f>
        <v>1.3270991320474046E-2</v>
      </c>
      <c r="Q209" s="97">
        <f t="shared" ref="Q209:Q229" si="219">I209</f>
        <v>11.5</v>
      </c>
      <c r="R209" s="60">
        <f t="shared" ref="R209:R229" si="220">IF(ISERROR(D209/AA209),0,D209/AA209)</f>
        <v>0.3328063089808056</v>
      </c>
      <c r="S209" s="60">
        <f t="shared" ref="S209:S229" si="221">R209-J209</f>
        <v>9.0853925383438394E-5</v>
      </c>
      <c r="T209" s="60">
        <f>IF(ISERROR(D209/AF209),0,D209/AF209)</f>
        <v>0.42939423921023495</v>
      </c>
      <c r="U209" s="60">
        <f>T209-K209</f>
        <v>1.2265172398262525E-4</v>
      </c>
      <c r="W209" s="61"/>
      <c r="X209" s="61"/>
      <c r="Y209" s="60"/>
      <c r="Z209" s="62">
        <f>(SUM($E209:$G209))*$H209</f>
        <v>39194.359118397442</v>
      </c>
      <c r="AA209" s="62">
        <f>(SUM($E209:$G209))*$Q209</f>
        <v>40394.516682000001</v>
      </c>
      <c r="AB209" s="62">
        <f>(SUM($E209:$G209))*$J209</f>
        <v>1168.6852173561279</v>
      </c>
      <c r="AC209" s="62">
        <f>SUM(($E209:$G209))*$R209</f>
        <v>1169.0043478260868</v>
      </c>
      <c r="AD209" s="62">
        <f>SUM(($E209:$G209))*$M209</f>
        <v>1204.800045</v>
      </c>
      <c r="AE209" s="62">
        <f>(SUM($E209:$F209))*$H209</f>
        <v>30377.980885476019</v>
      </c>
      <c r="AF209" s="62">
        <f>(SUM($E209:$F209))*$Q209</f>
        <v>31308.1750345</v>
      </c>
      <c r="AG209" s="62">
        <f>(SUM($E209:$F209))*$K209</f>
        <v>1168.6704346397623</v>
      </c>
      <c r="AH209" s="62">
        <f>SUM(($E209:$F209))*$T209</f>
        <v>1169.0043478260868</v>
      </c>
      <c r="AI209" s="62">
        <f>SUM(($E209:$F209))*$O209</f>
        <v>1204.800045</v>
      </c>
      <c r="AK209" s="98"/>
      <c r="AL209" s="34" t="s">
        <v>546</v>
      </c>
      <c r="AM209" s="160">
        <v>13443.55</v>
      </c>
      <c r="AN209" s="160">
        <v>1204.800045</v>
      </c>
      <c r="AO209" s="160">
        <v>1517.649958</v>
      </c>
      <c r="AP209" s="160">
        <v>790.1166649999999</v>
      </c>
      <c r="AQ209" s="160">
        <v>11.158324616430439</v>
      </c>
      <c r="AR209" s="160">
        <v>11.5</v>
      </c>
      <c r="AS209" s="160">
        <v>33.271545505542214</v>
      </c>
      <c r="AT209" s="160">
        <v>42.927158748625232</v>
      </c>
      <c r="AU209" s="160">
        <v>-0.34167538356956129</v>
      </c>
      <c r="AV209" s="160">
        <v>13855.200517500001</v>
      </c>
      <c r="AW209" s="160">
        <v>411.65051749999975</v>
      </c>
      <c r="AX209" s="160">
        <v>35.79569717391302</v>
      </c>
      <c r="AY209" s="72"/>
      <c r="BF209" s="131"/>
      <c r="BJ209" s="96"/>
    </row>
    <row r="210" spans="2:62">
      <c r="B210" s="59" t="str">
        <f t="shared" si="212"/>
        <v>K06771 17.5oz Kroger Honey BBQ</v>
      </c>
      <c r="D210" s="91">
        <f t="shared" si="213"/>
        <v>47692.86</v>
      </c>
      <c r="E210" s="92">
        <f t="shared" si="213"/>
        <v>4226.8835040000013</v>
      </c>
      <c r="F210" s="92">
        <f t="shared" si="213"/>
        <v>3705.1165029999997</v>
      </c>
      <c r="G210" s="92">
        <f t="shared" si="213"/>
        <v>1771.6333249999998</v>
      </c>
      <c r="H210" s="93">
        <f t="shared" si="214"/>
        <v>11.283220830398355</v>
      </c>
      <c r="I210" s="94">
        <f t="shared" si="215"/>
        <v>11.5</v>
      </c>
      <c r="J210" s="95">
        <f t="shared" si="216"/>
        <v>0.42738684318848369</v>
      </c>
      <c r="K210" s="95">
        <f t="shared" si="216"/>
        <v>0.52284483272346227</v>
      </c>
      <c r="L210" s="96">
        <f t="shared" ref="L210:L229" si="222">IF(ISERROR(D210/(J210*(E210+F210+G210))),0,D210/(J210*(E210+F210+G210)))</f>
        <v>11.500000000469395</v>
      </c>
      <c r="M210" s="60">
        <f t="shared" si="217"/>
        <v>0.43559802389285091</v>
      </c>
      <c r="N210" s="60">
        <f t="shared" si="218"/>
        <v>8.2111807043672158E-3</v>
      </c>
      <c r="O210" s="60">
        <f t="shared" ref="O210:O229" si="223">IF(ISERROR(D210/AE210),0,D210/AE210)</f>
        <v>0.53289000255544261</v>
      </c>
      <c r="P210" s="60">
        <f t="shared" ref="P210:P229" si="224">O210-K210</f>
        <v>1.0045169831980338E-2</v>
      </c>
      <c r="Q210" s="97">
        <f t="shared" si="219"/>
        <v>11.5</v>
      </c>
      <c r="R210" s="60">
        <f t="shared" si="220"/>
        <v>0.42738684320592835</v>
      </c>
      <c r="S210" s="60">
        <f t="shared" si="221"/>
        <v>1.7444656830178928E-11</v>
      </c>
      <c r="T210" s="60">
        <f t="shared" ref="T210:T229" si="225">IF(ISERROR(D210/AF210),0,D210/AF210)</f>
        <v>0.5228448327951829</v>
      </c>
      <c r="U210" s="60">
        <f t="shared" ref="U210:U229" si="226">T210-K210</f>
        <v>7.1720629435390038E-11</v>
      </c>
      <c r="W210" s="61"/>
      <c r="X210" s="61"/>
      <c r="Y210" s="60"/>
      <c r="Z210" s="62">
        <f t="shared" ref="Z210:Z229" si="227">(SUM($E210:$G210))*$H210</f>
        <v>109488.23774217021</v>
      </c>
      <c r="AA210" s="62">
        <f t="shared" ref="AA210:AA229" si="228">(SUM($E210:$G210))*$Q210</f>
        <v>111591.78331800002</v>
      </c>
      <c r="AB210" s="62">
        <f t="shared" ref="AB210:AB229" si="229">(SUM($E210:$G210))*$J210</f>
        <v>4147.2052172220283</v>
      </c>
      <c r="AC210" s="62">
        <f t="shared" ref="AC210:AC229" si="230">SUM(($E210:$G210))*$R210</f>
        <v>4147.2052173913044</v>
      </c>
      <c r="AD210" s="62">
        <f t="shared" ref="AD210:AD229" si="231">SUM(($E210:$G210))*$M210</f>
        <v>4226.8835040000013</v>
      </c>
      <c r="AE210" s="62">
        <f t="shared" ref="AE210:AE229" si="232">(SUM($E210:$F210))*$H210</f>
        <v>89498.507705702301</v>
      </c>
      <c r="AF210" s="62">
        <f t="shared" ref="AF210:AF229" si="233">(SUM($E210:$F210))*$Q210</f>
        <v>91218.000080500002</v>
      </c>
      <c r="AG210" s="62">
        <f t="shared" ref="AG210:AG229" si="234">(SUM($E210:$F210))*$K210</f>
        <v>4147.2052168224172</v>
      </c>
      <c r="AH210" s="62">
        <f t="shared" ref="AH210:AH229" si="235">SUM(($E210:$F210))*$T210</f>
        <v>4147.2052173913053</v>
      </c>
      <c r="AI210" s="62">
        <f t="shared" ref="AI210:AI229" si="236">SUM(($E210:$F210))*$O210</f>
        <v>4226.8835040000013</v>
      </c>
      <c r="AK210" s="98"/>
      <c r="AL210" s="34" t="s">
        <v>547</v>
      </c>
      <c r="AM210" s="160">
        <v>47692.86</v>
      </c>
      <c r="AN210" s="160">
        <v>4226.8835040000013</v>
      </c>
      <c r="AO210" s="160">
        <v>3705.1165029999997</v>
      </c>
      <c r="AP210" s="160">
        <v>1771.6333249999998</v>
      </c>
      <c r="AQ210" s="160">
        <v>11.283220830398355</v>
      </c>
      <c r="AR210" s="160">
        <v>11.5</v>
      </c>
      <c r="AS210" s="160">
        <v>42.738684318848371</v>
      </c>
      <c r="AT210" s="160">
        <v>52.284483272346222</v>
      </c>
      <c r="AU210" s="160">
        <v>-0.21677916960164567</v>
      </c>
      <c r="AV210" s="160">
        <v>48609.160296000009</v>
      </c>
      <c r="AW210" s="160">
        <v>916.30029599999989</v>
      </c>
      <c r="AX210" s="160">
        <v>79.678286608695643</v>
      </c>
      <c r="AY210" s="72"/>
      <c r="BF210" s="131"/>
      <c r="BJ210" s="96"/>
    </row>
    <row r="211" spans="2:62">
      <c r="B211" s="59" t="str">
        <f t="shared" si="212"/>
        <v>K07440 17.5oz Kroger Hickory BBQ</v>
      </c>
      <c r="D211" s="91">
        <f t="shared" si="213"/>
        <v>18196.47</v>
      </c>
      <c r="E211" s="92">
        <f t="shared" si="213"/>
        <v>1590.9334129999997</v>
      </c>
      <c r="F211" s="92">
        <f t="shared" si="213"/>
        <v>1978.716594</v>
      </c>
      <c r="G211" s="92">
        <f t="shared" si="213"/>
        <v>803.11666300000002</v>
      </c>
      <c r="H211" s="93">
        <f t="shared" si="214"/>
        <v>11.437606282771561</v>
      </c>
      <c r="I211" s="94">
        <f t="shared" si="215"/>
        <v>11.5</v>
      </c>
      <c r="J211" s="95">
        <f t="shared" si="216"/>
        <v>0.36185368634125969</v>
      </c>
      <c r="K211" s="95">
        <f t="shared" si="216"/>
        <v>0.44326523213519037</v>
      </c>
      <c r="L211" s="96">
        <f t="shared" si="222"/>
        <v>11.500000000586812</v>
      </c>
      <c r="M211" s="60">
        <f t="shared" si="217"/>
        <v>0.36382764804599094</v>
      </c>
      <c r="N211" s="60">
        <f t="shared" si="218"/>
        <v>1.9739617047312419E-3</v>
      </c>
      <c r="O211" s="60">
        <f t="shared" si="223"/>
        <v>0.4456833050523768</v>
      </c>
      <c r="P211" s="60">
        <f t="shared" si="224"/>
        <v>2.4180729171864312E-3</v>
      </c>
      <c r="Q211" s="97">
        <f t="shared" si="219"/>
        <v>11.5</v>
      </c>
      <c r="R211" s="60">
        <f t="shared" si="220"/>
        <v>0.36185368635972404</v>
      </c>
      <c r="S211" s="60">
        <f t="shared" si="221"/>
        <v>1.8464341167145903E-11</v>
      </c>
      <c r="T211" s="60">
        <f t="shared" si="225"/>
        <v>0.44326523217334424</v>
      </c>
      <c r="U211" s="60">
        <f t="shared" si="226"/>
        <v>3.8153868953116898E-11</v>
      </c>
      <c r="W211" s="61"/>
      <c r="X211" s="61"/>
      <c r="Y211" s="60"/>
      <c r="Z211" s="62">
        <f t="shared" si="227"/>
        <v>50013.983537886081</v>
      </c>
      <c r="AA211" s="62">
        <f t="shared" si="228"/>
        <v>50286.816704999997</v>
      </c>
      <c r="AB211" s="62">
        <f t="shared" si="229"/>
        <v>1582.3017390496946</v>
      </c>
      <c r="AC211" s="62">
        <f t="shared" si="230"/>
        <v>1582.301739130435</v>
      </c>
      <c r="AD211" s="62">
        <f t="shared" si="231"/>
        <v>1590.9334129999997</v>
      </c>
      <c r="AE211" s="62">
        <f t="shared" si="232"/>
        <v>40828.251347358746</v>
      </c>
      <c r="AF211" s="62">
        <f t="shared" si="233"/>
        <v>41050.9750805</v>
      </c>
      <c r="AG211" s="62">
        <f t="shared" si="234"/>
        <v>1582.3017389942388</v>
      </c>
      <c r="AH211" s="62">
        <f t="shared" si="235"/>
        <v>1582.3017391304347</v>
      </c>
      <c r="AI211" s="62">
        <f t="shared" si="236"/>
        <v>1590.9334129999997</v>
      </c>
      <c r="AK211" s="98"/>
      <c r="AL211" s="34" t="s">
        <v>548</v>
      </c>
      <c r="AM211" s="160">
        <v>18196.47</v>
      </c>
      <c r="AN211" s="160">
        <v>1590.9334129999997</v>
      </c>
      <c r="AO211" s="160">
        <v>1978.716594</v>
      </c>
      <c r="AP211" s="160">
        <v>803.11666300000002</v>
      </c>
      <c r="AQ211" s="160">
        <v>11.437606282771561</v>
      </c>
      <c r="AR211" s="160">
        <v>11.5</v>
      </c>
      <c r="AS211" s="160">
        <v>36.185368634125972</v>
      </c>
      <c r="AT211" s="160">
        <v>44.326523213519039</v>
      </c>
      <c r="AU211" s="160">
        <v>-6.2393717228437708E-2</v>
      </c>
      <c r="AV211" s="160">
        <v>18295.734249500001</v>
      </c>
      <c r="AW211" s="160">
        <v>99.264249500000375</v>
      </c>
      <c r="AX211" s="160">
        <v>8.6316738695652493</v>
      </c>
      <c r="AY211" s="72"/>
      <c r="BF211" s="131"/>
      <c r="BJ211" s="96"/>
    </row>
    <row r="212" spans="2:62">
      <c r="B212" s="59" t="str">
        <f t="shared" si="212"/>
        <v>K07459 17.5oz Kroger Traditional BBQ</v>
      </c>
      <c r="D212" s="91">
        <f t="shared" si="213"/>
        <v>24193.52</v>
      </c>
      <c r="E212" s="92">
        <f t="shared" si="213"/>
        <v>2105.9000970000002</v>
      </c>
      <c r="F212" s="92">
        <f t="shared" si="213"/>
        <v>4483.1499079999994</v>
      </c>
      <c r="G212" s="92">
        <f t="shared" si="213"/>
        <v>789.03332799999987</v>
      </c>
      <c r="H212" s="93">
        <f t="shared" si="214"/>
        <v>11.488446215689594</v>
      </c>
      <c r="I212" s="94">
        <f t="shared" si="215"/>
        <v>11.5</v>
      </c>
      <c r="J212" s="95">
        <f t="shared" si="216"/>
        <v>0.28513968367604303</v>
      </c>
      <c r="K212" s="95">
        <f t="shared" si="216"/>
        <v>0.31928492667124742</v>
      </c>
      <c r="L212" s="96">
        <f t="shared" si="222"/>
        <v>11.500000000650395</v>
      </c>
      <c r="M212" s="60">
        <f t="shared" si="217"/>
        <v>0.28542644504717474</v>
      </c>
      <c r="N212" s="60">
        <f t="shared" si="218"/>
        <v>2.8676137113170519E-4</v>
      </c>
      <c r="O212" s="60">
        <f t="shared" si="223"/>
        <v>0.3196060274852931</v>
      </c>
      <c r="P212" s="60">
        <f t="shared" si="224"/>
        <v>3.211008140456828E-4</v>
      </c>
      <c r="Q212" s="97">
        <f t="shared" si="219"/>
        <v>11.5</v>
      </c>
      <c r="R212" s="60">
        <f t="shared" si="220"/>
        <v>0.28513968369216947</v>
      </c>
      <c r="S212" s="60">
        <f t="shared" si="221"/>
        <v>1.6126433521890249E-11</v>
      </c>
      <c r="T212" s="60">
        <f t="shared" si="225"/>
        <v>0.31928492669347824</v>
      </c>
      <c r="U212" s="60">
        <f t="shared" si="226"/>
        <v>2.2230828289337978E-11</v>
      </c>
      <c r="W212" s="61"/>
      <c r="X212" s="61"/>
      <c r="Y212" s="60"/>
      <c r="Z212" s="62">
        <f t="shared" si="227"/>
        <v>84762.713546046303</v>
      </c>
      <c r="AA212" s="62">
        <f t="shared" si="228"/>
        <v>84847.95832949999</v>
      </c>
      <c r="AB212" s="62">
        <f t="shared" si="229"/>
        <v>2103.7843477071051</v>
      </c>
      <c r="AC212" s="62">
        <f t="shared" si="230"/>
        <v>2103.784347826087</v>
      </c>
      <c r="AD212" s="62">
        <f t="shared" si="231"/>
        <v>2105.9000969999997</v>
      </c>
      <c r="AE212" s="62">
        <f t="shared" si="232"/>
        <v>75697.946594931738</v>
      </c>
      <c r="AF212" s="62">
        <f t="shared" si="233"/>
        <v>75774.075057499984</v>
      </c>
      <c r="AG212" s="62">
        <f t="shared" si="234"/>
        <v>2103.784347679607</v>
      </c>
      <c r="AH212" s="62">
        <f t="shared" si="235"/>
        <v>2103.784347826087</v>
      </c>
      <c r="AI212" s="62">
        <f t="shared" si="236"/>
        <v>2105.9000970000002</v>
      </c>
      <c r="AK212" s="98"/>
      <c r="AL212" s="34" t="s">
        <v>549</v>
      </c>
      <c r="AM212" s="160">
        <v>24193.52</v>
      </c>
      <c r="AN212" s="160">
        <v>2105.9000970000002</v>
      </c>
      <c r="AO212" s="160">
        <v>4483.1499079999994</v>
      </c>
      <c r="AP212" s="160">
        <v>789.03332799999987</v>
      </c>
      <c r="AQ212" s="160">
        <v>11.488446215689594</v>
      </c>
      <c r="AR212" s="160">
        <v>11.5</v>
      </c>
      <c r="AS212" s="160">
        <v>28.513968367604303</v>
      </c>
      <c r="AT212" s="160">
        <v>31.928492667124743</v>
      </c>
      <c r="AU212" s="160">
        <v>-1.1553784310406172E-2</v>
      </c>
      <c r="AV212" s="160">
        <v>24217.851115499994</v>
      </c>
      <c r="AW212" s="160">
        <v>24.331115500000596</v>
      </c>
      <c r="AX212" s="160">
        <v>2.1157491739131</v>
      </c>
      <c r="AY212" s="72"/>
      <c r="BF212" s="131"/>
      <c r="BJ212" s="96"/>
    </row>
    <row r="213" spans="2:62">
      <c r="B213" s="59" t="str">
        <f t="shared" si="212"/>
        <v>K47927 12oz Kroger Mild Taco Sauce</v>
      </c>
      <c r="D213" s="91">
        <f t="shared" si="213"/>
        <v>937.81</v>
      </c>
      <c r="E213" s="92">
        <f t="shared" si="213"/>
        <v>83.333341000000004</v>
      </c>
      <c r="F213" s="92">
        <f t="shared" si="213"/>
        <v>72.699993000000006</v>
      </c>
      <c r="G213" s="92">
        <f t="shared" si="213"/>
        <v>23.7</v>
      </c>
      <c r="H213" s="93">
        <f t="shared" si="214"/>
        <v>11.253718964657853</v>
      </c>
      <c r="I213" s="94">
        <f t="shared" si="215"/>
        <v>10.66</v>
      </c>
      <c r="J213" s="95">
        <f t="shared" si="216"/>
        <v>0.48947331990178866</v>
      </c>
      <c r="K213" s="95">
        <f t="shared" si="216"/>
        <v>0.5638197264506678</v>
      </c>
      <c r="L213" s="96">
        <f t="shared" si="222"/>
        <v>10.659999997551926</v>
      </c>
      <c r="M213" s="60">
        <f t="shared" si="217"/>
        <v>0.46364989256806421</v>
      </c>
      <c r="N213" s="60">
        <f t="shared" si="218"/>
        <v>-2.5823427333724447E-2</v>
      </c>
      <c r="O213" s="60">
        <f t="shared" si="223"/>
        <v>0.53407396268287133</v>
      </c>
      <c r="P213" s="60">
        <f t="shared" si="224"/>
        <v>-2.9745763767796474E-2</v>
      </c>
      <c r="Q213" s="97">
        <f t="shared" si="219"/>
        <v>10.66</v>
      </c>
      <c r="R213" s="60">
        <f t="shared" si="220"/>
        <v>0.48947331978938086</v>
      </c>
      <c r="S213" s="60">
        <f t="shared" si="221"/>
        <v>-1.1240780528609662E-10</v>
      </c>
      <c r="T213" s="60">
        <f t="shared" si="225"/>
        <v>0.56381972630151966</v>
      </c>
      <c r="U213" s="60">
        <f t="shared" si="226"/>
        <v>-1.4914813828426077E-10</v>
      </c>
      <c r="W213" s="61"/>
      <c r="X213" s="61"/>
      <c r="Y213" s="60"/>
      <c r="Z213" s="62">
        <f t="shared" si="227"/>
        <v>2022.6684294169843</v>
      </c>
      <c r="AA213" s="62">
        <f t="shared" si="228"/>
        <v>1915.9573404400003</v>
      </c>
      <c r="AB213" s="62">
        <f t="shared" si="229"/>
        <v>87.974671689997038</v>
      </c>
      <c r="AC213" s="62">
        <f t="shared" si="230"/>
        <v>87.974671669793608</v>
      </c>
      <c r="AD213" s="62">
        <f t="shared" si="231"/>
        <v>83.333341000000004</v>
      </c>
      <c r="AE213" s="62">
        <f t="shared" si="232"/>
        <v>1755.9552899545934</v>
      </c>
      <c r="AF213" s="62">
        <f t="shared" si="233"/>
        <v>1663.3153404400002</v>
      </c>
      <c r="AG213" s="62">
        <f t="shared" si="234"/>
        <v>87.974671693065702</v>
      </c>
      <c r="AH213" s="62">
        <f t="shared" si="235"/>
        <v>87.974671669793622</v>
      </c>
      <c r="AI213" s="62">
        <f t="shared" si="236"/>
        <v>83.333341000000004</v>
      </c>
      <c r="AK213" s="98"/>
      <c r="AL213" s="34" t="s">
        <v>550</v>
      </c>
      <c r="AM213" s="160">
        <v>937.81</v>
      </c>
      <c r="AN213" s="160">
        <v>83.333341000000004</v>
      </c>
      <c r="AO213" s="160">
        <v>72.699993000000006</v>
      </c>
      <c r="AP213" s="160">
        <v>23.7</v>
      </c>
      <c r="AQ213" s="160">
        <v>11.253718964657855</v>
      </c>
      <c r="AR213" s="160">
        <v>10.66</v>
      </c>
      <c r="AS213" s="160">
        <v>48.947331990178867</v>
      </c>
      <c r="AT213" s="160">
        <v>56.381972645066782</v>
      </c>
      <c r="AU213" s="160">
        <v>0.59371896465785534</v>
      </c>
      <c r="AV213" s="160">
        <v>888.33341505999999</v>
      </c>
      <c r="AW213" s="160">
        <v>-49.476584940000031</v>
      </c>
      <c r="AX213" s="160">
        <v>-4.6413306697936232</v>
      </c>
      <c r="AY213" s="72"/>
      <c r="BF213" s="131"/>
      <c r="BJ213" s="96"/>
    </row>
    <row r="214" spans="2:62">
      <c r="B214" s="59" t="str">
        <f t="shared" si="212"/>
        <v>K47928 Kroger Medium Taco Sauce</v>
      </c>
      <c r="D214" s="91">
        <f t="shared" si="213"/>
        <v>3571.24</v>
      </c>
      <c r="E214" s="92">
        <f t="shared" si="213"/>
        <v>343.31670299999996</v>
      </c>
      <c r="F214" s="92">
        <f t="shared" si="213"/>
        <v>447.88330000000002</v>
      </c>
      <c r="G214" s="92">
        <f t="shared" si="213"/>
        <v>1344.1499969999998</v>
      </c>
      <c r="H214" s="93">
        <f t="shared" si="214"/>
        <v>10.402173761991417</v>
      </c>
      <c r="I214" s="94">
        <f t="shared" si="215"/>
        <v>10.66</v>
      </c>
      <c r="J214" s="95">
        <f t="shared" si="216"/>
        <v>0.1568890969668931</v>
      </c>
      <c r="K214" s="95">
        <f t="shared" si="216"/>
        <v>0.42342407979787167</v>
      </c>
      <c r="L214" s="96">
        <f t="shared" si="222"/>
        <v>10.66</v>
      </c>
      <c r="M214" s="60">
        <f t="shared" si="217"/>
        <v>0.16077771934343321</v>
      </c>
      <c r="N214" s="60">
        <f t="shared" si="218"/>
        <v>3.8886223765401129E-3</v>
      </c>
      <c r="O214" s="60">
        <f t="shared" si="223"/>
        <v>0.43391898596845685</v>
      </c>
      <c r="P214" s="60">
        <f t="shared" si="224"/>
        <v>1.0494906170585183E-2</v>
      </c>
      <c r="Q214" s="97">
        <f t="shared" si="219"/>
        <v>10.66</v>
      </c>
      <c r="R214" s="60">
        <f t="shared" si="220"/>
        <v>0.15688909696689313</v>
      </c>
      <c r="S214" s="60">
        <f t="shared" si="221"/>
        <v>0</v>
      </c>
      <c r="T214" s="60">
        <f t="shared" si="225"/>
        <v>0.42342407980028174</v>
      </c>
      <c r="U214" s="60">
        <f t="shared" si="226"/>
        <v>2.4100721418562898E-12</v>
      </c>
      <c r="W214" s="61"/>
      <c r="X214" s="61"/>
      <c r="Y214" s="60"/>
      <c r="Z214" s="62">
        <f t="shared" si="227"/>
        <v>22212.281742668365</v>
      </c>
      <c r="AA214" s="62">
        <f t="shared" si="228"/>
        <v>22762.830999999995</v>
      </c>
      <c r="AB214" s="62">
        <f t="shared" si="229"/>
        <v>335.01313320825511</v>
      </c>
      <c r="AC214" s="62">
        <f t="shared" si="230"/>
        <v>335.01313320825517</v>
      </c>
      <c r="AD214" s="62">
        <f t="shared" si="231"/>
        <v>343.31670300000002</v>
      </c>
      <c r="AE214" s="62">
        <f t="shared" si="232"/>
        <v>8230.1999116941297</v>
      </c>
      <c r="AF214" s="62">
        <f t="shared" si="233"/>
        <v>8434.1920319799992</v>
      </c>
      <c r="AG214" s="62">
        <f t="shared" si="234"/>
        <v>335.01313320634824</v>
      </c>
      <c r="AH214" s="62">
        <f t="shared" si="235"/>
        <v>335.01313320825511</v>
      </c>
      <c r="AI214" s="62">
        <f t="shared" si="236"/>
        <v>343.31670299999996</v>
      </c>
      <c r="AK214" s="98"/>
      <c r="AL214" s="34" t="s">
        <v>551</v>
      </c>
      <c r="AM214" s="160">
        <v>3571.24</v>
      </c>
      <c r="AN214" s="160">
        <v>343.31670299999996</v>
      </c>
      <c r="AO214" s="160">
        <v>447.88330000000002</v>
      </c>
      <c r="AP214" s="160">
        <v>1344.1499969999998</v>
      </c>
      <c r="AQ214" s="160">
        <v>10.402173761991417</v>
      </c>
      <c r="AR214" s="160">
        <v>10.66</v>
      </c>
      <c r="AS214" s="160">
        <v>15.68890969668931</v>
      </c>
      <c r="AT214" s="160">
        <v>42.342407979787168</v>
      </c>
      <c r="AU214" s="160">
        <v>-0.25782623800858345</v>
      </c>
      <c r="AV214" s="160">
        <v>3659.7560539799997</v>
      </c>
      <c r="AW214" s="160">
        <v>88.516053979999924</v>
      </c>
      <c r="AX214" s="160">
        <v>8.3035697917448328</v>
      </c>
      <c r="AY214" s="72"/>
      <c r="BF214" s="131"/>
      <c r="BJ214" s="96"/>
    </row>
    <row r="215" spans="2:62">
      <c r="B215" s="59" t="str">
        <f t="shared" si="212"/>
        <v>K47973 24oz Kroger Sugar Free Syrup</v>
      </c>
      <c r="D215" s="91">
        <f t="shared" si="213"/>
        <v>24396.59</v>
      </c>
      <c r="E215" s="92">
        <f t="shared" si="213"/>
        <v>2450.4834379999998</v>
      </c>
      <c r="F215" s="92">
        <f t="shared" si="213"/>
        <v>1476.7165650000002</v>
      </c>
      <c r="G215" s="92">
        <f t="shared" si="213"/>
        <v>551.53332999999998</v>
      </c>
      <c r="H215" s="93">
        <f t="shared" si="214"/>
        <v>9.9558273366302199</v>
      </c>
      <c r="I215" s="94">
        <f t="shared" si="215"/>
        <v>10</v>
      </c>
      <c r="J215" s="95">
        <f t="shared" si="216"/>
        <v>0.54472075442049994</v>
      </c>
      <c r="K215" s="95">
        <f t="shared" si="216"/>
        <v>0.62119983655948285</v>
      </c>
      <c r="L215" s="96">
        <f t="shared" si="222"/>
        <v>10</v>
      </c>
      <c r="M215" s="60">
        <f t="shared" si="217"/>
        <v>0.54713760695338987</v>
      </c>
      <c r="N215" s="60">
        <f t="shared" si="218"/>
        <v>2.4168525328899237E-3</v>
      </c>
      <c r="O215" s="60">
        <f t="shared" si="223"/>
        <v>0.62397724488899675</v>
      </c>
      <c r="P215" s="60">
        <f t="shared" si="224"/>
        <v>2.7774083295138974E-3</v>
      </c>
      <c r="Q215" s="97">
        <f t="shared" si="219"/>
        <v>10</v>
      </c>
      <c r="R215" s="60">
        <f t="shared" si="220"/>
        <v>0.54472075442049994</v>
      </c>
      <c r="S215" s="60">
        <f t="shared" si="221"/>
        <v>0</v>
      </c>
      <c r="T215" s="60">
        <f t="shared" si="225"/>
        <v>0.62122097121010833</v>
      </c>
      <c r="U215" s="60">
        <f t="shared" si="226"/>
        <v>2.1134650625476148E-5</v>
      </c>
      <c r="W215" s="61"/>
      <c r="X215" s="61"/>
      <c r="Y215" s="60"/>
      <c r="Z215" s="62">
        <f t="shared" si="227"/>
        <v>44589.495750158378</v>
      </c>
      <c r="AA215" s="62">
        <f t="shared" si="228"/>
        <v>44787.333330000001</v>
      </c>
      <c r="AB215" s="62">
        <f t="shared" si="229"/>
        <v>2439.6590000000001</v>
      </c>
      <c r="AC215" s="62">
        <f t="shared" si="230"/>
        <v>2439.6590000000001</v>
      </c>
      <c r="AD215" s="62">
        <f t="shared" si="231"/>
        <v>2450.4834379999998</v>
      </c>
      <c r="AE215" s="62">
        <f t="shared" si="232"/>
        <v>39098.525146281681</v>
      </c>
      <c r="AF215" s="62">
        <f t="shared" si="233"/>
        <v>39272.000029999996</v>
      </c>
      <c r="AG215" s="62">
        <f t="shared" si="234"/>
        <v>2439.5760000000005</v>
      </c>
      <c r="AH215" s="62">
        <f t="shared" si="235"/>
        <v>2439.6590000000001</v>
      </c>
      <c r="AI215" s="62">
        <f t="shared" si="236"/>
        <v>2450.4834379999998</v>
      </c>
      <c r="AK215" s="98"/>
      <c r="AL215" s="34" t="s">
        <v>552</v>
      </c>
      <c r="AM215" s="160">
        <v>24396.59</v>
      </c>
      <c r="AN215" s="160">
        <v>2450.4834379999998</v>
      </c>
      <c r="AO215" s="160">
        <v>1476.7165650000002</v>
      </c>
      <c r="AP215" s="160">
        <v>551.53332999999998</v>
      </c>
      <c r="AQ215" s="160">
        <v>9.9558273366302199</v>
      </c>
      <c r="AR215" s="160">
        <v>10</v>
      </c>
      <c r="AS215" s="160">
        <v>54.472075442049999</v>
      </c>
      <c r="AT215" s="160">
        <v>62.119983655948282</v>
      </c>
      <c r="AU215" s="160">
        <v>-4.4172663369780596E-2</v>
      </c>
      <c r="AV215" s="160">
        <v>24504.83438</v>
      </c>
      <c r="AW215" s="160">
        <v>108.24438000000002</v>
      </c>
      <c r="AX215" s="160">
        <v>10.824438000000002</v>
      </c>
      <c r="AY215" s="72"/>
      <c r="BF215" s="131"/>
      <c r="BJ215" s="96"/>
    </row>
    <row r="216" spans="2:62">
      <c r="B216" s="59" t="str">
        <f t="shared" si="212"/>
        <v>K97323 17.5oz Kroger Sweet &amp; Tangy BBQ</v>
      </c>
      <c r="D216" s="91">
        <f t="shared" si="213"/>
        <v>18775.59</v>
      </c>
      <c r="E216" s="92">
        <f t="shared" si="213"/>
        <v>1715.633417</v>
      </c>
      <c r="F216" s="92">
        <f t="shared" si="213"/>
        <v>1467.049923</v>
      </c>
      <c r="G216" s="92">
        <f t="shared" si="213"/>
        <v>1090.7333289999999</v>
      </c>
      <c r="H216" s="93">
        <f t="shared" si="214"/>
        <v>10.943823904311373</v>
      </c>
      <c r="I216" s="94">
        <f t="shared" si="215"/>
        <v>11.5</v>
      </c>
      <c r="J216" s="95">
        <f t="shared" si="216"/>
        <v>0.38204864394894544</v>
      </c>
      <c r="K216" s="95">
        <f t="shared" si="216"/>
        <v>0.51298004514449946</v>
      </c>
      <c r="L216" s="96">
        <f t="shared" si="222"/>
        <v>11.50004900040901</v>
      </c>
      <c r="M216" s="60">
        <f t="shared" si="217"/>
        <v>0.40146644942101239</v>
      </c>
      <c r="N216" s="60">
        <f t="shared" si="218"/>
        <v>1.9417805472066951E-2</v>
      </c>
      <c r="O216" s="60">
        <f t="shared" si="223"/>
        <v>0.53905250184267461</v>
      </c>
      <c r="P216" s="60">
        <f t="shared" si="224"/>
        <v>2.607245669817515E-2</v>
      </c>
      <c r="Q216" s="97">
        <f t="shared" si="219"/>
        <v>11.5</v>
      </c>
      <c r="R216" s="60">
        <f t="shared" si="220"/>
        <v>0.38205027182197288</v>
      </c>
      <c r="S216" s="60">
        <f t="shared" si="221"/>
        <v>1.6278730274321696E-6</v>
      </c>
      <c r="T216" s="60">
        <f t="shared" si="225"/>
        <v>0.5129822308995402</v>
      </c>
      <c r="U216" s="60">
        <f t="shared" si="226"/>
        <v>2.1857550407400339E-6</v>
      </c>
      <c r="W216" s="61"/>
      <c r="X216" s="61"/>
      <c r="Y216" s="60"/>
      <c r="Z216" s="62">
        <f t="shared" si="227"/>
        <v>46767.519495284883</v>
      </c>
      <c r="AA216" s="62">
        <f t="shared" si="228"/>
        <v>49144.291693500003</v>
      </c>
      <c r="AB216" s="62">
        <f t="shared" si="229"/>
        <v>1632.6530434202696</v>
      </c>
      <c r="AC216" s="62">
        <f t="shared" si="230"/>
        <v>1632.6599999999999</v>
      </c>
      <c r="AD216" s="62">
        <f t="shared" si="231"/>
        <v>1715.6334169999998</v>
      </c>
      <c r="AE216" s="62">
        <f t="shared" si="232"/>
        <v>34830.726016145563</v>
      </c>
      <c r="AF216" s="62">
        <f t="shared" si="233"/>
        <v>36600.858410000001</v>
      </c>
      <c r="AG216" s="62">
        <f t="shared" si="234"/>
        <v>1632.6530434338463</v>
      </c>
      <c r="AH216" s="62">
        <f t="shared" si="235"/>
        <v>1632.6599999999999</v>
      </c>
      <c r="AI216" s="62">
        <f t="shared" si="236"/>
        <v>1715.6334169999998</v>
      </c>
      <c r="AK216" s="98"/>
      <c r="AL216" s="34" t="s">
        <v>553</v>
      </c>
      <c r="AM216" s="160">
        <v>18775.59</v>
      </c>
      <c r="AN216" s="160">
        <v>1715.633417</v>
      </c>
      <c r="AO216" s="160">
        <v>1467.049923</v>
      </c>
      <c r="AP216" s="160">
        <v>1090.7333289999999</v>
      </c>
      <c r="AQ216" s="160">
        <v>10.943823904311373</v>
      </c>
      <c r="AR216" s="160">
        <v>11.5</v>
      </c>
      <c r="AS216" s="160">
        <v>38.204864394894543</v>
      </c>
      <c r="AT216" s="160">
        <v>51.29800451444995</v>
      </c>
      <c r="AU216" s="160">
        <v>-0.55617609568862691</v>
      </c>
      <c r="AV216" s="160">
        <v>19729.784295499994</v>
      </c>
      <c r="AW216" s="160">
        <v>954.19429549999927</v>
      </c>
      <c r="AX216" s="160">
        <v>82.973416999999941</v>
      </c>
      <c r="AY216" s="72"/>
      <c r="BF216" s="131"/>
      <c r="BJ216" s="96"/>
    </row>
    <row r="217" spans="2:62">
      <c r="B217" s="59" t="str">
        <f t="shared" si="212"/>
        <v>K97996 17.5oz Kroger KS City Traditional BBQ</v>
      </c>
      <c r="D217" s="91">
        <f t="shared" si="213"/>
        <v>13671.55</v>
      </c>
      <c r="E217" s="92">
        <f t="shared" si="213"/>
        <v>1216.416745</v>
      </c>
      <c r="F217" s="92">
        <f t="shared" si="213"/>
        <v>1547.6999249999999</v>
      </c>
      <c r="G217" s="92">
        <f t="shared" si="213"/>
        <v>322.48332899999997</v>
      </c>
      <c r="H217" s="93">
        <f t="shared" si="214"/>
        <v>11.239199111814266</v>
      </c>
      <c r="I217" s="94">
        <f t="shared" si="215"/>
        <v>11.5</v>
      </c>
      <c r="J217" s="95">
        <f t="shared" si="216"/>
        <v>0.38515856771446333</v>
      </c>
      <c r="K217" s="95">
        <f t="shared" si="216"/>
        <v>0.43009415904299181</v>
      </c>
      <c r="L217" s="96">
        <f t="shared" si="222"/>
        <v>11.500000000583348</v>
      </c>
      <c r="M217" s="60">
        <f t="shared" si="217"/>
        <v>0.39409601030068547</v>
      </c>
      <c r="N217" s="60">
        <f t="shared" si="218"/>
        <v>8.937442586222144E-3</v>
      </c>
      <c r="O217" s="60">
        <f t="shared" si="223"/>
        <v>0.44007431314395279</v>
      </c>
      <c r="P217" s="60">
        <f t="shared" si="224"/>
        <v>9.9801541009609807E-3</v>
      </c>
      <c r="Q217" s="97">
        <f t="shared" si="219"/>
        <v>11.5</v>
      </c>
      <c r="R217" s="60">
        <f t="shared" si="220"/>
        <v>0.38515856773400087</v>
      </c>
      <c r="S217" s="60">
        <f t="shared" si="221"/>
        <v>1.9537538253899811E-11</v>
      </c>
      <c r="T217" s="60">
        <f t="shared" si="225"/>
        <v>0.4300941590799815</v>
      </c>
      <c r="U217" s="60">
        <f t="shared" si="226"/>
        <v>3.6989689089494959E-11</v>
      </c>
      <c r="W217" s="61"/>
      <c r="X217" s="61"/>
      <c r="Y217" s="60"/>
      <c r="Z217" s="62">
        <f t="shared" si="227"/>
        <v>34690.911967286716</v>
      </c>
      <c r="AA217" s="62">
        <f t="shared" si="228"/>
        <v>35495.899988500001</v>
      </c>
      <c r="AB217" s="62">
        <f t="shared" si="229"/>
        <v>1188.8304347223041</v>
      </c>
      <c r="AC217" s="62">
        <f t="shared" si="230"/>
        <v>1188.8304347826086</v>
      </c>
      <c r="AD217" s="62">
        <f t="shared" si="231"/>
        <v>1216.4167449999998</v>
      </c>
      <c r="AE217" s="62">
        <f t="shared" si="232"/>
        <v>31066.457622415004</v>
      </c>
      <c r="AF217" s="62">
        <f t="shared" si="233"/>
        <v>31787.341704999999</v>
      </c>
      <c r="AG217" s="62">
        <f t="shared" si="234"/>
        <v>1188.8304346803648</v>
      </c>
      <c r="AH217" s="62">
        <f t="shared" si="235"/>
        <v>1188.8304347826086</v>
      </c>
      <c r="AI217" s="62">
        <f t="shared" si="236"/>
        <v>1216.416745</v>
      </c>
      <c r="AK217" s="98"/>
      <c r="AL217" s="34" t="s">
        <v>554</v>
      </c>
      <c r="AM217" s="160">
        <v>13671.55</v>
      </c>
      <c r="AN217" s="160">
        <v>1216.416745</v>
      </c>
      <c r="AO217" s="160">
        <v>1547.6999249999999</v>
      </c>
      <c r="AP217" s="160">
        <v>322.48332899999997</v>
      </c>
      <c r="AQ217" s="160">
        <v>11.239199111814264</v>
      </c>
      <c r="AR217" s="160">
        <v>11.5</v>
      </c>
      <c r="AS217" s="160">
        <v>38.51585677144633</v>
      </c>
      <c r="AT217" s="160">
        <v>43.009415904299182</v>
      </c>
      <c r="AU217" s="160">
        <v>-0.26080088818573588</v>
      </c>
      <c r="AV217" s="160">
        <v>13988.792567499999</v>
      </c>
      <c r="AW217" s="160">
        <v>317.24256750000023</v>
      </c>
      <c r="AX217" s="160">
        <v>27.586310217391329</v>
      </c>
      <c r="AY217" s="72"/>
      <c r="BF217" s="131"/>
      <c r="BJ217" s="96"/>
    </row>
    <row r="218" spans="2:62">
      <c r="B218" s="59" t="str">
        <f t="shared" si="212"/>
        <v>K98372 24 oz Kroger Butter Syrup</v>
      </c>
      <c r="D218" s="91">
        <f t="shared" si="213"/>
        <v>43109.04</v>
      </c>
      <c r="E218" s="92">
        <f t="shared" si="213"/>
        <v>4359.7502139999997</v>
      </c>
      <c r="F218" s="92">
        <f t="shared" si="213"/>
        <v>3620.3831269999996</v>
      </c>
      <c r="G218" s="92">
        <f t="shared" si="213"/>
        <v>263.98332899999997</v>
      </c>
      <c r="H218" s="93">
        <f t="shared" si="214"/>
        <v>9.8879609803260173</v>
      </c>
      <c r="I218" s="94">
        <f t="shared" si="215"/>
        <v>10</v>
      </c>
      <c r="J218" s="95">
        <f t="shared" si="216"/>
        <v>0.52288743264473947</v>
      </c>
      <c r="K218" s="95">
        <f t="shared" si="216"/>
        <v>0.54018458286309956</v>
      </c>
      <c r="L218" s="96">
        <f t="shared" si="222"/>
        <v>10.000368845756363</v>
      </c>
      <c r="M218" s="60">
        <f t="shared" si="217"/>
        <v>0.52883169762322157</v>
      </c>
      <c r="N218" s="60">
        <f t="shared" si="218"/>
        <v>5.9442649784821056E-3</v>
      </c>
      <c r="O218" s="60">
        <f t="shared" si="223"/>
        <v>0.54632548451297869</v>
      </c>
      <c r="P218" s="60">
        <f t="shared" si="224"/>
        <v>6.1409016498791269E-3</v>
      </c>
      <c r="Q218" s="97">
        <f t="shared" si="219"/>
        <v>10</v>
      </c>
      <c r="R218" s="60">
        <f t="shared" si="220"/>
        <v>0.52290671912579811</v>
      </c>
      <c r="S218" s="60">
        <f t="shared" si="221"/>
        <v>1.9286481058644611E-5</v>
      </c>
      <c r="T218" s="60">
        <f t="shared" si="225"/>
        <v>0.54020450734220393</v>
      </c>
      <c r="U218" s="60">
        <f t="shared" si="226"/>
        <v>1.9924479104371784E-5</v>
      </c>
      <c r="W218" s="61"/>
      <c r="X218" s="61"/>
      <c r="Y218" s="60"/>
      <c r="Z218" s="62">
        <f t="shared" si="227"/>
        <v>81517.50395021525</v>
      </c>
      <c r="AA218" s="62">
        <f t="shared" si="228"/>
        <v>82441.166700000002</v>
      </c>
      <c r="AB218" s="62">
        <f t="shared" si="229"/>
        <v>4310.744999999999</v>
      </c>
      <c r="AC218" s="62">
        <f t="shared" si="230"/>
        <v>4310.9039999999995</v>
      </c>
      <c r="AD218" s="62">
        <f t="shared" si="231"/>
        <v>4359.7502139999997</v>
      </c>
      <c r="AE218" s="62">
        <f t="shared" si="232"/>
        <v>78907.247093606682</v>
      </c>
      <c r="AF218" s="62">
        <f t="shared" si="233"/>
        <v>79801.333409999992</v>
      </c>
      <c r="AG218" s="62">
        <f t="shared" si="234"/>
        <v>4310.7449999999972</v>
      </c>
      <c r="AH218" s="62">
        <f t="shared" si="235"/>
        <v>4310.9040000000005</v>
      </c>
      <c r="AI218" s="62">
        <f t="shared" si="236"/>
        <v>4359.7502139999997</v>
      </c>
      <c r="AK218" s="98"/>
      <c r="AL218" s="34" t="s">
        <v>555</v>
      </c>
      <c r="AM218" s="160">
        <v>43109.04</v>
      </c>
      <c r="AN218" s="160">
        <v>4359.7502139999997</v>
      </c>
      <c r="AO218" s="160">
        <v>3620.3831269999996</v>
      </c>
      <c r="AP218" s="160">
        <v>263.98332899999997</v>
      </c>
      <c r="AQ218" s="160">
        <v>9.8879609803260173</v>
      </c>
      <c r="AR218" s="160">
        <v>10</v>
      </c>
      <c r="AS218" s="160">
        <v>52.288743264473943</v>
      </c>
      <c r="AT218" s="160">
        <v>54.018458286309958</v>
      </c>
      <c r="AU218" s="160">
        <v>-0.11203901967398337</v>
      </c>
      <c r="AV218" s="160">
        <v>43597.502139999997</v>
      </c>
      <c r="AW218" s="160">
        <v>488.46213999999958</v>
      </c>
      <c r="AX218" s="160">
        <v>48.846213999999954</v>
      </c>
      <c r="AY218" s="72"/>
      <c r="BF218" s="131"/>
      <c r="BJ218" s="96"/>
    </row>
    <row r="219" spans="2:62">
      <c r="B219" s="59" t="str">
        <f t="shared" si="212"/>
        <v>K99299 24oz HT Original Syrup</v>
      </c>
      <c r="D219" s="91">
        <f t="shared" si="213"/>
        <v>1623.89</v>
      </c>
      <c r="E219" s="92">
        <f t="shared" si="213"/>
        <v>161.18334100000001</v>
      </c>
      <c r="F219" s="92">
        <f t="shared" si="213"/>
        <v>134.333327</v>
      </c>
      <c r="G219" s="92">
        <f t="shared" si="213"/>
        <v>112.633332</v>
      </c>
      <c r="H219" s="93">
        <f t="shared" si="214"/>
        <v>10.074800472090971</v>
      </c>
      <c r="I219" s="94">
        <f t="shared" si="215"/>
        <v>10</v>
      </c>
      <c r="J219" s="95">
        <f t="shared" si="216"/>
        <v>0.39786598064437095</v>
      </c>
      <c r="K219" s="95">
        <f t="shared" si="216"/>
        <v>0.54950876747162025</v>
      </c>
      <c r="L219" s="96">
        <f t="shared" si="222"/>
        <v>10.000000000000002</v>
      </c>
      <c r="M219" s="60">
        <f t="shared" si="217"/>
        <v>0.39491202009065296</v>
      </c>
      <c r="N219" s="60">
        <f t="shared" si="218"/>
        <v>-2.9539605537179936E-3</v>
      </c>
      <c r="O219" s="60">
        <f t="shared" si="223"/>
        <v>0.54542893330131903</v>
      </c>
      <c r="P219" s="60">
        <f t="shared" si="224"/>
        <v>-4.079834170301222E-3</v>
      </c>
      <c r="Q219" s="97">
        <f t="shared" si="219"/>
        <v>10</v>
      </c>
      <c r="R219" s="60">
        <f t="shared" si="220"/>
        <v>0.39786598064437095</v>
      </c>
      <c r="S219" s="60">
        <f t="shared" si="221"/>
        <v>0</v>
      </c>
      <c r="T219" s="60">
        <f t="shared" si="225"/>
        <v>0.54950876747162036</v>
      </c>
      <c r="U219" s="60">
        <f t="shared" si="226"/>
        <v>0</v>
      </c>
      <c r="W219" s="61"/>
      <c r="X219" s="61"/>
      <c r="Y219" s="60"/>
      <c r="Z219" s="62">
        <f t="shared" si="227"/>
        <v>4112.0298126839298</v>
      </c>
      <c r="AA219" s="62">
        <f t="shared" si="228"/>
        <v>4081.5</v>
      </c>
      <c r="AB219" s="62">
        <f t="shared" si="229"/>
        <v>162.38899999999998</v>
      </c>
      <c r="AC219" s="62">
        <f t="shared" si="230"/>
        <v>162.38899999999998</v>
      </c>
      <c r="AD219" s="62">
        <f t="shared" si="231"/>
        <v>161.18334099999998</v>
      </c>
      <c r="AE219" s="62">
        <f t="shared" si="232"/>
        <v>2977.2714662771505</v>
      </c>
      <c r="AF219" s="62">
        <f t="shared" si="233"/>
        <v>2955.1666799999998</v>
      </c>
      <c r="AG219" s="62">
        <f t="shared" si="234"/>
        <v>162.38899999999998</v>
      </c>
      <c r="AH219" s="62">
        <f t="shared" si="235"/>
        <v>162.38900000000001</v>
      </c>
      <c r="AI219" s="62">
        <f t="shared" si="236"/>
        <v>161.18334100000004</v>
      </c>
      <c r="AK219" s="98"/>
      <c r="AL219" s="34" t="s">
        <v>556</v>
      </c>
      <c r="AM219" s="160">
        <v>1623.89</v>
      </c>
      <c r="AN219" s="160">
        <v>161.18334100000001</v>
      </c>
      <c r="AO219" s="160">
        <v>134.333327</v>
      </c>
      <c r="AP219" s="160">
        <v>112.633332</v>
      </c>
      <c r="AQ219" s="160">
        <v>10.074800472090972</v>
      </c>
      <c r="AR219" s="160">
        <v>10</v>
      </c>
      <c r="AS219" s="160">
        <v>39.786598064437094</v>
      </c>
      <c r="AT219" s="160">
        <v>54.95087674716202</v>
      </c>
      <c r="AU219" s="160">
        <v>7.4800472090971654E-2</v>
      </c>
      <c r="AV219" s="160">
        <v>1611.83341</v>
      </c>
      <c r="AW219" s="160">
        <v>-12.056590000000142</v>
      </c>
      <c r="AX219" s="160">
        <v>-1.2056590000000142</v>
      </c>
      <c r="AY219" s="72"/>
      <c r="BF219" s="131"/>
      <c r="BJ219" s="96"/>
    </row>
    <row r="220" spans="2:62">
      <c r="B220" s="59" t="str">
        <f t="shared" si="212"/>
        <v>K99301 24oz HT Sugar Free Syrup</v>
      </c>
      <c r="D220" s="91">
        <f t="shared" si="213"/>
        <v>1509.82</v>
      </c>
      <c r="E220" s="92">
        <f t="shared" si="213"/>
        <v>158.466679</v>
      </c>
      <c r="F220" s="92">
        <f t="shared" si="213"/>
        <v>144.34999200000001</v>
      </c>
      <c r="G220" s="92">
        <f t="shared" si="213"/>
        <v>167.18332900000001</v>
      </c>
      <c r="H220" s="93">
        <f t="shared" si="214"/>
        <v>9.5276812105086144</v>
      </c>
      <c r="I220" s="94">
        <f t="shared" si="215"/>
        <v>10</v>
      </c>
      <c r="J220" s="95">
        <f t="shared" si="216"/>
        <v>0.32123829787234037</v>
      </c>
      <c r="K220" s="95">
        <f t="shared" si="216"/>
        <v>0.49859210030084505</v>
      </c>
      <c r="L220" s="96">
        <f t="shared" si="222"/>
        <v>10</v>
      </c>
      <c r="M220" s="60">
        <f t="shared" si="217"/>
        <v>0.33716314680851056</v>
      </c>
      <c r="N220" s="60">
        <f t="shared" si="218"/>
        <v>1.5924848936170188E-2</v>
      </c>
      <c r="O220" s="60">
        <f t="shared" si="223"/>
        <v>0.52330896603773824</v>
      </c>
      <c r="P220" s="60">
        <f t="shared" si="224"/>
        <v>2.471686573689319E-2</v>
      </c>
      <c r="Q220" s="97">
        <f t="shared" si="219"/>
        <v>10</v>
      </c>
      <c r="R220" s="60">
        <f t="shared" si="220"/>
        <v>0.32123829787234037</v>
      </c>
      <c r="S220" s="60">
        <f t="shared" si="221"/>
        <v>0</v>
      </c>
      <c r="T220" s="60">
        <f t="shared" si="225"/>
        <v>0.498592100300845</v>
      </c>
      <c r="U220" s="60">
        <f t="shared" si="226"/>
        <v>0</v>
      </c>
      <c r="W220" s="61"/>
      <c r="X220" s="61"/>
      <c r="Y220" s="60"/>
      <c r="Z220" s="62">
        <f t="shared" si="227"/>
        <v>4478.0101689390494</v>
      </c>
      <c r="AA220" s="62">
        <f t="shared" si="228"/>
        <v>4700.0000000000009</v>
      </c>
      <c r="AB220" s="62">
        <f t="shared" si="229"/>
        <v>150.982</v>
      </c>
      <c r="AC220" s="62">
        <f t="shared" si="230"/>
        <v>150.982</v>
      </c>
      <c r="AD220" s="62">
        <f t="shared" si="231"/>
        <v>158.46667899999997</v>
      </c>
      <c r="AE220" s="62">
        <f t="shared" si="232"/>
        <v>2885.1407065154694</v>
      </c>
      <c r="AF220" s="62">
        <f t="shared" si="233"/>
        <v>3028.1667100000004</v>
      </c>
      <c r="AG220" s="62">
        <f t="shared" si="234"/>
        <v>150.98200000000003</v>
      </c>
      <c r="AH220" s="62">
        <f t="shared" si="235"/>
        <v>150.982</v>
      </c>
      <c r="AI220" s="62">
        <f t="shared" si="236"/>
        <v>158.46667899999997</v>
      </c>
      <c r="AK220" s="98"/>
      <c r="AL220" s="34" t="s">
        <v>557</v>
      </c>
      <c r="AM220" s="160">
        <v>1509.82</v>
      </c>
      <c r="AN220" s="160">
        <v>158.466679</v>
      </c>
      <c r="AO220" s="160">
        <v>144.34999200000001</v>
      </c>
      <c r="AP220" s="160">
        <v>167.18332900000001</v>
      </c>
      <c r="AQ220" s="160">
        <v>9.5276812105086144</v>
      </c>
      <c r="AR220" s="160">
        <v>10</v>
      </c>
      <c r="AS220" s="160">
        <v>32.123829787234037</v>
      </c>
      <c r="AT220" s="160">
        <v>49.859210030084505</v>
      </c>
      <c r="AU220" s="160">
        <v>-0.47231878949138606</v>
      </c>
      <c r="AV220" s="160">
        <v>1584.66679</v>
      </c>
      <c r="AW220" s="160">
        <v>74.84679000000007</v>
      </c>
      <c r="AX220" s="160">
        <v>7.4846790000000079</v>
      </c>
      <c r="AY220" s="72"/>
      <c r="BF220" s="131"/>
      <c r="BJ220" s="96"/>
    </row>
    <row r="221" spans="2:62">
      <c r="B221" s="59" t="str">
        <f t="shared" si="212"/>
        <v>K99390 24oz Kroger Syrup</v>
      </c>
      <c r="D221" s="91">
        <f t="shared" si="213"/>
        <v>73992.95</v>
      </c>
      <c r="E221" s="92">
        <f t="shared" si="213"/>
        <v>7451.4503560000003</v>
      </c>
      <c r="F221" s="92">
        <f t="shared" si="213"/>
        <v>5268.9496559999998</v>
      </c>
      <c r="G221" s="92">
        <f t="shared" si="213"/>
        <v>652.49999199999991</v>
      </c>
      <c r="H221" s="93">
        <f t="shared" si="214"/>
        <v>9.9300064369911496</v>
      </c>
      <c r="I221" s="94">
        <f t="shared" si="215"/>
        <v>10</v>
      </c>
      <c r="J221" s="95">
        <f t="shared" si="216"/>
        <v>0.55314942890378338</v>
      </c>
      <c r="K221" s="95">
        <f t="shared" si="216"/>
        <v>0.58152353644710242</v>
      </c>
      <c r="L221" s="96">
        <f t="shared" si="222"/>
        <v>10.002815925783928</v>
      </c>
      <c r="M221" s="60">
        <f t="shared" si="217"/>
        <v>0.55720526989442676</v>
      </c>
      <c r="N221" s="60">
        <f t="shared" si="218"/>
        <v>4.0558409906433779E-3</v>
      </c>
      <c r="O221" s="60">
        <f t="shared" si="223"/>
        <v>0.58578742405667683</v>
      </c>
      <c r="P221" s="60">
        <f t="shared" si="224"/>
        <v>4.2638876095744127E-3</v>
      </c>
      <c r="Q221" s="97">
        <f t="shared" si="219"/>
        <v>10</v>
      </c>
      <c r="R221" s="60">
        <f t="shared" si="220"/>
        <v>0.55330519167770487</v>
      </c>
      <c r="S221" s="60">
        <f t="shared" si="221"/>
        <v>1.5576277392148619E-4</v>
      </c>
      <c r="T221" s="60">
        <f t="shared" si="225"/>
        <v>0.58168728915912649</v>
      </c>
      <c r="U221" s="60">
        <f t="shared" si="226"/>
        <v>1.6375271202406783E-4</v>
      </c>
      <c r="W221" s="61"/>
      <c r="X221" s="61"/>
      <c r="Y221" s="60"/>
      <c r="Z221" s="62">
        <f t="shared" si="227"/>
        <v>132792.98312095896</v>
      </c>
      <c r="AA221" s="62">
        <f t="shared" si="228"/>
        <v>133729.00003999998</v>
      </c>
      <c r="AB221" s="62">
        <f t="shared" si="229"/>
        <v>7397.2120000000023</v>
      </c>
      <c r="AC221" s="62">
        <f t="shared" si="230"/>
        <v>7399.2950000000001</v>
      </c>
      <c r="AD221" s="62">
        <f t="shared" si="231"/>
        <v>7451.4503560000003</v>
      </c>
      <c r="AE221" s="62">
        <f t="shared" si="232"/>
        <v>126313.65400026229</v>
      </c>
      <c r="AF221" s="62">
        <f t="shared" si="233"/>
        <v>127204.00012</v>
      </c>
      <c r="AG221" s="62">
        <f t="shared" si="234"/>
        <v>7397.2120000000041</v>
      </c>
      <c r="AH221" s="62">
        <f t="shared" si="235"/>
        <v>7399.2950000000001</v>
      </c>
      <c r="AI221" s="62">
        <f t="shared" si="236"/>
        <v>7451.4503560000012</v>
      </c>
      <c r="AK221" s="98"/>
      <c r="AL221" s="34" t="s">
        <v>558</v>
      </c>
      <c r="AM221" s="160">
        <v>73992.95</v>
      </c>
      <c r="AN221" s="160">
        <v>7451.4503560000003</v>
      </c>
      <c r="AO221" s="160">
        <v>5268.9496559999998</v>
      </c>
      <c r="AP221" s="160">
        <v>652.49999199999991</v>
      </c>
      <c r="AQ221" s="160">
        <v>9.9300064369911496</v>
      </c>
      <c r="AR221" s="160">
        <v>10</v>
      </c>
      <c r="AS221" s="160">
        <v>55.314942890378333</v>
      </c>
      <c r="AT221" s="160">
        <v>58.152353644710239</v>
      </c>
      <c r="AU221" s="160">
        <v>-6.9993563008849832E-2</v>
      </c>
      <c r="AV221" s="160">
        <v>74514.503559999983</v>
      </c>
      <c r="AW221" s="160">
        <v>521.55355999999972</v>
      </c>
      <c r="AX221" s="160">
        <v>52.155355999999955</v>
      </c>
      <c r="AY221" s="72"/>
      <c r="BF221" s="131"/>
      <c r="BJ221" s="96"/>
    </row>
    <row r="222" spans="2:62">
      <c r="B222" s="59" t="str">
        <f t="shared" si="212"/>
        <v>K99391 36oz Kroger Orig. Syrup</v>
      </c>
      <c r="D222" s="91">
        <f t="shared" si="213"/>
        <v>3427.4</v>
      </c>
      <c r="E222" s="92">
        <f t="shared" si="213"/>
        <v>315.53336400000001</v>
      </c>
      <c r="F222" s="92">
        <f t="shared" si="213"/>
        <v>919.34997199999998</v>
      </c>
      <c r="G222" s="92">
        <f t="shared" si="213"/>
        <v>397.01666499999999</v>
      </c>
      <c r="H222" s="93">
        <f t="shared" si="214"/>
        <v>10.862242764286568</v>
      </c>
      <c r="I222" s="94">
        <f t="shared" si="215"/>
        <v>10</v>
      </c>
      <c r="J222" s="95">
        <f t="shared" si="216"/>
        <v>0.21001838335068423</v>
      </c>
      <c r="K222" s="95">
        <f t="shared" si="216"/>
        <v>0.27753957803832568</v>
      </c>
      <c r="L222" s="96">
        <f t="shared" si="222"/>
        <v>10.000320953289625</v>
      </c>
      <c r="M222" s="60">
        <f t="shared" si="217"/>
        <v>0.19335336957328672</v>
      </c>
      <c r="N222" s="60">
        <f t="shared" si="218"/>
        <v>-1.6665013777397514E-2</v>
      </c>
      <c r="O222" s="60">
        <f t="shared" si="223"/>
        <v>0.25551673976107492</v>
      </c>
      <c r="P222" s="60">
        <f t="shared" si="224"/>
        <v>-2.2022838277250767E-2</v>
      </c>
      <c r="Q222" s="97">
        <f t="shared" si="219"/>
        <v>10</v>
      </c>
      <c r="R222" s="60">
        <f t="shared" si="220"/>
        <v>0.21002512395978606</v>
      </c>
      <c r="S222" s="60">
        <f t="shared" si="221"/>
        <v>6.7406091018296088E-6</v>
      </c>
      <c r="T222" s="60">
        <f t="shared" si="225"/>
        <v>0.277548485762383</v>
      </c>
      <c r="U222" s="60">
        <f t="shared" si="226"/>
        <v>8.9077240573165462E-6</v>
      </c>
      <c r="W222" s="61"/>
      <c r="X222" s="61"/>
      <c r="Y222" s="60"/>
      <c r="Z222" s="62">
        <f t="shared" si="227"/>
        <v>17726.093977901495</v>
      </c>
      <c r="AA222" s="62">
        <f t="shared" si="228"/>
        <v>16319.00001</v>
      </c>
      <c r="AB222" s="62">
        <f t="shared" si="229"/>
        <v>342.72899999999998</v>
      </c>
      <c r="AC222" s="62">
        <f t="shared" si="230"/>
        <v>342.74</v>
      </c>
      <c r="AD222" s="62">
        <f t="shared" si="231"/>
        <v>315.53336399999995</v>
      </c>
      <c r="AE222" s="62">
        <f t="shared" si="232"/>
        <v>13413.602581204057</v>
      </c>
      <c r="AF222" s="62">
        <f t="shared" si="233"/>
        <v>12348.833359999999</v>
      </c>
      <c r="AG222" s="62">
        <f t="shared" si="234"/>
        <v>342.72899999999993</v>
      </c>
      <c r="AH222" s="62">
        <f t="shared" si="235"/>
        <v>342.74</v>
      </c>
      <c r="AI222" s="62">
        <f t="shared" si="236"/>
        <v>315.53336400000001</v>
      </c>
      <c r="AK222" s="98"/>
      <c r="AL222" s="34" t="s">
        <v>559</v>
      </c>
      <c r="AM222" s="160">
        <v>3427.4</v>
      </c>
      <c r="AN222" s="160">
        <v>315.53336400000001</v>
      </c>
      <c r="AO222" s="160">
        <v>919.34997199999998</v>
      </c>
      <c r="AP222" s="160">
        <v>397.01666499999999</v>
      </c>
      <c r="AQ222" s="160">
        <v>10.862242764286568</v>
      </c>
      <c r="AR222" s="160">
        <v>10</v>
      </c>
      <c r="AS222" s="160">
        <v>21.001838335068424</v>
      </c>
      <c r="AT222" s="160">
        <v>27.753957803832566</v>
      </c>
      <c r="AU222" s="160">
        <v>0.86224276428656821</v>
      </c>
      <c r="AV222" s="160">
        <v>3155.3336399999994</v>
      </c>
      <c r="AW222" s="160">
        <v>-272.06636000000026</v>
      </c>
      <c r="AX222" s="160">
        <v>-27.206636000000024</v>
      </c>
      <c r="AY222" s="72"/>
      <c r="BF222" s="131"/>
      <c r="BJ222" s="96"/>
    </row>
    <row r="223" spans="2:62">
      <c r="B223" s="59" t="str">
        <f t="shared" si="212"/>
        <v>K99817 17.5oz HT Sweet&amp; Tangy BBQ</v>
      </c>
      <c r="D223" s="91">
        <f t="shared" si="213"/>
        <v>0</v>
      </c>
      <c r="E223" s="92">
        <f t="shared" si="213"/>
        <v>0</v>
      </c>
      <c r="F223" s="92">
        <f t="shared" si="213"/>
        <v>0</v>
      </c>
      <c r="G223" s="92">
        <f t="shared" si="213"/>
        <v>17.55</v>
      </c>
      <c r="H223" s="93">
        <f t="shared" si="214"/>
        <v>0</v>
      </c>
      <c r="I223" s="94">
        <f t="shared" si="215"/>
        <v>11.5</v>
      </c>
      <c r="J223" s="95">
        <f t="shared" si="216"/>
        <v>0</v>
      </c>
      <c r="K223" s="95">
        <f t="shared" si="216"/>
        <v>0</v>
      </c>
      <c r="L223" s="96">
        <f t="shared" si="222"/>
        <v>0</v>
      </c>
      <c r="M223" s="60">
        <f t="shared" si="217"/>
        <v>0</v>
      </c>
      <c r="N223" s="60">
        <f t="shared" si="218"/>
        <v>0</v>
      </c>
      <c r="O223" s="60">
        <f t="shared" si="223"/>
        <v>0</v>
      </c>
      <c r="P223" s="60">
        <f t="shared" si="224"/>
        <v>0</v>
      </c>
      <c r="Q223" s="97">
        <f t="shared" si="219"/>
        <v>11.5</v>
      </c>
      <c r="R223" s="60">
        <f t="shared" si="220"/>
        <v>0</v>
      </c>
      <c r="S223" s="60">
        <f t="shared" si="221"/>
        <v>0</v>
      </c>
      <c r="T223" s="60">
        <f t="shared" si="225"/>
        <v>0</v>
      </c>
      <c r="U223" s="60">
        <f t="shared" si="226"/>
        <v>0</v>
      </c>
      <c r="W223" s="61"/>
      <c r="X223" s="61"/>
      <c r="Y223" s="60"/>
      <c r="Z223" s="62">
        <f t="shared" si="227"/>
        <v>0</v>
      </c>
      <c r="AA223" s="62">
        <f t="shared" si="228"/>
        <v>201.82500000000002</v>
      </c>
      <c r="AB223" s="62">
        <f t="shared" si="229"/>
        <v>0</v>
      </c>
      <c r="AC223" s="62">
        <f t="shared" si="230"/>
        <v>0</v>
      </c>
      <c r="AD223" s="62">
        <f t="shared" si="231"/>
        <v>0</v>
      </c>
      <c r="AE223" s="62">
        <f t="shared" si="232"/>
        <v>0</v>
      </c>
      <c r="AF223" s="62">
        <f t="shared" si="233"/>
        <v>0</v>
      </c>
      <c r="AG223" s="62">
        <f t="shared" si="234"/>
        <v>0</v>
      </c>
      <c r="AH223" s="62">
        <f t="shared" si="235"/>
        <v>0</v>
      </c>
      <c r="AI223" s="62">
        <f t="shared" si="236"/>
        <v>0</v>
      </c>
      <c r="AK223" s="98"/>
      <c r="AL223" s="34" t="s">
        <v>560</v>
      </c>
      <c r="AM223" s="160">
        <v>0</v>
      </c>
      <c r="AN223" s="160">
        <v>0</v>
      </c>
      <c r="AO223" s="160">
        <v>0</v>
      </c>
      <c r="AP223" s="160">
        <v>17.55</v>
      </c>
      <c r="AQ223" s="160">
        <v>0</v>
      </c>
      <c r="AR223" s="160">
        <v>11.5</v>
      </c>
      <c r="AS223" s="160">
        <v>0</v>
      </c>
      <c r="AT223" s="160">
        <v>0</v>
      </c>
      <c r="AU223" s="160">
        <v>-11.5</v>
      </c>
      <c r="AV223" s="160">
        <v>0</v>
      </c>
      <c r="AW223" s="160">
        <v>0</v>
      </c>
      <c r="AX223" s="160">
        <v>0</v>
      </c>
      <c r="AY223" s="72"/>
      <c r="BF223" s="131"/>
      <c r="BJ223" s="96"/>
    </row>
    <row r="224" spans="2:62">
      <c r="B224" s="59" t="str">
        <f t="shared" si="212"/>
        <v>K99819 17.5oz HT Hickory BBQ</v>
      </c>
      <c r="D224" s="91">
        <f t="shared" si="213"/>
        <v>726.66</v>
      </c>
      <c r="E224" s="92">
        <f t="shared" si="213"/>
        <v>62.916668000000001</v>
      </c>
      <c r="F224" s="92">
        <f t="shared" si="213"/>
        <v>6.9499980000000008</v>
      </c>
      <c r="G224" s="92">
        <f t="shared" si="213"/>
        <v>0</v>
      </c>
      <c r="H224" s="93">
        <f t="shared" si="214"/>
        <v>11.54956266914834</v>
      </c>
      <c r="I224" s="94">
        <f t="shared" si="215"/>
        <v>11.5</v>
      </c>
      <c r="J224" s="95">
        <f t="shared" si="216"/>
        <v>0.90440591636298362</v>
      </c>
      <c r="K224" s="95">
        <f t="shared" si="216"/>
        <v>0.90440591636298362</v>
      </c>
      <c r="L224" s="96">
        <f t="shared" si="222"/>
        <v>11.5</v>
      </c>
      <c r="M224" s="60">
        <f t="shared" si="217"/>
        <v>0.90052483683706896</v>
      </c>
      <c r="N224" s="60">
        <f t="shared" si="218"/>
        <v>-3.8810795259146547E-3</v>
      </c>
      <c r="O224" s="60">
        <f t="shared" si="223"/>
        <v>0.90052483683706896</v>
      </c>
      <c r="P224" s="60">
        <f t="shared" si="224"/>
        <v>-3.8810795259146547E-3</v>
      </c>
      <c r="Q224" s="97">
        <f t="shared" si="219"/>
        <v>11.5</v>
      </c>
      <c r="R224" s="60">
        <f t="shared" si="220"/>
        <v>0.90440591636298351</v>
      </c>
      <c r="S224" s="60">
        <f t="shared" si="221"/>
        <v>0</v>
      </c>
      <c r="T224" s="60">
        <f t="shared" si="225"/>
        <v>0.90440591636298351</v>
      </c>
      <c r="U224" s="60">
        <f t="shared" si="226"/>
        <v>0</v>
      </c>
      <c r="W224" s="61"/>
      <c r="X224" s="61"/>
      <c r="Y224" s="60"/>
      <c r="Z224" s="62">
        <f t="shared" si="227"/>
        <v>806.92943745145567</v>
      </c>
      <c r="AA224" s="62">
        <f t="shared" si="228"/>
        <v>803.46665900000016</v>
      </c>
      <c r="AB224" s="62">
        <f t="shared" si="229"/>
        <v>63.18782608695652</v>
      </c>
      <c r="AC224" s="62">
        <f t="shared" si="230"/>
        <v>63.187826086956512</v>
      </c>
      <c r="AD224" s="62">
        <f t="shared" si="231"/>
        <v>62.916668000000001</v>
      </c>
      <c r="AE224" s="62">
        <f t="shared" si="232"/>
        <v>806.92943745145567</v>
      </c>
      <c r="AF224" s="62">
        <f t="shared" si="233"/>
        <v>803.46665900000016</v>
      </c>
      <c r="AG224" s="62">
        <f t="shared" si="234"/>
        <v>63.18782608695652</v>
      </c>
      <c r="AH224" s="62">
        <f t="shared" si="235"/>
        <v>63.187826086956512</v>
      </c>
      <c r="AI224" s="62">
        <f t="shared" si="236"/>
        <v>62.916668000000001</v>
      </c>
      <c r="AK224" s="98"/>
      <c r="AL224" s="34" t="s">
        <v>561</v>
      </c>
      <c r="AM224" s="160">
        <v>726.66</v>
      </c>
      <c r="AN224" s="160">
        <v>62.916668000000001</v>
      </c>
      <c r="AO224" s="160">
        <v>6.9499980000000008</v>
      </c>
      <c r="AP224" s="160">
        <v>0</v>
      </c>
      <c r="AQ224" s="160">
        <v>11.54956266914834</v>
      </c>
      <c r="AR224" s="160">
        <v>11.5</v>
      </c>
      <c r="AS224" s="160">
        <v>90.440591636298365</v>
      </c>
      <c r="AT224" s="160">
        <v>90.440591636298365</v>
      </c>
      <c r="AU224" s="160">
        <v>4.9562669148340316E-2</v>
      </c>
      <c r="AV224" s="160">
        <v>723.54168200000004</v>
      </c>
      <c r="AW224" s="160">
        <v>-3.1183179999999995</v>
      </c>
      <c r="AX224" s="160">
        <v>-0.27115808695652166</v>
      </c>
      <c r="AY224" s="72"/>
      <c r="BF224" s="131"/>
      <c r="BJ224" s="96"/>
    </row>
    <row r="225" spans="1:62">
      <c r="B225" s="59">
        <f t="shared" si="212"/>
        <v>0</v>
      </c>
      <c r="D225" s="91">
        <f t="shared" si="213"/>
        <v>0</v>
      </c>
      <c r="E225" s="92">
        <f t="shared" si="213"/>
        <v>0</v>
      </c>
      <c r="F225" s="92">
        <f t="shared" si="213"/>
        <v>0</v>
      </c>
      <c r="G225" s="92">
        <f t="shared" si="213"/>
        <v>0</v>
      </c>
      <c r="H225" s="93">
        <f t="shared" si="214"/>
        <v>0</v>
      </c>
      <c r="I225" s="94">
        <f t="shared" si="215"/>
        <v>0</v>
      </c>
      <c r="J225" s="95">
        <f t="shared" si="216"/>
        <v>0</v>
      </c>
      <c r="K225" s="95">
        <f t="shared" si="216"/>
        <v>0</v>
      </c>
      <c r="L225" s="96">
        <f t="shared" si="222"/>
        <v>0</v>
      </c>
      <c r="M225" s="60">
        <f t="shared" si="217"/>
        <v>0</v>
      </c>
      <c r="N225" s="60">
        <f t="shared" si="218"/>
        <v>0</v>
      </c>
      <c r="O225" s="60">
        <f t="shared" si="223"/>
        <v>0</v>
      </c>
      <c r="P225" s="60">
        <f t="shared" si="224"/>
        <v>0</v>
      </c>
      <c r="Q225" s="97">
        <f t="shared" si="219"/>
        <v>0</v>
      </c>
      <c r="R225" s="60">
        <f t="shared" si="220"/>
        <v>0</v>
      </c>
      <c r="S225" s="60">
        <f t="shared" si="221"/>
        <v>0</v>
      </c>
      <c r="T225" s="60">
        <f t="shared" si="225"/>
        <v>0</v>
      </c>
      <c r="U225" s="60">
        <f t="shared" si="226"/>
        <v>0</v>
      </c>
      <c r="W225" s="61"/>
      <c r="X225" s="61"/>
      <c r="Y225" s="60"/>
      <c r="Z225" s="62">
        <f t="shared" si="227"/>
        <v>0</v>
      </c>
      <c r="AA225" s="62">
        <f t="shared" si="228"/>
        <v>0</v>
      </c>
      <c r="AB225" s="62">
        <f t="shared" si="229"/>
        <v>0</v>
      </c>
      <c r="AC225" s="62">
        <f t="shared" si="230"/>
        <v>0</v>
      </c>
      <c r="AD225" s="62">
        <f t="shared" si="231"/>
        <v>0</v>
      </c>
      <c r="AE225" s="62">
        <f t="shared" si="232"/>
        <v>0</v>
      </c>
      <c r="AF225" s="62">
        <f t="shared" si="233"/>
        <v>0</v>
      </c>
      <c r="AG225" s="62">
        <f t="shared" si="234"/>
        <v>0</v>
      </c>
      <c r="AH225" s="62">
        <f t="shared" si="235"/>
        <v>0</v>
      </c>
      <c r="AI225" s="62">
        <f t="shared" si="236"/>
        <v>0</v>
      </c>
      <c r="AK225" s="98"/>
      <c r="AL225" s="34"/>
      <c r="AM225" s="160"/>
      <c r="AN225" s="160"/>
      <c r="AO225" s="160"/>
      <c r="AP225" s="160"/>
      <c r="AQ225" s="160"/>
      <c r="AR225" s="160"/>
      <c r="AS225" s="160"/>
      <c r="AT225" s="160"/>
      <c r="AU225" s="160"/>
      <c r="AV225" s="160"/>
      <c r="AW225" s="160"/>
      <c r="AX225" s="160"/>
      <c r="AY225" s="72"/>
      <c r="BF225" s="131"/>
      <c r="BJ225" s="96"/>
    </row>
    <row r="226" spans="1:62">
      <c r="B226" s="59">
        <f t="shared" si="212"/>
        <v>0</v>
      </c>
      <c r="D226" s="91">
        <f t="shared" si="213"/>
        <v>0</v>
      </c>
      <c r="E226" s="92">
        <f t="shared" si="213"/>
        <v>0</v>
      </c>
      <c r="F226" s="92">
        <f t="shared" si="213"/>
        <v>0</v>
      </c>
      <c r="G226" s="92">
        <f t="shared" si="213"/>
        <v>0</v>
      </c>
      <c r="H226" s="93">
        <f t="shared" si="214"/>
        <v>0</v>
      </c>
      <c r="I226" s="94">
        <f t="shared" si="215"/>
        <v>0</v>
      </c>
      <c r="J226" s="95">
        <f t="shared" si="216"/>
        <v>0</v>
      </c>
      <c r="K226" s="95">
        <f t="shared" si="216"/>
        <v>0</v>
      </c>
      <c r="L226" s="96">
        <f t="shared" si="222"/>
        <v>0</v>
      </c>
      <c r="M226" s="60">
        <f t="shared" si="217"/>
        <v>0</v>
      </c>
      <c r="N226" s="60">
        <f t="shared" si="218"/>
        <v>0</v>
      </c>
      <c r="O226" s="60">
        <f t="shared" si="223"/>
        <v>0</v>
      </c>
      <c r="P226" s="60">
        <f t="shared" si="224"/>
        <v>0</v>
      </c>
      <c r="Q226" s="97">
        <f t="shared" si="219"/>
        <v>0</v>
      </c>
      <c r="R226" s="60">
        <f t="shared" si="220"/>
        <v>0</v>
      </c>
      <c r="S226" s="60">
        <f t="shared" si="221"/>
        <v>0</v>
      </c>
      <c r="T226" s="60">
        <f t="shared" si="225"/>
        <v>0</v>
      </c>
      <c r="U226" s="60">
        <f t="shared" si="226"/>
        <v>0</v>
      </c>
      <c r="W226" s="61"/>
      <c r="X226" s="61"/>
      <c r="Y226" s="60"/>
      <c r="Z226" s="62">
        <f t="shared" si="227"/>
        <v>0</v>
      </c>
      <c r="AA226" s="62">
        <f t="shared" si="228"/>
        <v>0</v>
      </c>
      <c r="AB226" s="62">
        <f t="shared" si="229"/>
        <v>0</v>
      </c>
      <c r="AC226" s="62">
        <f t="shared" si="230"/>
        <v>0</v>
      </c>
      <c r="AD226" s="62">
        <f t="shared" si="231"/>
        <v>0</v>
      </c>
      <c r="AE226" s="62">
        <f t="shared" si="232"/>
        <v>0</v>
      </c>
      <c r="AF226" s="62">
        <f t="shared" si="233"/>
        <v>0</v>
      </c>
      <c r="AG226" s="62">
        <f t="shared" si="234"/>
        <v>0</v>
      </c>
      <c r="AH226" s="62">
        <f t="shared" si="235"/>
        <v>0</v>
      </c>
      <c r="AI226" s="62">
        <f t="shared" si="236"/>
        <v>0</v>
      </c>
      <c r="AK226" s="98"/>
      <c r="AL226" s="34"/>
      <c r="AM226" s="160"/>
      <c r="AN226" s="160"/>
      <c r="AO226" s="160"/>
      <c r="AP226" s="160"/>
      <c r="AQ226" s="160"/>
      <c r="AR226" s="160"/>
      <c r="AS226" s="160"/>
      <c r="AT226" s="160"/>
      <c r="AU226" s="160"/>
      <c r="AV226" s="160"/>
      <c r="AW226" s="160"/>
      <c r="AX226" s="160"/>
      <c r="AY226" s="72"/>
      <c r="BF226" s="131"/>
      <c r="BJ226" s="96"/>
    </row>
    <row r="227" spans="1:62">
      <c r="B227" s="59">
        <f t="shared" si="212"/>
        <v>0</v>
      </c>
      <c r="D227" s="91">
        <f t="shared" si="213"/>
        <v>0</v>
      </c>
      <c r="E227" s="92">
        <f t="shared" si="213"/>
        <v>0</v>
      </c>
      <c r="F227" s="92">
        <f t="shared" si="213"/>
        <v>0</v>
      </c>
      <c r="G227" s="92">
        <f t="shared" si="213"/>
        <v>0</v>
      </c>
      <c r="H227" s="93">
        <f t="shared" si="214"/>
        <v>0</v>
      </c>
      <c r="I227" s="94">
        <f t="shared" si="215"/>
        <v>0</v>
      </c>
      <c r="J227" s="95">
        <f t="shared" si="216"/>
        <v>0</v>
      </c>
      <c r="K227" s="95">
        <f t="shared" si="216"/>
        <v>0</v>
      </c>
      <c r="L227" s="96">
        <f t="shared" si="222"/>
        <v>0</v>
      </c>
      <c r="M227" s="60">
        <f t="shared" si="217"/>
        <v>0</v>
      </c>
      <c r="N227" s="60">
        <f t="shared" si="218"/>
        <v>0</v>
      </c>
      <c r="O227" s="60">
        <f t="shared" si="223"/>
        <v>0</v>
      </c>
      <c r="P227" s="60">
        <f t="shared" si="224"/>
        <v>0</v>
      </c>
      <c r="Q227" s="97">
        <f t="shared" si="219"/>
        <v>0</v>
      </c>
      <c r="R227" s="60">
        <f t="shared" si="220"/>
        <v>0</v>
      </c>
      <c r="S227" s="60">
        <f t="shared" si="221"/>
        <v>0</v>
      </c>
      <c r="T227" s="60">
        <f t="shared" si="225"/>
        <v>0</v>
      </c>
      <c r="U227" s="60">
        <f t="shared" si="226"/>
        <v>0</v>
      </c>
      <c r="W227" s="61"/>
      <c r="X227" s="61"/>
      <c r="Y227" s="60"/>
      <c r="Z227" s="62">
        <f t="shared" si="227"/>
        <v>0</v>
      </c>
      <c r="AA227" s="62">
        <f t="shared" si="228"/>
        <v>0</v>
      </c>
      <c r="AB227" s="62">
        <f t="shared" si="229"/>
        <v>0</v>
      </c>
      <c r="AC227" s="62">
        <f t="shared" si="230"/>
        <v>0</v>
      </c>
      <c r="AD227" s="62">
        <f t="shared" si="231"/>
        <v>0</v>
      </c>
      <c r="AE227" s="62">
        <f t="shared" si="232"/>
        <v>0</v>
      </c>
      <c r="AF227" s="62">
        <f t="shared" si="233"/>
        <v>0</v>
      </c>
      <c r="AG227" s="62">
        <f t="shared" si="234"/>
        <v>0</v>
      </c>
      <c r="AH227" s="62">
        <f t="shared" si="235"/>
        <v>0</v>
      </c>
      <c r="AI227" s="62">
        <f t="shared" si="236"/>
        <v>0</v>
      </c>
      <c r="AK227" s="98"/>
      <c r="AL227" s="34"/>
      <c r="AM227" s="160"/>
      <c r="AN227" s="160"/>
      <c r="AO227" s="160"/>
      <c r="AP227" s="160"/>
      <c r="AQ227" s="160"/>
      <c r="AR227" s="160"/>
      <c r="AS227" s="160"/>
      <c r="AT227" s="160"/>
      <c r="AU227" s="160"/>
      <c r="AV227" s="160"/>
      <c r="AW227" s="160"/>
      <c r="AX227" s="160"/>
      <c r="AY227" s="72"/>
      <c r="BF227" s="131"/>
      <c r="BJ227" s="96"/>
    </row>
    <row r="228" spans="1:62">
      <c r="B228" s="59">
        <f t="shared" si="212"/>
        <v>0</v>
      </c>
      <c r="D228" s="91">
        <f t="shared" si="213"/>
        <v>0</v>
      </c>
      <c r="E228" s="92">
        <f t="shared" si="213"/>
        <v>0</v>
      </c>
      <c r="F228" s="92">
        <f t="shared" si="213"/>
        <v>0</v>
      </c>
      <c r="G228" s="92">
        <f t="shared" si="213"/>
        <v>0</v>
      </c>
      <c r="H228" s="93">
        <f t="shared" si="214"/>
        <v>0</v>
      </c>
      <c r="I228" s="94">
        <f t="shared" si="215"/>
        <v>0</v>
      </c>
      <c r="J228" s="95">
        <f t="shared" si="216"/>
        <v>0</v>
      </c>
      <c r="K228" s="95">
        <f t="shared" si="216"/>
        <v>0</v>
      </c>
      <c r="L228" s="96">
        <f t="shared" si="222"/>
        <v>0</v>
      </c>
      <c r="M228" s="60">
        <f t="shared" si="217"/>
        <v>0</v>
      </c>
      <c r="N228" s="60">
        <f t="shared" si="218"/>
        <v>0</v>
      </c>
      <c r="O228" s="60">
        <f t="shared" si="223"/>
        <v>0</v>
      </c>
      <c r="P228" s="60">
        <f t="shared" si="224"/>
        <v>0</v>
      </c>
      <c r="Q228" s="97">
        <f t="shared" si="219"/>
        <v>0</v>
      </c>
      <c r="R228" s="60">
        <f t="shared" si="220"/>
        <v>0</v>
      </c>
      <c r="S228" s="60">
        <f t="shared" si="221"/>
        <v>0</v>
      </c>
      <c r="T228" s="60">
        <f t="shared" si="225"/>
        <v>0</v>
      </c>
      <c r="U228" s="60">
        <f t="shared" si="226"/>
        <v>0</v>
      </c>
      <c r="W228" s="61"/>
      <c r="X228" s="61"/>
      <c r="Y228" s="60"/>
      <c r="Z228" s="62">
        <f t="shared" si="227"/>
        <v>0</v>
      </c>
      <c r="AA228" s="62">
        <f t="shared" si="228"/>
        <v>0</v>
      </c>
      <c r="AB228" s="62">
        <f t="shared" si="229"/>
        <v>0</v>
      </c>
      <c r="AC228" s="62">
        <f t="shared" si="230"/>
        <v>0</v>
      </c>
      <c r="AD228" s="62">
        <f t="shared" si="231"/>
        <v>0</v>
      </c>
      <c r="AE228" s="62">
        <f t="shared" si="232"/>
        <v>0</v>
      </c>
      <c r="AF228" s="62">
        <f t="shared" si="233"/>
        <v>0</v>
      </c>
      <c r="AG228" s="62">
        <f t="shared" si="234"/>
        <v>0</v>
      </c>
      <c r="AH228" s="62">
        <f t="shared" si="235"/>
        <v>0</v>
      </c>
      <c r="AI228" s="62">
        <f t="shared" si="236"/>
        <v>0</v>
      </c>
      <c r="AK228" s="98"/>
      <c r="AL228" s="34"/>
      <c r="AM228" s="160"/>
      <c r="AN228" s="160"/>
      <c r="AO228" s="160"/>
      <c r="AP228" s="160"/>
      <c r="AQ228" s="160"/>
      <c r="AR228" s="160"/>
      <c r="AS228" s="160"/>
      <c r="AT228" s="160"/>
      <c r="AU228" s="160"/>
      <c r="AV228" s="160"/>
      <c r="AW228" s="160"/>
      <c r="AX228" s="160"/>
      <c r="AY228" s="72"/>
      <c r="BF228" s="131"/>
      <c r="BJ228" s="96"/>
    </row>
    <row r="229" spans="1:62">
      <c r="B229" s="59">
        <f t="shared" si="212"/>
        <v>0</v>
      </c>
      <c r="D229" s="91">
        <f t="shared" si="213"/>
        <v>0</v>
      </c>
      <c r="E229" s="92">
        <f t="shared" si="213"/>
        <v>0</v>
      </c>
      <c r="F229" s="92">
        <f t="shared" si="213"/>
        <v>0</v>
      </c>
      <c r="G229" s="92">
        <f t="shared" si="213"/>
        <v>0</v>
      </c>
      <c r="H229" s="93">
        <f t="shared" si="214"/>
        <v>0</v>
      </c>
      <c r="I229" s="94">
        <f t="shared" si="215"/>
        <v>0</v>
      </c>
      <c r="J229" s="95">
        <f t="shared" si="216"/>
        <v>0</v>
      </c>
      <c r="K229" s="95">
        <f t="shared" si="216"/>
        <v>0</v>
      </c>
      <c r="L229" s="96">
        <f t="shared" si="222"/>
        <v>0</v>
      </c>
      <c r="M229" s="60">
        <f t="shared" si="217"/>
        <v>0</v>
      </c>
      <c r="N229" s="60">
        <f t="shared" si="218"/>
        <v>0</v>
      </c>
      <c r="O229" s="60">
        <f t="shared" si="223"/>
        <v>0</v>
      </c>
      <c r="P229" s="60">
        <f t="shared" si="224"/>
        <v>0</v>
      </c>
      <c r="Q229" s="97">
        <f t="shared" si="219"/>
        <v>0</v>
      </c>
      <c r="R229" s="60">
        <f t="shared" si="220"/>
        <v>0</v>
      </c>
      <c r="S229" s="60">
        <f t="shared" si="221"/>
        <v>0</v>
      </c>
      <c r="T229" s="60">
        <f t="shared" si="225"/>
        <v>0</v>
      </c>
      <c r="U229" s="60">
        <f t="shared" si="226"/>
        <v>0</v>
      </c>
      <c r="W229" s="61"/>
      <c r="X229" s="61"/>
      <c r="Y229" s="60"/>
      <c r="Z229" s="62">
        <f t="shared" si="227"/>
        <v>0</v>
      </c>
      <c r="AA229" s="62">
        <f t="shared" si="228"/>
        <v>0</v>
      </c>
      <c r="AB229" s="62">
        <f t="shared" si="229"/>
        <v>0</v>
      </c>
      <c r="AC229" s="62">
        <f t="shared" si="230"/>
        <v>0</v>
      </c>
      <c r="AD229" s="62">
        <f t="shared" si="231"/>
        <v>0</v>
      </c>
      <c r="AE229" s="62">
        <f t="shared" si="232"/>
        <v>0</v>
      </c>
      <c r="AF229" s="62">
        <f t="shared" si="233"/>
        <v>0</v>
      </c>
      <c r="AG229" s="62">
        <f t="shared" si="234"/>
        <v>0</v>
      </c>
      <c r="AH229" s="62">
        <f t="shared" si="235"/>
        <v>0</v>
      </c>
      <c r="AI229" s="62">
        <f t="shared" si="236"/>
        <v>0</v>
      </c>
      <c r="AK229" s="98"/>
      <c r="AL229" s="34"/>
      <c r="AM229" s="160"/>
      <c r="AN229" s="160"/>
      <c r="AO229" s="160"/>
      <c r="AP229" s="160"/>
      <c r="AQ229" s="160"/>
      <c r="AR229" s="160"/>
      <c r="AS229" s="160"/>
      <c r="AT229" s="160"/>
      <c r="AU229" s="160"/>
      <c r="AV229" s="160"/>
      <c r="AW229" s="160"/>
      <c r="AX229" s="160"/>
      <c r="AY229" s="72"/>
      <c r="BF229" s="131"/>
      <c r="BJ229" s="96"/>
    </row>
    <row r="230" spans="1:62">
      <c r="B230" s="100" t="str">
        <f>CONCATENATE(A208," Subtotal")</f>
        <v>820 BBQ/Syrup Line Subtotal</v>
      </c>
      <c r="C230" s="101"/>
      <c r="D230" s="102">
        <f>SUM(D209:D229)</f>
        <v>289268.94</v>
      </c>
      <c r="E230" s="102">
        <f>SUM(E209:E229)</f>
        <v>27447.001325000005</v>
      </c>
      <c r="F230" s="102">
        <f>SUM(F209:F229)</f>
        <v>26790.998740999999</v>
      </c>
      <c r="G230" s="102">
        <f>SUM(G209:G229)</f>
        <v>9097.3666129999965</v>
      </c>
      <c r="H230" s="103">
        <f t="shared" ref="H230" si="237">D230/E230</f>
        <v>10.539181915531167</v>
      </c>
      <c r="I230" s="104"/>
      <c r="J230" s="105">
        <f>AB230/(SUM($E230:$G230))</f>
        <v>0.42809180797642182</v>
      </c>
      <c r="K230" s="105">
        <f>AG230/(SUM($E230:$F230))</f>
        <v>0.49989405609063009</v>
      </c>
      <c r="L230" s="106">
        <f>D230/(J230*(E230+F230+G230))</f>
        <v>10.668874285353821</v>
      </c>
      <c r="M230" s="107">
        <f>AD230/(SUM($E230:$G230))</f>
        <v>0.43335979191702634</v>
      </c>
      <c r="N230" s="108">
        <f>M230-J230</f>
        <v>5.2679839406045148E-3</v>
      </c>
      <c r="O230" s="107">
        <f>AI230/(SUM($E230:$F230))</f>
        <v>0.50604744444118277</v>
      </c>
      <c r="P230" s="108">
        <f>O230-K230</f>
        <v>6.1533883505526799E-3</v>
      </c>
      <c r="Q230" s="106">
        <f>D230/(R230*(E230+F230+G230))</f>
        <v>10.667859532802821</v>
      </c>
      <c r="R230" s="109">
        <f>AC230/(SUM($E230:$G230))</f>
        <v>0.42813252910261129</v>
      </c>
      <c r="S230" s="108">
        <f>R230-J230</f>
        <v>4.0721126189469103E-5</v>
      </c>
      <c r="T230" s="109">
        <f>AH230/(SUM($E230:$F230))</f>
        <v>0.49994341024604999</v>
      </c>
      <c r="U230" s="108">
        <f>T230-K230</f>
        <v>4.9354155419900625E-5</v>
      </c>
      <c r="V230" s="100"/>
      <c r="W230" s="100"/>
      <c r="X230" s="100"/>
      <c r="Y230" s="60"/>
      <c r="Z230" s="110">
        <f t="shared" ref="Z230:AI230" si="238">SUM(Z209:Z229)</f>
        <v>675175.72179746558</v>
      </c>
      <c r="AA230" s="110">
        <f t="shared" si="238"/>
        <v>683503.34679593996</v>
      </c>
      <c r="AB230" s="110">
        <f t="shared" si="238"/>
        <v>27113.351630462737</v>
      </c>
      <c r="AC230" s="110">
        <f t="shared" si="238"/>
        <v>27115.930717921528</v>
      </c>
      <c r="AD230" s="110">
        <f t="shared" si="238"/>
        <v>27447.001325000005</v>
      </c>
      <c r="AE230" s="110">
        <f t="shared" si="238"/>
        <v>576688.3958052767</v>
      </c>
      <c r="AF230" s="110">
        <f t="shared" si="238"/>
        <v>583249.89970942005</v>
      </c>
      <c r="AG230" s="110">
        <f t="shared" si="238"/>
        <v>27113.253847236607</v>
      </c>
      <c r="AH230" s="110">
        <f t="shared" si="238"/>
        <v>27115.930717921528</v>
      </c>
      <c r="AI230" s="110">
        <f t="shared" si="238"/>
        <v>27447.001325000005</v>
      </c>
      <c r="AK230" s="111"/>
      <c r="AL230" s="162" t="s">
        <v>444</v>
      </c>
      <c r="AM230" s="163"/>
      <c r="AN230" s="163"/>
      <c r="AO230" s="163"/>
      <c r="AP230" s="163"/>
      <c r="AQ230" s="163"/>
      <c r="AR230" s="163"/>
      <c r="AS230" s="163"/>
      <c r="AT230" s="163"/>
      <c r="AU230" s="163"/>
      <c r="AV230" s="163"/>
      <c r="AW230" s="163"/>
      <c r="AX230" s="163"/>
      <c r="AY230" s="72"/>
      <c r="BF230" s="131"/>
      <c r="BJ230" s="96"/>
    </row>
    <row r="231" spans="1:62">
      <c r="B231" s="100"/>
      <c r="C231" s="100"/>
      <c r="D231" s="102"/>
      <c r="E231" s="102"/>
      <c r="F231" s="102"/>
      <c r="G231" s="102"/>
      <c r="H231" s="100"/>
      <c r="I231" s="100"/>
      <c r="J231" s="105"/>
      <c r="K231" s="105"/>
      <c r="L231" s="106"/>
      <c r="M231" s="108"/>
      <c r="N231" s="108"/>
      <c r="O231" s="108"/>
      <c r="P231" s="108"/>
      <c r="Q231" s="106"/>
      <c r="R231" s="108"/>
      <c r="S231" s="108"/>
      <c r="T231" s="108"/>
      <c r="U231" s="108"/>
      <c r="V231" s="115"/>
      <c r="W231" s="115"/>
      <c r="X231" s="115"/>
      <c r="Y231" s="116"/>
      <c r="AK231" s="98"/>
      <c r="AL231" s="72"/>
      <c r="AM231" s="72"/>
      <c r="AN231" s="72"/>
      <c r="AO231" s="72"/>
      <c r="AP231" s="72"/>
      <c r="AQ231" s="72"/>
      <c r="AR231" s="72"/>
      <c r="AS231" s="72"/>
      <c r="AT231" s="72"/>
      <c r="AU231" s="72"/>
      <c r="AV231" s="72"/>
      <c r="AW231" s="72"/>
      <c r="AX231" s="72"/>
      <c r="AY231" s="72"/>
      <c r="BF231" s="131"/>
      <c r="BJ231" s="96"/>
    </row>
    <row r="232" spans="1:62">
      <c r="A232" s="83" t="str">
        <f>AL232</f>
        <v>670 SPICE</v>
      </c>
      <c r="B232" s="100"/>
      <c r="C232" s="100"/>
      <c r="D232" s="102"/>
      <c r="E232" s="102"/>
      <c r="F232" s="102"/>
      <c r="G232" s="102"/>
      <c r="H232" s="100"/>
      <c r="I232" s="100"/>
      <c r="J232" s="105"/>
      <c r="K232" s="105"/>
      <c r="L232" s="106"/>
      <c r="M232" s="108"/>
      <c r="N232" s="108"/>
      <c r="O232" s="108"/>
      <c r="P232" s="108"/>
      <c r="Q232" s="106"/>
      <c r="R232" s="108"/>
      <c r="S232" s="108"/>
      <c r="T232" s="108"/>
      <c r="U232" s="108"/>
      <c r="V232" s="115"/>
      <c r="W232" s="115"/>
      <c r="X232" s="115"/>
      <c r="Y232" s="116"/>
      <c r="AK232" s="114"/>
      <c r="AL232" s="34" t="s">
        <v>562</v>
      </c>
      <c r="AM232" s="146"/>
      <c r="AN232" s="146"/>
      <c r="AO232" s="146"/>
      <c r="AP232" s="146"/>
      <c r="AQ232" s="146"/>
      <c r="AR232" s="147"/>
      <c r="AS232" s="147"/>
      <c r="AT232" s="146"/>
      <c r="AU232" s="146"/>
      <c r="AV232" s="146"/>
      <c r="AW232" s="146"/>
      <c r="AX232" s="146"/>
      <c r="AY232" s="72"/>
      <c r="BF232" s="131"/>
      <c r="BJ232" s="96"/>
    </row>
    <row r="233" spans="1:62">
      <c r="B233" s="59" t="str">
        <f t="shared" ref="B233:B276" si="239">AL233</f>
        <v>K48302 PS POPPY SEED</v>
      </c>
      <c r="D233" s="91">
        <f t="shared" ref="D233:G248" si="240">AM233</f>
        <v>8556</v>
      </c>
      <c r="E233" s="92">
        <f t="shared" si="240"/>
        <v>237.03335099999995</v>
      </c>
      <c r="F233" s="92">
        <f>AO233</f>
        <v>211.21665200000004</v>
      </c>
      <c r="G233" s="92">
        <f>AP233</f>
        <v>80.099997999999999</v>
      </c>
      <c r="H233" s="93">
        <f t="shared" ref="H233:H276" si="241">IF(ISERROR(D233/E233),0,D233/E233)</f>
        <v>36.096186312617256</v>
      </c>
      <c r="I233" s="94">
        <f t="shared" ref="I233:I276" si="242">AR233</f>
        <v>33.75</v>
      </c>
      <c r="J233" s="95">
        <f t="shared" ref="J233:K248" si="243">AS233/100</f>
        <v>0.47981661895877392</v>
      </c>
      <c r="K233" s="95">
        <f t="shared" si="243"/>
        <v>0.56555741079804267</v>
      </c>
      <c r="L233" s="96">
        <f>IF(ISERROR(D233/(J233*(E233+F233+G233))),0,D233/(J233*(E233+F233+G233)))</f>
        <v>33.750000000589274</v>
      </c>
      <c r="M233" s="60">
        <f t="shared" ref="M233:M276" si="244">IF(ISERROR(D233/Z233),0,D233/Z233)</f>
        <v>0.44862941336494849</v>
      </c>
      <c r="N233" s="60">
        <f t="shared" ref="N233:N276" si="245">M233-J233</f>
        <v>-3.1187205593825429E-2</v>
      </c>
      <c r="O233" s="60">
        <f>IF(ISERROR(D233/AE233),0,D233/AE233)</f>
        <v>0.5287972100693995</v>
      </c>
      <c r="P233" s="60">
        <f>O233-K233</f>
        <v>-3.6760200728643166E-2</v>
      </c>
      <c r="Q233" s="97">
        <f t="shared" ref="Q233:Q276" si="246">I233</f>
        <v>33.75</v>
      </c>
      <c r="R233" s="60">
        <f t="shared" ref="R233:R276" si="247">IF(ISERROR(D233/AA233),0,D233/AA233)</f>
        <v>0.47981661896715144</v>
      </c>
      <c r="S233" s="60">
        <f t="shared" ref="S233:S276" si="248">R233-J233</f>
        <v>8.3775208992165062E-12</v>
      </c>
      <c r="T233" s="60">
        <f>IF(ISERROR(D233/AF233),0,D233/AF233)</f>
        <v>0.56555741085206668</v>
      </c>
      <c r="U233" s="60">
        <f>T233-K233</f>
        <v>5.402400748977243E-11</v>
      </c>
      <c r="W233" s="61"/>
      <c r="X233" s="61"/>
      <c r="Y233" s="60"/>
      <c r="Z233" s="62">
        <f>(SUM($E233:$G233))*$H233</f>
        <v>19071.420074367514</v>
      </c>
      <c r="AA233" s="62">
        <f>(SUM($E233:$G233))*$Q233</f>
        <v>17831.812533750002</v>
      </c>
      <c r="AB233" s="62">
        <f>(SUM($E233:$G233))*$J233</f>
        <v>253.51111110668484</v>
      </c>
      <c r="AC233" s="62">
        <f>SUM(($E233:$G233))*$R233</f>
        <v>253.51111111111109</v>
      </c>
      <c r="AD233" s="62">
        <f>SUM(($E233:$G233))*$M233</f>
        <v>237.03335099999995</v>
      </c>
      <c r="AE233" s="62">
        <f>(SUM($E233:$F233))*$H233</f>
        <v>16180.115622919244</v>
      </c>
      <c r="AF233" s="62">
        <f>(SUM($E233:$F233))*$Q233</f>
        <v>15128.43760125</v>
      </c>
      <c r="AG233" s="62">
        <f>(SUM($E233:$F233))*$K233</f>
        <v>253.51111108689486</v>
      </c>
      <c r="AH233" s="62">
        <f>SUM(($E233:$F233))*$T233</f>
        <v>253.51111111111112</v>
      </c>
      <c r="AI233" s="62">
        <f>SUM(($E233:$F233))*$O233</f>
        <v>237.03335099999995</v>
      </c>
      <c r="AK233" s="98"/>
      <c r="AL233" s="34" t="s">
        <v>563</v>
      </c>
      <c r="AM233" s="160">
        <v>8556</v>
      </c>
      <c r="AN233" s="160">
        <v>237.03335099999995</v>
      </c>
      <c r="AO233" s="160">
        <v>211.21665200000004</v>
      </c>
      <c r="AP233" s="160">
        <v>80.099997999999999</v>
      </c>
      <c r="AQ233" s="160">
        <v>36.096186312617256</v>
      </c>
      <c r="AR233" s="160">
        <v>33.75</v>
      </c>
      <c r="AS233" s="160">
        <v>47.981661895877394</v>
      </c>
      <c r="AT233" s="160">
        <v>56.555741079804264</v>
      </c>
      <c r="AU233" s="160">
        <v>2.3461863126172555</v>
      </c>
      <c r="AV233" s="160">
        <v>7999.8755962499999</v>
      </c>
      <c r="AW233" s="160">
        <v>-556.12440375000028</v>
      </c>
      <c r="AX233" s="160">
        <v>-16.47776011111112</v>
      </c>
      <c r="AY233" s="72"/>
      <c r="BF233" s="131"/>
      <c r="BJ233" s="96"/>
    </row>
    <row r="234" spans="1:62">
      <c r="B234" s="59" t="str">
        <f t="shared" si="239"/>
        <v>K48309 PS WHOLE CLOVES</v>
      </c>
      <c r="D234" s="91">
        <f t="shared" si="240"/>
        <v>9781</v>
      </c>
      <c r="E234" s="92">
        <f t="shared" si="240"/>
        <v>468.78334100000001</v>
      </c>
      <c r="F234" s="92">
        <f t="shared" si="240"/>
        <v>54.566659999999999</v>
      </c>
      <c r="G234" s="92">
        <f t="shared" si="240"/>
        <v>74.299998000000002</v>
      </c>
      <c r="H234" s="93">
        <v>6</v>
      </c>
      <c r="I234" s="94">
        <f t="shared" si="242"/>
        <v>20</v>
      </c>
      <c r="J234" s="95">
        <f t="shared" si="243"/>
        <v>0.81828829719449214</v>
      </c>
      <c r="K234" s="95">
        <f t="shared" si="243"/>
        <v>0.93446068417987826</v>
      </c>
      <c r="L234" s="96">
        <f t="shared" ref="L234:L236" si="249">IF(ISERROR(D234/(J234*(E234+F234+G234))),0,D234/(J234*(E234+F234+G234)))</f>
        <v>20.000000000000004</v>
      </c>
      <c r="M234" s="60">
        <f t="shared" si="244"/>
        <v>2.7276276573149745</v>
      </c>
      <c r="N234" s="60">
        <f t="shared" si="245"/>
        <v>1.9093393601204824</v>
      </c>
      <c r="O234" s="60">
        <f t="shared" ref="O234:O236" si="250">IF(ISERROR(D234/AE234),0,D234/AE234)</f>
        <v>3.114868947266261</v>
      </c>
      <c r="P234" s="60">
        <f t="shared" ref="P234:P236" si="251">O234-K234</f>
        <v>2.1804082630863828</v>
      </c>
      <c r="Q234" s="97">
        <f t="shared" si="246"/>
        <v>20</v>
      </c>
      <c r="R234" s="60">
        <f t="shared" si="247"/>
        <v>0.81828829719449225</v>
      </c>
      <c r="S234" s="60">
        <f t="shared" si="248"/>
        <v>0</v>
      </c>
      <c r="T234" s="60">
        <f t="shared" ref="T234:T236" si="252">IF(ISERROR(D234/AF234),0,D234/AF234)</f>
        <v>0.93446068417987838</v>
      </c>
      <c r="U234" s="60">
        <f t="shared" ref="U234:U236" si="253">T234-K234</f>
        <v>0</v>
      </c>
      <c r="W234" s="61"/>
      <c r="X234" s="61"/>
      <c r="Y234" s="60"/>
      <c r="Z234" s="62">
        <f t="shared" ref="Z234:Z236" si="254">(SUM($E234:$G234))*$H234</f>
        <v>3585.8999939999999</v>
      </c>
      <c r="AA234" s="62">
        <f t="shared" ref="AA234:AA236" si="255">(SUM($E234:$G234))*$Q234</f>
        <v>11952.999980000001</v>
      </c>
      <c r="AB234" s="62">
        <f t="shared" ref="AB234:AB236" si="256">(SUM($E234:$G234))*$J234</f>
        <v>489.0499999999999</v>
      </c>
      <c r="AC234" s="62">
        <f t="shared" ref="AC234:AC236" si="257">SUM(($E234:$G234))*$R234</f>
        <v>489.04999999999995</v>
      </c>
      <c r="AD234" s="62">
        <f t="shared" ref="AD234:AD236" si="258">SUM(($E234:$G234))*$M234</f>
        <v>1630.1666666666667</v>
      </c>
      <c r="AE234" s="62">
        <f t="shared" ref="AE234:AE236" si="259">(SUM($E234:$F234))*$H234</f>
        <v>3140.1000060000001</v>
      </c>
      <c r="AF234" s="62">
        <f t="shared" ref="AF234:AF236" si="260">(SUM($E234:$F234))*$Q234</f>
        <v>10467.000019999999</v>
      </c>
      <c r="AG234" s="62">
        <f t="shared" ref="AG234:AG236" si="261">(SUM($E234:$F234))*$K234</f>
        <v>489.05</v>
      </c>
      <c r="AH234" s="62">
        <f t="shared" ref="AH234:AH236" si="262">SUM(($E234:$F234))*$T234</f>
        <v>489.05000000000007</v>
      </c>
      <c r="AI234" s="62">
        <f t="shared" ref="AI234:AI236" si="263">SUM(($E234:$F234))*$O234</f>
        <v>1630.1666666666667</v>
      </c>
      <c r="AK234" s="98"/>
      <c r="AL234" s="34" t="s">
        <v>564</v>
      </c>
      <c r="AM234" s="160">
        <v>9781</v>
      </c>
      <c r="AN234" s="160">
        <v>468.78334100000001</v>
      </c>
      <c r="AO234" s="160">
        <v>54.566659999999999</v>
      </c>
      <c r="AP234" s="160">
        <v>74.299998000000002</v>
      </c>
      <c r="AQ234" s="160">
        <v>20.864649283686894</v>
      </c>
      <c r="AR234" s="160">
        <v>20</v>
      </c>
      <c r="AS234" s="160">
        <v>81.828829719449217</v>
      </c>
      <c r="AT234" s="160">
        <v>93.446068417987831</v>
      </c>
      <c r="AU234" s="160">
        <v>0.86464928368689475</v>
      </c>
      <c r="AV234" s="160">
        <v>9375.6668200000004</v>
      </c>
      <c r="AW234" s="160">
        <v>-405.33317999999969</v>
      </c>
      <c r="AX234" s="160">
        <v>-20.266658999999983</v>
      </c>
      <c r="AY234" s="72"/>
      <c r="BF234" s="131"/>
      <c r="BJ234" s="96"/>
    </row>
    <row r="235" spans="1:62">
      <c r="B235" s="59" t="str">
        <f t="shared" si="239"/>
        <v>K48463 PS GROUND CUMIN</v>
      </c>
      <c r="D235" s="91">
        <f t="shared" si="240"/>
        <v>35662</v>
      </c>
      <c r="E235" s="92">
        <f t="shared" si="240"/>
        <v>1076.766725</v>
      </c>
      <c r="F235" s="92">
        <f t="shared" si="240"/>
        <v>394.1332779999999</v>
      </c>
      <c r="G235" s="92">
        <f t="shared" si="240"/>
        <v>116.049998</v>
      </c>
      <c r="H235" s="93">
        <f t="shared" si="241"/>
        <v>33.119522708133466</v>
      </c>
      <c r="I235" s="94">
        <f t="shared" si="242"/>
        <v>28.75</v>
      </c>
      <c r="J235" s="95">
        <f t="shared" si="243"/>
        <v>0.78161964999389455</v>
      </c>
      <c r="K235" s="95">
        <f t="shared" si="243"/>
        <v>0.84328730833002041</v>
      </c>
      <c r="L235" s="96">
        <f t="shared" si="249"/>
        <v>28.750604648096733</v>
      </c>
      <c r="M235" s="60">
        <f t="shared" si="244"/>
        <v>0.67851332702447253</v>
      </c>
      <c r="N235" s="60">
        <f t="shared" si="245"/>
        <v>-0.10310632296942202</v>
      </c>
      <c r="O235" s="60">
        <f t="shared" si="250"/>
        <v>0.73204617771694991</v>
      </c>
      <c r="P235" s="60">
        <f t="shared" si="251"/>
        <v>-0.1112411306130705</v>
      </c>
      <c r="Q235" s="97">
        <f t="shared" si="246"/>
        <v>28.75</v>
      </c>
      <c r="R235" s="60">
        <f t="shared" si="247"/>
        <v>0.78163608842289423</v>
      </c>
      <c r="S235" s="60">
        <f t="shared" si="248"/>
        <v>1.6438428999676624E-5</v>
      </c>
      <c r="T235" s="60">
        <f t="shared" si="252"/>
        <v>0.84330504369735049</v>
      </c>
      <c r="U235" s="60">
        <f t="shared" si="253"/>
        <v>1.773536733007397E-5</v>
      </c>
      <c r="W235" s="61"/>
      <c r="X235" s="61"/>
      <c r="Y235" s="60"/>
      <c r="Z235" s="62">
        <f t="shared" si="254"/>
        <v>52559.026594791918</v>
      </c>
      <c r="AA235" s="62">
        <f t="shared" si="255"/>
        <v>45624.812528749993</v>
      </c>
      <c r="AB235" s="62">
        <f t="shared" si="256"/>
        <v>1240.3913043394305</v>
      </c>
      <c r="AC235" s="62">
        <f t="shared" si="257"/>
        <v>1240.4173913043478</v>
      </c>
      <c r="AD235" s="62">
        <f t="shared" si="258"/>
        <v>1076.7667249999997</v>
      </c>
      <c r="AE235" s="62">
        <f t="shared" si="259"/>
        <v>48715.506050752076</v>
      </c>
      <c r="AF235" s="62">
        <f t="shared" si="260"/>
        <v>42288.375086249995</v>
      </c>
      <c r="AG235" s="62">
        <f t="shared" si="261"/>
        <v>1240.3913043524888</v>
      </c>
      <c r="AH235" s="62">
        <f t="shared" si="262"/>
        <v>1240.4173913043478</v>
      </c>
      <c r="AI235" s="62">
        <f t="shared" si="263"/>
        <v>1076.766725</v>
      </c>
      <c r="AK235" s="98"/>
      <c r="AL235" s="34" t="s">
        <v>565</v>
      </c>
      <c r="AM235" s="160">
        <v>35662</v>
      </c>
      <c r="AN235" s="160">
        <v>1076.766725</v>
      </c>
      <c r="AO235" s="160">
        <v>394.1332779999999</v>
      </c>
      <c r="AP235" s="160">
        <v>116.049998</v>
      </c>
      <c r="AQ235" s="160">
        <v>33.119522708133466</v>
      </c>
      <c r="AR235" s="160">
        <v>28.75</v>
      </c>
      <c r="AS235" s="160">
        <v>78.161964999389454</v>
      </c>
      <c r="AT235" s="160">
        <v>84.328730833002041</v>
      </c>
      <c r="AU235" s="160">
        <v>4.3695227081334629</v>
      </c>
      <c r="AV235" s="160">
        <v>30957.04334375</v>
      </c>
      <c r="AW235" s="160">
        <v>-4704.9566562500004</v>
      </c>
      <c r="AX235" s="160">
        <v>-163.65066630434782</v>
      </c>
      <c r="AY235" s="72"/>
      <c r="BF235" s="131"/>
      <c r="BJ235" s="96"/>
    </row>
    <row r="236" spans="1:62">
      <c r="B236" s="59" t="str">
        <f t="shared" si="239"/>
        <v>K48464 PS THYME LEAVES</v>
      </c>
      <c r="D236" s="91">
        <f t="shared" si="240"/>
        <v>18633</v>
      </c>
      <c r="E236" s="92">
        <f t="shared" si="240"/>
        <v>770.46670899999992</v>
      </c>
      <c r="F236" s="92">
        <f t="shared" si="240"/>
        <v>372.14996199999996</v>
      </c>
      <c r="G236" s="92">
        <f t="shared" si="240"/>
        <v>43.399997999999997</v>
      </c>
      <c r="H236" s="93">
        <f t="shared" si="241"/>
        <v>24.18404297336097</v>
      </c>
      <c r="I236" s="94">
        <f t="shared" si="242"/>
        <v>31.25</v>
      </c>
      <c r="J236" s="95">
        <f t="shared" si="243"/>
        <v>0.50273829667675296</v>
      </c>
      <c r="K236" s="95">
        <f t="shared" si="243"/>
        <v>0.52183380054652984</v>
      </c>
      <c r="L236" s="96">
        <f t="shared" si="249"/>
        <v>31.249999999827246</v>
      </c>
      <c r="M236" s="60">
        <f t="shared" si="244"/>
        <v>0.64962553152783731</v>
      </c>
      <c r="N236" s="60">
        <f t="shared" si="245"/>
        <v>0.14688723485108435</v>
      </c>
      <c r="O236" s="60">
        <f t="shared" si="250"/>
        <v>0.67430025182960085</v>
      </c>
      <c r="P236" s="60">
        <f t="shared" si="251"/>
        <v>0.15246645128307101</v>
      </c>
      <c r="Q236" s="97">
        <f t="shared" si="246"/>
        <v>31.25</v>
      </c>
      <c r="R236" s="60">
        <f t="shared" si="247"/>
        <v>0.50273829667397374</v>
      </c>
      <c r="S236" s="60">
        <f t="shared" si="248"/>
        <v>-2.7792212975441544E-12</v>
      </c>
      <c r="T236" s="60">
        <f t="shared" si="252"/>
        <v>0.52183380055024597</v>
      </c>
      <c r="U236" s="60">
        <f t="shared" si="253"/>
        <v>3.716138508025324E-12</v>
      </c>
      <c r="W236" s="61"/>
      <c r="X236" s="61"/>
      <c r="Y236" s="60"/>
      <c r="Z236" s="62">
        <f t="shared" si="254"/>
        <v>28682.678090218429</v>
      </c>
      <c r="AA236" s="62">
        <f t="shared" si="255"/>
        <v>37063.020906249993</v>
      </c>
      <c r="AB236" s="62">
        <f t="shared" si="256"/>
        <v>596.25600000329621</v>
      </c>
      <c r="AC236" s="62">
        <f t="shared" si="257"/>
        <v>596.25600000000009</v>
      </c>
      <c r="AD236" s="62">
        <f t="shared" si="258"/>
        <v>770.46670900000004</v>
      </c>
      <c r="AE236" s="62">
        <f t="shared" si="259"/>
        <v>27633.090673542647</v>
      </c>
      <c r="AF236" s="62">
        <f t="shared" si="260"/>
        <v>35706.770968749996</v>
      </c>
      <c r="AG236" s="62">
        <f t="shared" si="261"/>
        <v>596.25599999575377</v>
      </c>
      <c r="AH236" s="62">
        <f t="shared" si="262"/>
        <v>596.25599999999986</v>
      </c>
      <c r="AI236" s="62">
        <f t="shared" si="263"/>
        <v>770.46670900000004</v>
      </c>
      <c r="AK236" s="98"/>
      <c r="AL236" s="34" t="s">
        <v>566</v>
      </c>
      <c r="AM236" s="160">
        <v>18633</v>
      </c>
      <c r="AN236" s="160">
        <v>770.46670899999992</v>
      </c>
      <c r="AO236" s="160">
        <v>372.14996199999996</v>
      </c>
      <c r="AP236" s="160">
        <v>43.399997999999997</v>
      </c>
      <c r="AQ236" s="160">
        <v>24.18404297336097</v>
      </c>
      <c r="AR236" s="160">
        <v>31.25</v>
      </c>
      <c r="AS236" s="160">
        <v>50.273829667675294</v>
      </c>
      <c r="AT236" s="160">
        <v>52.183380054652979</v>
      </c>
      <c r="AU236" s="160">
        <v>-7.0659570266390297</v>
      </c>
      <c r="AV236" s="160">
        <v>24077.084656250001</v>
      </c>
      <c r="AW236" s="160">
        <v>5444.0846562500019</v>
      </c>
      <c r="AX236" s="160">
        <v>174.21070900000007</v>
      </c>
      <c r="AY236" s="72"/>
      <c r="BF236" s="131"/>
      <c r="BJ236" s="96"/>
    </row>
    <row r="237" spans="1:62">
      <c r="B237" s="59" t="str">
        <f t="shared" si="239"/>
        <v>K48466 PS GROUND CINNAMON</v>
      </c>
      <c r="D237" s="91">
        <f t="shared" si="240"/>
        <v>27701.5</v>
      </c>
      <c r="E237" s="92">
        <f t="shared" si="240"/>
        <v>937.35004300000003</v>
      </c>
      <c r="F237" s="92">
        <f>AO237</f>
        <v>473.63329599999997</v>
      </c>
      <c r="G237" s="92">
        <f>AP237</f>
        <v>140.33333000000002</v>
      </c>
      <c r="H237" s="93">
        <f t="shared" si="241"/>
        <v>29.55299379017578</v>
      </c>
      <c r="I237" s="94">
        <f t="shared" si="242"/>
        <v>22.5</v>
      </c>
      <c r="J237" s="95">
        <f t="shared" si="243"/>
        <v>0.79359110599287885</v>
      </c>
      <c r="K237" s="95">
        <f t="shared" si="243"/>
        <v>0.87251994905016028</v>
      </c>
      <c r="L237" s="96">
        <f>IF(ISERROR(D237/(J237*(E237+F237+G237))),0,D237/(J237*(E237+F237+G237)))</f>
        <v>22.501218411812111</v>
      </c>
      <c r="M237" s="60">
        <f t="shared" si="244"/>
        <v>0.60422869278148661</v>
      </c>
      <c r="N237" s="60">
        <f t="shared" si="245"/>
        <v>-0.18936241321139224</v>
      </c>
      <c r="O237" s="60">
        <f>IF(ISERROR(D237/AE237),0,D237/AE237)</f>
        <v>0.66432396265169513</v>
      </c>
      <c r="P237" s="60">
        <f>O237-K237</f>
        <v>-0.20819598639846515</v>
      </c>
      <c r="Q237" s="97">
        <f t="shared" si="246"/>
        <v>22.5</v>
      </c>
      <c r="R237" s="60">
        <f t="shared" si="247"/>
        <v>0.79363408024965798</v>
      </c>
      <c r="S237" s="60">
        <f t="shared" si="248"/>
        <v>4.2974256779126918E-5</v>
      </c>
      <c r="T237" s="60">
        <f>IF(ISERROR(D237/AF237),0,D237/AF237)</f>
        <v>0.87256719746268951</v>
      </c>
      <c r="U237" s="60">
        <f>T237-K237</f>
        <v>4.7248412529232731E-5</v>
      </c>
      <c r="W237" s="61"/>
      <c r="X237" s="61"/>
      <c r="Y237" s="60"/>
      <c r="Z237" s="62">
        <f>(SUM($E237:$G237))*$H237</f>
        <v>45846.05188555317</v>
      </c>
      <c r="AA237" s="62">
        <f>(SUM($E237:$G237))*$Q237</f>
        <v>34904.625052499992</v>
      </c>
      <c r="AB237" s="62">
        <f>(SUM($E237:$G237))*$J237</f>
        <v>1231.1111110968986</v>
      </c>
      <c r="AC237" s="62">
        <f>SUM(($E237:$G237))*$R237</f>
        <v>1231.1777777777779</v>
      </c>
      <c r="AD237" s="62">
        <f>SUM(($E237:$G237))*$M237</f>
        <v>937.35004300000003</v>
      </c>
      <c r="AE237" s="62">
        <f>(SUM($E237:$F237))*$H237</f>
        <v>41698.781855508481</v>
      </c>
      <c r="AF237" s="62">
        <f>(SUM($E237:$F237))*$Q237</f>
        <v>31747.125127499996</v>
      </c>
      <c r="AG237" s="62">
        <f>(SUM($E237:$F237))*$K237</f>
        <v>1231.111111054905</v>
      </c>
      <c r="AH237" s="62">
        <f>SUM(($E237:$F237))*$T237</f>
        <v>1231.1777777777779</v>
      </c>
      <c r="AI237" s="62">
        <f>SUM(($E237:$F237))*$O237</f>
        <v>937.35004300000003</v>
      </c>
      <c r="AK237" s="98"/>
      <c r="AL237" s="34" t="s">
        <v>567</v>
      </c>
      <c r="AM237" s="160">
        <v>27701.5</v>
      </c>
      <c r="AN237" s="160">
        <v>937.35004300000003</v>
      </c>
      <c r="AO237" s="160">
        <v>473.63329599999997</v>
      </c>
      <c r="AP237" s="160">
        <v>140.33333000000002</v>
      </c>
      <c r="AQ237" s="160">
        <v>29.55299379017578</v>
      </c>
      <c r="AR237" s="160">
        <v>22.5</v>
      </c>
      <c r="AS237" s="160">
        <v>79.359110599287888</v>
      </c>
      <c r="AT237" s="160">
        <v>87.251994905016033</v>
      </c>
      <c r="AU237" s="160">
        <v>7.0529937901757789</v>
      </c>
      <c r="AV237" s="160">
        <v>21090.375967499996</v>
      </c>
      <c r="AW237" s="160">
        <v>-6611.1240324999999</v>
      </c>
      <c r="AX237" s="160">
        <v>-293.82773477777778</v>
      </c>
      <c r="AY237" s="72"/>
      <c r="BF237" s="131"/>
      <c r="BJ237" s="96"/>
    </row>
    <row r="238" spans="1:62">
      <c r="B238" s="59" t="str">
        <f t="shared" si="239"/>
        <v>K48468 PS GROUND RED PEPPER</v>
      </c>
      <c r="D238" s="91">
        <f t="shared" si="240"/>
        <v>26121</v>
      </c>
      <c r="E238" s="92">
        <f t="shared" si="240"/>
        <v>764.38337199999989</v>
      </c>
      <c r="F238" s="92">
        <f t="shared" si="240"/>
        <v>351.39996399999995</v>
      </c>
      <c r="G238" s="92">
        <f t="shared" si="240"/>
        <v>88.916666000000006</v>
      </c>
      <c r="H238" s="93">
        <f t="shared" si="241"/>
        <v>34.1726428868471</v>
      </c>
      <c r="I238" s="94">
        <f t="shared" si="242"/>
        <v>28.75</v>
      </c>
      <c r="J238" s="95">
        <f t="shared" si="243"/>
        <v>0.75417657524028059</v>
      </c>
      <c r="K238" s="95">
        <f t="shared" si="243"/>
        <v>0.81427683349764901</v>
      </c>
      <c r="L238" s="96">
        <f t="shared" ref="L238:L255" si="264">IF(ISERROR(D238/(J238*(E238+F238+G238))),0,D238/(J238*(E238+F238+G238)))</f>
        <v>28.750000001228127</v>
      </c>
      <c r="M238" s="60">
        <f t="shared" si="244"/>
        <v>0.63450101330704567</v>
      </c>
      <c r="N238" s="60">
        <f t="shared" si="245"/>
        <v>-0.11967556193323492</v>
      </c>
      <c r="O238" s="60">
        <f t="shared" ref="O238:O255" si="265">IF(ISERROR(D238/AE238),0,D238/AE238)</f>
        <v>0.68506433761616958</v>
      </c>
      <c r="P238" s="60">
        <f t="shared" ref="P238:P255" si="266">O238-K238</f>
        <v>-0.12921249588147943</v>
      </c>
      <c r="Q238" s="97">
        <f t="shared" si="246"/>
        <v>28.75</v>
      </c>
      <c r="R238" s="60">
        <f t="shared" si="247"/>
        <v>0.75417657527249704</v>
      </c>
      <c r="S238" s="60">
        <f t="shared" si="248"/>
        <v>3.2216451728572792E-11</v>
      </c>
      <c r="T238" s="60">
        <f t="shared" ref="T238:T255" si="267">IF(ISERROR(D238/AF238),0,D238/AF238)</f>
        <v>0.81427683352597624</v>
      </c>
      <c r="U238" s="60">
        <f t="shared" ref="U238:U255" si="268">T238-K238</f>
        <v>2.8327229451008407E-11</v>
      </c>
      <c r="W238" s="61"/>
      <c r="X238" s="61"/>
      <c r="Y238" s="60"/>
      <c r="Z238" s="62">
        <f t="shared" ref="Z238:Z255" si="269">(SUM($E238:$G238))*$H238</f>
        <v>41167.782954129987</v>
      </c>
      <c r="AA238" s="62">
        <f t="shared" ref="AA238:AA255" si="270">(SUM($E238:$G238))*$Q238</f>
        <v>34635.125057500001</v>
      </c>
      <c r="AB238" s="62">
        <f t="shared" ref="AB238:AB255" si="271">(SUM($E238:$G238))*$J238</f>
        <v>908.55652170031919</v>
      </c>
      <c r="AC238" s="62">
        <f t="shared" ref="AC238:AC255" si="272">SUM(($E238:$G238))*$R238</f>
        <v>908.5565217391304</v>
      </c>
      <c r="AD238" s="62">
        <f t="shared" ref="AD238:AD255" si="273">SUM(($E238:$G238))*$M238</f>
        <v>764.38337200000001</v>
      </c>
      <c r="AE238" s="62">
        <f t="shared" ref="AE238:AE255" si="274">(SUM($E238:$F238))*$H238</f>
        <v>38129.26548022293</v>
      </c>
      <c r="AF238" s="62">
        <f t="shared" ref="AF238:AF255" si="275">(SUM($E238:$F238))*$Q238</f>
        <v>32078.770909999999</v>
      </c>
      <c r="AG238" s="62">
        <f t="shared" ref="AG238:AG255" si="276">(SUM($E238:$F238))*$K238</f>
        <v>908.5565217075233</v>
      </c>
      <c r="AH238" s="62">
        <f t="shared" ref="AH238:AH255" si="277">SUM(($E238:$F238))*$T238</f>
        <v>908.5565217391304</v>
      </c>
      <c r="AI238" s="62">
        <f t="shared" ref="AI238:AI255" si="278">SUM(($E238:$F238))*$O238</f>
        <v>764.38337200000001</v>
      </c>
      <c r="AK238" s="98"/>
      <c r="AL238" s="34" t="s">
        <v>568</v>
      </c>
      <c r="AM238" s="160">
        <v>26121</v>
      </c>
      <c r="AN238" s="160">
        <v>764.38337199999989</v>
      </c>
      <c r="AO238" s="160">
        <v>351.39996399999995</v>
      </c>
      <c r="AP238" s="160">
        <v>88.916666000000006</v>
      </c>
      <c r="AQ238" s="160">
        <v>34.1726428868471</v>
      </c>
      <c r="AR238" s="160">
        <v>28.75</v>
      </c>
      <c r="AS238" s="160">
        <v>75.417657524028058</v>
      </c>
      <c r="AT238" s="160">
        <v>81.427683349764905</v>
      </c>
      <c r="AU238" s="160">
        <v>5.4226428868471022</v>
      </c>
      <c r="AV238" s="160">
        <v>21976.021944999997</v>
      </c>
      <c r="AW238" s="160">
        <v>-4144.9780550000005</v>
      </c>
      <c r="AX238" s="160">
        <v>-144.17314973913045</v>
      </c>
      <c r="AY238" s="72"/>
      <c r="BF238" s="131"/>
      <c r="BJ238" s="96"/>
    </row>
    <row r="239" spans="1:62">
      <c r="B239" s="59" t="str">
        <f t="shared" si="239"/>
        <v>K48470 PS GROUND GINGER</v>
      </c>
      <c r="D239" s="91">
        <f t="shared" si="240"/>
        <v>5927</v>
      </c>
      <c r="E239" s="92">
        <f t="shared" si="240"/>
        <v>161.900012</v>
      </c>
      <c r="F239" s="92">
        <f t="shared" si="240"/>
        <v>116.76665499999999</v>
      </c>
      <c r="G239" s="92">
        <f t="shared" si="240"/>
        <v>38.699998999999998</v>
      </c>
      <c r="H239" s="93">
        <f t="shared" si="241"/>
        <v>36.60901519883766</v>
      </c>
      <c r="I239" s="94">
        <f t="shared" si="242"/>
        <v>28.75</v>
      </c>
      <c r="J239" s="95">
        <f t="shared" si="243"/>
        <v>0.64958467228512673</v>
      </c>
      <c r="K239" s="95">
        <f t="shared" si="243"/>
        <v>0.73979612978097398</v>
      </c>
      <c r="L239" s="96">
        <f t="shared" si="264"/>
        <v>28.750000001575472</v>
      </c>
      <c r="M239" s="60">
        <f t="shared" si="244"/>
        <v>0.51013552885229618</v>
      </c>
      <c r="N239" s="60">
        <f t="shared" si="245"/>
        <v>-0.13944914343283055</v>
      </c>
      <c r="O239" s="60">
        <f t="shared" si="265"/>
        <v>0.58098090361126697</v>
      </c>
      <c r="P239" s="60">
        <f t="shared" si="266"/>
        <v>-0.158815226169707</v>
      </c>
      <c r="Q239" s="97">
        <f t="shared" si="246"/>
        <v>28.75</v>
      </c>
      <c r="R239" s="60">
        <f t="shared" si="247"/>
        <v>0.64958467232072337</v>
      </c>
      <c r="S239" s="60">
        <f t="shared" si="248"/>
        <v>3.5596636749346544E-11</v>
      </c>
      <c r="T239" s="60">
        <f t="shared" si="267"/>
        <v>0.73979612975788911</v>
      </c>
      <c r="U239" s="60">
        <f t="shared" si="268"/>
        <v>-2.308486735103088E-11</v>
      </c>
      <c r="W239" s="61"/>
      <c r="X239" s="61"/>
      <c r="Y239" s="60"/>
      <c r="Z239" s="62">
        <f t="shared" si="269"/>
        <v>11618.481099198434</v>
      </c>
      <c r="AA239" s="62">
        <f t="shared" si="270"/>
        <v>9124.2916474999984</v>
      </c>
      <c r="AB239" s="62">
        <f t="shared" si="271"/>
        <v>206.15652172783325</v>
      </c>
      <c r="AC239" s="62">
        <f t="shared" si="272"/>
        <v>206.15652173913043</v>
      </c>
      <c r="AD239" s="62">
        <f t="shared" si="273"/>
        <v>161.90001200000003</v>
      </c>
      <c r="AE239" s="62">
        <f t="shared" si="274"/>
        <v>10201.712247612431</v>
      </c>
      <c r="AF239" s="62">
        <f t="shared" si="275"/>
        <v>8011.666676249999</v>
      </c>
      <c r="AG239" s="62">
        <f t="shared" si="276"/>
        <v>206.15652174556342</v>
      </c>
      <c r="AH239" s="62">
        <f t="shared" si="277"/>
        <v>206.15652173913045</v>
      </c>
      <c r="AI239" s="62">
        <f t="shared" si="278"/>
        <v>161.900012</v>
      </c>
      <c r="AK239" s="98"/>
      <c r="AL239" s="34" t="s">
        <v>569</v>
      </c>
      <c r="AM239" s="160">
        <v>5927</v>
      </c>
      <c r="AN239" s="160">
        <v>161.900012</v>
      </c>
      <c r="AO239" s="160">
        <v>116.76665499999999</v>
      </c>
      <c r="AP239" s="160">
        <v>38.699998999999998</v>
      </c>
      <c r="AQ239" s="160">
        <v>36.60901519883766</v>
      </c>
      <c r="AR239" s="160">
        <v>28.75</v>
      </c>
      <c r="AS239" s="160">
        <v>64.958467228512674</v>
      </c>
      <c r="AT239" s="160">
        <v>73.979612978097393</v>
      </c>
      <c r="AU239" s="160">
        <v>7.8590151988376604</v>
      </c>
      <c r="AV239" s="160">
        <v>4654.6253450000004</v>
      </c>
      <c r="AW239" s="160">
        <v>-1272.3746549999998</v>
      </c>
      <c r="AX239" s="160">
        <v>-44.256509739130436</v>
      </c>
      <c r="AY239" s="72"/>
      <c r="BF239" s="131"/>
      <c r="BJ239" s="96"/>
    </row>
    <row r="240" spans="1:62">
      <c r="B240" s="59" t="str">
        <f t="shared" si="239"/>
        <v>K48471 PS GROUND NUTMEG</v>
      </c>
      <c r="D240" s="91">
        <f t="shared" si="240"/>
        <v>2682</v>
      </c>
      <c r="E240" s="92">
        <f t="shared" si="240"/>
        <v>66.183335999999997</v>
      </c>
      <c r="F240" s="92">
        <f t="shared" si="240"/>
        <v>5.6333309999999992</v>
      </c>
      <c r="G240" s="92">
        <f t="shared" si="240"/>
        <v>19.8</v>
      </c>
      <c r="H240" s="93">
        <f t="shared" si="241"/>
        <v>40.523795899318223</v>
      </c>
      <c r="I240" s="94">
        <f t="shared" si="242"/>
        <v>28.75</v>
      </c>
      <c r="J240" s="95">
        <f t="shared" si="243"/>
        <v>1.0182312846045065</v>
      </c>
      <c r="K240" s="95">
        <f t="shared" si="243"/>
        <v>1.2989597043404206</v>
      </c>
      <c r="L240" s="96">
        <f t="shared" si="264"/>
        <v>28.749999997271249</v>
      </c>
      <c r="M240" s="60">
        <f t="shared" si="244"/>
        <v>0.72239405958743297</v>
      </c>
      <c r="N240" s="60">
        <f t="shared" si="245"/>
        <v>-0.29583722501707355</v>
      </c>
      <c r="O240" s="60">
        <f t="shared" si="265"/>
        <v>0.92155955942650469</v>
      </c>
      <c r="P240" s="60">
        <f t="shared" si="266"/>
        <v>-0.37740014491391594</v>
      </c>
      <c r="Q240" s="97">
        <f t="shared" si="246"/>
        <v>28.75</v>
      </c>
      <c r="R240" s="60">
        <f t="shared" si="247"/>
        <v>1.0182312845078629</v>
      </c>
      <c r="S240" s="60">
        <f t="shared" si="248"/>
        <v>-9.6643582025990327E-11</v>
      </c>
      <c r="T240" s="60">
        <f t="shared" si="267"/>
        <v>1.2989597041831409</v>
      </c>
      <c r="U240" s="60">
        <f t="shared" si="268"/>
        <v>-1.572797447835228E-10</v>
      </c>
      <c r="W240" s="61"/>
      <c r="X240" s="61"/>
      <c r="Y240" s="60"/>
      <c r="Z240" s="62">
        <f t="shared" si="269"/>
        <v>3712.6551144838027</v>
      </c>
      <c r="AA240" s="62">
        <f t="shared" si="270"/>
        <v>2633.9791762499999</v>
      </c>
      <c r="AB240" s="62">
        <f t="shared" si="271"/>
        <v>93.286956530593287</v>
      </c>
      <c r="AC240" s="62">
        <f t="shared" si="272"/>
        <v>93.286956521739128</v>
      </c>
      <c r="AD240" s="62">
        <f t="shared" si="273"/>
        <v>66.183335999999997</v>
      </c>
      <c r="AE240" s="62">
        <f t="shared" si="274"/>
        <v>2910.2839556773024</v>
      </c>
      <c r="AF240" s="62">
        <f t="shared" si="275"/>
        <v>2064.7291762499999</v>
      </c>
      <c r="AG240" s="62">
        <f t="shared" si="276"/>
        <v>93.286956533034441</v>
      </c>
      <c r="AH240" s="62">
        <f t="shared" si="277"/>
        <v>93.286956521739128</v>
      </c>
      <c r="AI240" s="62">
        <f t="shared" si="278"/>
        <v>66.183335999999997</v>
      </c>
      <c r="AK240" s="98"/>
      <c r="AL240" s="34" t="s">
        <v>570</v>
      </c>
      <c r="AM240" s="160">
        <v>2682</v>
      </c>
      <c r="AN240" s="160">
        <v>66.183335999999997</v>
      </c>
      <c r="AO240" s="160">
        <v>5.6333309999999992</v>
      </c>
      <c r="AP240" s="160">
        <v>19.8</v>
      </c>
      <c r="AQ240" s="160">
        <v>40.523795899318223</v>
      </c>
      <c r="AR240" s="160">
        <v>28.75</v>
      </c>
      <c r="AS240" s="160">
        <v>101.82312846045066</v>
      </c>
      <c r="AT240" s="160">
        <v>129.89597043404206</v>
      </c>
      <c r="AU240" s="160">
        <v>11.77379589931822</v>
      </c>
      <c r="AV240" s="160">
        <v>1902.7709100000002</v>
      </c>
      <c r="AW240" s="160">
        <v>-779.22908999999981</v>
      </c>
      <c r="AX240" s="160">
        <v>-27.103620521739128</v>
      </c>
      <c r="AY240" s="72"/>
      <c r="BF240" s="131"/>
      <c r="BJ240" s="96"/>
    </row>
    <row r="241" spans="2:62">
      <c r="B241" s="59" t="str">
        <f t="shared" si="239"/>
        <v>K48475 PS ITALIAN SEASONING</v>
      </c>
      <c r="D241" s="91">
        <f t="shared" si="240"/>
        <v>39430</v>
      </c>
      <c r="E241" s="92">
        <f t="shared" si="240"/>
        <v>1247.550103</v>
      </c>
      <c r="F241" s="92">
        <f t="shared" si="240"/>
        <v>1081.1499060000001</v>
      </c>
      <c r="G241" s="92">
        <f t="shared" si="240"/>
        <v>78.566663000000005</v>
      </c>
      <c r="H241" s="93">
        <f t="shared" si="241"/>
        <v>31.605945047964138</v>
      </c>
      <c r="I241" s="94">
        <f t="shared" si="242"/>
        <v>31.25</v>
      </c>
      <c r="J241" s="95">
        <f t="shared" si="243"/>
        <v>0.52414633353986606</v>
      </c>
      <c r="K241" s="95">
        <f t="shared" si="243"/>
        <v>0.54183020357677114</v>
      </c>
      <c r="L241" s="96">
        <f t="shared" si="264"/>
        <v>31.250000000457806</v>
      </c>
      <c r="M241" s="60">
        <f t="shared" si="244"/>
        <v>0.51824341586697298</v>
      </c>
      <c r="N241" s="60">
        <f t="shared" si="245"/>
        <v>-5.9029176728930821E-3</v>
      </c>
      <c r="O241" s="60">
        <f t="shared" si="265"/>
        <v>0.53572813079333825</v>
      </c>
      <c r="P241" s="60">
        <f t="shared" si="266"/>
        <v>-6.1020727834328881E-3</v>
      </c>
      <c r="Q241" s="97">
        <f t="shared" si="246"/>
        <v>31.25</v>
      </c>
      <c r="R241" s="60">
        <f t="shared" si="247"/>
        <v>0.5241463335475447</v>
      </c>
      <c r="S241" s="60">
        <f t="shared" si="248"/>
        <v>7.6786355052149702E-12</v>
      </c>
      <c r="T241" s="60">
        <f t="shared" si="267"/>
        <v>0.54183020360008938</v>
      </c>
      <c r="U241" s="60">
        <f t="shared" si="268"/>
        <v>2.3318236230807088E-11</v>
      </c>
      <c r="W241" s="61"/>
      <c r="X241" s="61"/>
      <c r="Y241" s="60"/>
      <c r="Z241" s="62">
        <f t="shared" si="269"/>
        <v>76083.938151027513</v>
      </c>
      <c r="AA241" s="62">
        <f t="shared" si="270"/>
        <v>75227.083500000008</v>
      </c>
      <c r="AB241" s="62">
        <f t="shared" si="271"/>
        <v>1261.7599999815154</v>
      </c>
      <c r="AC241" s="62">
        <f t="shared" si="272"/>
        <v>1261.76</v>
      </c>
      <c r="AD241" s="62">
        <f t="shared" si="273"/>
        <v>1247.550103</v>
      </c>
      <c r="AE241" s="62">
        <f t="shared" si="274"/>
        <v>73600.764517647593</v>
      </c>
      <c r="AF241" s="62">
        <f t="shared" si="275"/>
        <v>72771.875281250002</v>
      </c>
      <c r="AG241" s="62">
        <f t="shared" si="276"/>
        <v>1261.7599999456988</v>
      </c>
      <c r="AH241" s="62">
        <f t="shared" si="277"/>
        <v>1261.76</v>
      </c>
      <c r="AI241" s="62">
        <f t="shared" si="278"/>
        <v>1247.550103</v>
      </c>
      <c r="AK241" s="98"/>
      <c r="AL241" s="34" t="s">
        <v>571</v>
      </c>
      <c r="AM241" s="160">
        <v>39430</v>
      </c>
      <c r="AN241" s="160">
        <v>1247.550103</v>
      </c>
      <c r="AO241" s="160">
        <v>1081.1499060000001</v>
      </c>
      <c r="AP241" s="160">
        <v>78.566663000000005</v>
      </c>
      <c r="AQ241" s="160">
        <v>31.605945047964138</v>
      </c>
      <c r="AR241" s="160">
        <v>31.25</v>
      </c>
      <c r="AS241" s="160">
        <v>52.414633353986602</v>
      </c>
      <c r="AT241" s="160">
        <v>54.183020357677115</v>
      </c>
      <c r="AU241" s="160">
        <v>0.35594504796413728</v>
      </c>
      <c r="AV241" s="160">
        <v>38985.940718749996</v>
      </c>
      <c r="AW241" s="160">
        <v>-444.05928125000094</v>
      </c>
      <c r="AX241" s="160">
        <v>-14.209897000000028</v>
      </c>
      <c r="AY241" s="72"/>
      <c r="BF241" s="131"/>
      <c r="BJ241" s="96"/>
    </row>
    <row r="242" spans="2:62">
      <c r="B242" s="59" t="str">
        <f t="shared" si="239"/>
        <v>K48477 PS FANCY PAPRIKA</v>
      </c>
      <c r="D242" s="91">
        <f t="shared" si="240"/>
        <v>31004</v>
      </c>
      <c r="E242" s="92">
        <f t="shared" si="240"/>
        <v>1083.0500520000001</v>
      </c>
      <c r="F242" s="92">
        <f t="shared" si="240"/>
        <v>422.33328999999998</v>
      </c>
      <c r="G242" s="92">
        <f t="shared" si="240"/>
        <v>76.899997999999997</v>
      </c>
      <c r="H242" s="93">
        <f t="shared" si="241"/>
        <v>28.626562496116289</v>
      </c>
      <c r="I242" s="94">
        <f t="shared" si="242"/>
        <v>28.75</v>
      </c>
      <c r="J242" s="95">
        <f t="shared" si="243"/>
        <v>0.68154670704834008</v>
      </c>
      <c r="K242" s="95">
        <f t="shared" si="243"/>
        <v>0.71636238420058529</v>
      </c>
      <c r="L242" s="96">
        <f t="shared" si="264"/>
        <v>28.750000000147985</v>
      </c>
      <c r="M242" s="60">
        <f t="shared" si="244"/>
        <v>0.68448553089107289</v>
      </c>
      <c r="N242" s="60">
        <f t="shared" si="245"/>
        <v>2.9388238427328073E-3</v>
      </c>
      <c r="O242" s="60">
        <f t="shared" si="265"/>
        <v>0.71945133294825581</v>
      </c>
      <c r="P242" s="60">
        <f t="shared" si="266"/>
        <v>3.0889487476705169E-3</v>
      </c>
      <c r="Q242" s="97">
        <f t="shared" si="246"/>
        <v>28.75</v>
      </c>
      <c r="R242" s="60">
        <f t="shared" si="247"/>
        <v>0.68154670705184817</v>
      </c>
      <c r="S242" s="60">
        <f t="shared" si="248"/>
        <v>3.5080827132105696E-12</v>
      </c>
      <c r="T242" s="60">
        <f t="shared" si="267"/>
        <v>0.71636238419330134</v>
      </c>
      <c r="U242" s="60">
        <f t="shared" si="268"/>
        <v>-7.283951219960727E-12</v>
      </c>
      <c r="W242" s="61"/>
      <c r="X242" s="61"/>
      <c r="Y242" s="60"/>
      <c r="Z242" s="62">
        <f t="shared" si="269"/>
        <v>45295.332919073626</v>
      </c>
      <c r="AA242" s="62">
        <f t="shared" si="270"/>
        <v>45490.646025000002</v>
      </c>
      <c r="AB242" s="62">
        <f t="shared" si="271"/>
        <v>1078.3999999944492</v>
      </c>
      <c r="AC242" s="62">
        <f t="shared" si="272"/>
        <v>1078.4000000000001</v>
      </c>
      <c r="AD242" s="62">
        <f t="shared" si="273"/>
        <v>1083.0500520000001</v>
      </c>
      <c r="AE242" s="62">
        <f t="shared" si="274"/>
        <v>43093.950320375407</v>
      </c>
      <c r="AF242" s="62">
        <f t="shared" si="275"/>
        <v>43279.771082500003</v>
      </c>
      <c r="AG242" s="62">
        <f t="shared" si="276"/>
        <v>1078.4000000109652</v>
      </c>
      <c r="AH242" s="62">
        <f t="shared" si="277"/>
        <v>1078.4000000000001</v>
      </c>
      <c r="AI242" s="62">
        <f t="shared" si="278"/>
        <v>1083.0500520000001</v>
      </c>
      <c r="AK242" s="98"/>
      <c r="AL242" s="34" t="s">
        <v>572</v>
      </c>
      <c r="AM242" s="160">
        <v>31004</v>
      </c>
      <c r="AN242" s="160">
        <v>1083.0500520000001</v>
      </c>
      <c r="AO242" s="160">
        <v>422.33328999999998</v>
      </c>
      <c r="AP242" s="160">
        <v>76.899997999999997</v>
      </c>
      <c r="AQ242" s="160">
        <v>28.626562496116289</v>
      </c>
      <c r="AR242" s="160">
        <v>28.75</v>
      </c>
      <c r="AS242" s="160">
        <v>68.154670704834004</v>
      </c>
      <c r="AT242" s="160">
        <v>71.636238420058532</v>
      </c>
      <c r="AU242" s="160">
        <v>-0.12343750388371064</v>
      </c>
      <c r="AV242" s="160">
        <v>31137.688994999997</v>
      </c>
      <c r="AW242" s="160">
        <v>133.68899500000057</v>
      </c>
      <c r="AX242" s="160">
        <v>4.6500520000000174</v>
      </c>
      <c r="AY242" s="72"/>
      <c r="BF242" s="131"/>
      <c r="BJ242" s="96"/>
    </row>
    <row r="243" spans="2:62">
      <c r="B243" s="59" t="str">
        <f t="shared" si="239"/>
        <v>K48479 PS PARSLEY FLAKES</v>
      </c>
      <c r="D243" s="91">
        <f t="shared" si="240"/>
        <v>46919.5</v>
      </c>
      <c r="E243" s="92">
        <f t="shared" si="240"/>
        <v>1518.5833890000004</v>
      </c>
      <c r="F243" s="92">
        <f t="shared" si="240"/>
        <v>557.13328000000001</v>
      </c>
      <c r="G243" s="92">
        <f t="shared" si="240"/>
        <v>234.04999699999999</v>
      </c>
      <c r="H243" s="93">
        <f t="shared" si="241"/>
        <v>30.896887414853705</v>
      </c>
      <c r="I243" s="94">
        <f t="shared" si="242"/>
        <v>31.25</v>
      </c>
      <c r="J243" s="95">
        <f t="shared" si="243"/>
        <v>0.65002236895731802</v>
      </c>
      <c r="K243" s="95">
        <f t="shared" si="243"/>
        <v>0.72331644409452223</v>
      </c>
      <c r="L243" s="96">
        <f t="shared" si="264"/>
        <v>31.250499534351974</v>
      </c>
      <c r="M243" s="60">
        <f t="shared" si="244"/>
        <v>0.65746181696779249</v>
      </c>
      <c r="N243" s="60">
        <f t="shared" si="245"/>
        <v>7.4394480104744698E-3</v>
      </c>
      <c r="O243" s="60">
        <f t="shared" si="265"/>
        <v>0.73159473625636728</v>
      </c>
      <c r="P243" s="60">
        <f t="shared" si="266"/>
        <v>8.2782921618450578E-3</v>
      </c>
      <c r="Q243" s="97">
        <f t="shared" si="246"/>
        <v>31.25</v>
      </c>
      <c r="R243" s="60">
        <f t="shared" si="247"/>
        <v>0.6500327596294091</v>
      </c>
      <c r="S243" s="60">
        <f t="shared" si="248"/>
        <v>1.0390672091076247E-5</v>
      </c>
      <c r="T243" s="60">
        <f t="shared" si="267"/>
        <v>0.72332800638120209</v>
      </c>
      <c r="U243" s="60">
        <f t="shared" si="268"/>
        <v>1.1562286679867029E-5</v>
      </c>
      <c r="W243" s="61"/>
      <c r="X243" s="61"/>
      <c r="Y243" s="60"/>
      <c r="Z243" s="62">
        <f t="shared" si="269"/>
        <v>71364.60063398401</v>
      </c>
      <c r="AA243" s="62">
        <f t="shared" si="270"/>
        <v>72180.208312500021</v>
      </c>
      <c r="AB243" s="62">
        <f t="shared" si="271"/>
        <v>1501.3999999719667</v>
      </c>
      <c r="AC243" s="62">
        <f t="shared" si="272"/>
        <v>1501.424</v>
      </c>
      <c r="AD243" s="62">
        <f t="shared" si="273"/>
        <v>1518.5833890000006</v>
      </c>
      <c r="AE243" s="62">
        <f t="shared" si="274"/>
        <v>64133.184227228165</v>
      </c>
      <c r="AF243" s="62">
        <f t="shared" si="275"/>
        <v>64866.145906250014</v>
      </c>
      <c r="AG243" s="62">
        <f t="shared" si="276"/>
        <v>1501.3999999688067</v>
      </c>
      <c r="AH243" s="62">
        <f t="shared" si="277"/>
        <v>1501.4239999999998</v>
      </c>
      <c r="AI243" s="62">
        <f t="shared" si="278"/>
        <v>1518.5833890000006</v>
      </c>
      <c r="AK243" s="98"/>
      <c r="AL243" s="34" t="s">
        <v>573</v>
      </c>
      <c r="AM243" s="160">
        <v>46919.5</v>
      </c>
      <c r="AN243" s="160">
        <v>1518.5833890000004</v>
      </c>
      <c r="AO243" s="160">
        <v>557.13328000000001</v>
      </c>
      <c r="AP243" s="160">
        <v>234.04999699999999</v>
      </c>
      <c r="AQ243" s="160">
        <v>30.896887414853705</v>
      </c>
      <c r="AR243" s="160">
        <v>31.25</v>
      </c>
      <c r="AS243" s="160">
        <v>65.002236895731798</v>
      </c>
      <c r="AT243" s="160">
        <v>72.331644409452224</v>
      </c>
      <c r="AU243" s="160">
        <v>-0.35311258514629573</v>
      </c>
      <c r="AV243" s="160">
        <v>47455.730906249992</v>
      </c>
      <c r="AW243" s="160">
        <v>536.23090624999975</v>
      </c>
      <c r="AX243" s="160">
        <v>17.159389000000026</v>
      </c>
      <c r="AY243" s="72"/>
      <c r="BF243" s="131"/>
      <c r="BJ243" s="96"/>
    </row>
    <row r="244" spans="2:62">
      <c r="B244" s="59" t="str">
        <f t="shared" si="239"/>
        <v>K48481 PS GROUND MUSTARD</v>
      </c>
      <c r="D244" s="91">
        <f t="shared" si="240"/>
        <v>13761</v>
      </c>
      <c r="E244" s="92">
        <f t="shared" si="240"/>
        <v>379.36669999999998</v>
      </c>
      <c r="F244" s="92">
        <f t="shared" si="240"/>
        <v>394.93330300000002</v>
      </c>
      <c r="G244" s="92">
        <f t="shared" si="240"/>
        <v>152.19999500000003</v>
      </c>
      <c r="H244" s="93">
        <f t="shared" si="241"/>
        <v>36.273610730725707</v>
      </c>
      <c r="I244" s="94">
        <f t="shared" si="242"/>
        <v>28.75</v>
      </c>
      <c r="J244" s="95">
        <f t="shared" si="243"/>
        <v>0.51661465652198546</v>
      </c>
      <c r="K244" s="95">
        <f t="shared" si="243"/>
        <v>0.61816282628207009</v>
      </c>
      <c r="L244" s="96">
        <f t="shared" si="264"/>
        <v>28.750000001590493</v>
      </c>
      <c r="M244" s="60">
        <f t="shared" si="244"/>
        <v>0.4094621703388282</v>
      </c>
      <c r="N244" s="60">
        <f t="shared" si="245"/>
        <v>-0.10715248618315726</v>
      </c>
      <c r="O244" s="60">
        <f t="shared" si="265"/>
        <v>0.4899479510915099</v>
      </c>
      <c r="P244" s="60">
        <f t="shared" si="266"/>
        <v>-0.12821487519056018</v>
      </c>
      <c r="Q244" s="97">
        <f t="shared" si="246"/>
        <v>28.75</v>
      </c>
      <c r="R244" s="60">
        <f t="shared" si="247"/>
        <v>0.51661465655056538</v>
      </c>
      <c r="S244" s="60">
        <f t="shared" si="248"/>
        <v>2.8579916211413092E-11</v>
      </c>
      <c r="T244" s="60">
        <f t="shared" si="267"/>
        <v>0.61816282630295882</v>
      </c>
      <c r="U244" s="60">
        <f t="shared" si="268"/>
        <v>2.0888735186019858E-11</v>
      </c>
      <c r="W244" s="61"/>
      <c r="X244" s="61"/>
      <c r="Y244" s="60"/>
      <c r="Z244" s="62">
        <f t="shared" si="269"/>
        <v>33607.500269470147</v>
      </c>
      <c r="AA244" s="62">
        <f t="shared" si="270"/>
        <v>26636.874942500002</v>
      </c>
      <c r="AB244" s="62">
        <f t="shared" si="271"/>
        <v>478.64347823439027</v>
      </c>
      <c r="AC244" s="62">
        <f t="shared" si="272"/>
        <v>478.64347826086959</v>
      </c>
      <c r="AD244" s="62">
        <f t="shared" si="273"/>
        <v>379.36670000000004</v>
      </c>
      <c r="AE244" s="62">
        <f t="shared" si="274"/>
        <v>28086.65689762175</v>
      </c>
      <c r="AF244" s="62">
        <f t="shared" si="275"/>
        <v>22261.125086250002</v>
      </c>
      <c r="AG244" s="62">
        <f t="shared" si="276"/>
        <v>478.64347824469536</v>
      </c>
      <c r="AH244" s="62">
        <f t="shared" si="277"/>
        <v>478.64347826086953</v>
      </c>
      <c r="AI244" s="62">
        <f t="shared" si="278"/>
        <v>379.36669999999998</v>
      </c>
      <c r="AK244" s="98"/>
      <c r="AL244" s="34" t="s">
        <v>574</v>
      </c>
      <c r="AM244" s="160">
        <v>13761</v>
      </c>
      <c r="AN244" s="160">
        <v>379.36669999999998</v>
      </c>
      <c r="AO244" s="160">
        <v>394.93330300000002</v>
      </c>
      <c r="AP244" s="160">
        <v>152.19999500000003</v>
      </c>
      <c r="AQ244" s="160">
        <v>36.273610730725707</v>
      </c>
      <c r="AR244" s="160">
        <v>28.75</v>
      </c>
      <c r="AS244" s="160">
        <v>51.661465652198551</v>
      </c>
      <c r="AT244" s="160">
        <v>61.816282628207006</v>
      </c>
      <c r="AU244" s="160">
        <v>7.523610730725709</v>
      </c>
      <c r="AV244" s="160">
        <v>10906.792625</v>
      </c>
      <c r="AW244" s="160">
        <v>-2854.207375</v>
      </c>
      <c r="AX244" s="160">
        <v>-99.276778260869563</v>
      </c>
      <c r="AY244" s="72"/>
      <c r="BF244" s="131"/>
      <c r="BJ244" s="96"/>
    </row>
    <row r="245" spans="2:62">
      <c r="B245" s="59" t="str">
        <f t="shared" si="239"/>
        <v>K49365 PS FENNEL SEED</v>
      </c>
      <c r="D245" s="91">
        <f t="shared" si="240"/>
        <v>4607</v>
      </c>
      <c r="E245" s="92">
        <f t="shared" si="240"/>
        <v>125.716677</v>
      </c>
      <c r="F245" s="92">
        <f t="shared" si="240"/>
        <v>163.01665700000001</v>
      </c>
      <c r="G245" s="92">
        <f t="shared" si="240"/>
        <v>35.200000000000003</v>
      </c>
      <c r="H245" s="93">
        <f t="shared" si="241"/>
        <v>36.645893845889674</v>
      </c>
      <c r="I245" s="94">
        <f t="shared" si="242"/>
        <v>33.75</v>
      </c>
      <c r="J245" s="95">
        <f t="shared" si="243"/>
        <v>0.4213944332677439</v>
      </c>
      <c r="K245" s="95">
        <f t="shared" si="243"/>
        <v>0.4727673864518176</v>
      </c>
      <c r="L245" s="96">
        <f t="shared" si="264"/>
        <v>33.750000001543533</v>
      </c>
      <c r="M245" s="60">
        <f t="shared" si="244"/>
        <v>0.3880942891786493</v>
      </c>
      <c r="N245" s="60">
        <f t="shared" si="245"/>
        <v>-3.3300144089094597E-2</v>
      </c>
      <c r="O245" s="60">
        <f t="shared" si="265"/>
        <v>0.4354075619131666</v>
      </c>
      <c r="P245" s="60">
        <f t="shared" si="266"/>
        <v>-3.7359824538650999E-2</v>
      </c>
      <c r="Q245" s="97">
        <f t="shared" si="246"/>
        <v>33.75</v>
      </c>
      <c r="R245" s="60">
        <f t="shared" si="247"/>
        <v>0.42139443328701609</v>
      </c>
      <c r="S245" s="60">
        <f t="shared" si="248"/>
        <v>1.9272194951014399E-11</v>
      </c>
      <c r="T245" s="60">
        <f t="shared" si="267"/>
        <v>0.47276738647607519</v>
      </c>
      <c r="U245" s="60">
        <f t="shared" si="268"/>
        <v>2.4257595931942433E-11</v>
      </c>
      <c r="W245" s="61"/>
      <c r="X245" s="61"/>
      <c r="Y245" s="60"/>
      <c r="Z245" s="62">
        <f t="shared" si="269"/>
        <v>11870.826570909125</v>
      </c>
      <c r="AA245" s="62">
        <f t="shared" si="270"/>
        <v>10932.7500225</v>
      </c>
      <c r="AB245" s="62">
        <f t="shared" si="271"/>
        <v>136.50370369746079</v>
      </c>
      <c r="AC245" s="62">
        <f t="shared" si="272"/>
        <v>136.50370370370371</v>
      </c>
      <c r="AD245" s="62">
        <f t="shared" si="273"/>
        <v>125.71667699999999</v>
      </c>
      <c r="AE245" s="62">
        <f t="shared" si="274"/>
        <v>10580.891107533807</v>
      </c>
      <c r="AF245" s="62">
        <f t="shared" si="275"/>
        <v>9744.7500225000003</v>
      </c>
      <c r="AG245" s="62">
        <f t="shared" si="276"/>
        <v>136.50370369669974</v>
      </c>
      <c r="AH245" s="62">
        <f t="shared" si="277"/>
        <v>136.50370370370371</v>
      </c>
      <c r="AI245" s="62">
        <f t="shared" si="278"/>
        <v>125.71667700000002</v>
      </c>
      <c r="AK245" s="98"/>
      <c r="AL245" s="34" t="s">
        <v>575</v>
      </c>
      <c r="AM245" s="160">
        <v>4607</v>
      </c>
      <c r="AN245" s="160">
        <v>125.716677</v>
      </c>
      <c r="AO245" s="160">
        <v>163.01665700000001</v>
      </c>
      <c r="AP245" s="160">
        <v>35.200000000000003</v>
      </c>
      <c r="AQ245" s="160">
        <v>36.645893845889674</v>
      </c>
      <c r="AR245" s="160">
        <v>33.75</v>
      </c>
      <c r="AS245" s="160">
        <v>42.139443326774391</v>
      </c>
      <c r="AT245" s="160">
        <v>47.276738645181759</v>
      </c>
      <c r="AU245" s="160">
        <v>2.8958938458896726</v>
      </c>
      <c r="AV245" s="160">
        <v>4242.9378487499998</v>
      </c>
      <c r="AW245" s="160">
        <v>-364.06215125000045</v>
      </c>
      <c r="AX245" s="160">
        <v>-10.787026703703718</v>
      </c>
      <c r="AY245" s="72"/>
      <c r="BF245" s="131"/>
      <c r="BJ245" s="96"/>
    </row>
    <row r="246" spans="2:62">
      <c r="B246" s="59" t="str">
        <f t="shared" si="239"/>
        <v>K89190 PS ROASTED GARLIC</v>
      </c>
      <c r="D246" s="91">
        <f t="shared" si="240"/>
        <v>5405</v>
      </c>
      <c r="E246" s="92">
        <f t="shared" si="240"/>
        <v>169.91667200000001</v>
      </c>
      <c r="F246" s="92">
        <f t="shared" si="240"/>
        <v>99.483328</v>
      </c>
      <c r="G246" s="92">
        <f t="shared" si="240"/>
        <v>40.700000000000003</v>
      </c>
      <c r="H246" s="93">
        <f t="shared" si="241"/>
        <v>31.809709644030693</v>
      </c>
      <c r="I246" s="94">
        <f t="shared" si="242"/>
        <v>28.75</v>
      </c>
      <c r="J246" s="95">
        <f t="shared" si="243"/>
        <v>0.55775556272170268</v>
      </c>
      <c r="K246" s="95">
        <f t="shared" si="243"/>
        <v>0.64201930215293246</v>
      </c>
      <c r="L246" s="96">
        <f t="shared" si="264"/>
        <v>31.250000000000004</v>
      </c>
      <c r="M246" s="60">
        <f t="shared" si="244"/>
        <v>0.5479415414382458</v>
      </c>
      <c r="N246" s="60">
        <f t="shared" si="245"/>
        <v>-9.8140212834568752E-3</v>
      </c>
      <c r="O246" s="60">
        <f t="shared" si="265"/>
        <v>0.63072261321455092</v>
      </c>
      <c r="P246" s="60">
        <f t="shared" si="266"/>
        <v>-1.1296688938381538E-2</v>
      </c>
      <c r="Q246" s="97">
        <f t="shared" si="246"/>
        <v>28.75</v>
      </c>
      <c r="R246" s="60">
        <f t="shared" si="247"/>
        <v>0.60625604643663344</v>
      </c>
      <c r="S246" s="60">
        <f t="shared" si="248"/>
        <v>4.8500483714930764E-2</v>
      </c>
      <c r="T246" s="60">
        <f t="shared" si="267"/>
        <v>0.69784706755753534</v>
      </c>
      <c r="U246" s="60">
        <f t="shared" si="268"/>
        <v>5.582776540460288E-2</v>
      </c>
      <c r="W246" s="61"/>
      <c r="X246" s="61"/>
      <c r="Y246" s="60"/>
      <c r="Z246" s="62">
        <f t="shared" si="269"/>
        <v>9864.1909606139161</v>
      </c>
      <c r="AA246" s="62">
        <f t="shared" si="270"/>
        <v>8915.3749999999982</v>
      </c>
      <c r="AB246" s="62">
        <f t="shared" si="271"/>
        <v>172.95999999999998</v>
      </c>
      <c r="AC246" s="62">
        <f t="shared" si="272"/>
        <v>188</v>
      </c>
      <c r="AD246" s="62">
        <f t="shared" si="273"/>
        <v>169.91667200000001</v>
      </c>
      <c r="AE246" s="62">
        <f t="shared" si="274"/>
        <v>8569.5357781018683</v>
      </c>
      <c r="AF246" s="62">
        <f t="shared" si="275"/>
        <v>7745.2499999999991</v>
      </c>
      <c r="AG246" s="62">
        <f t="shared" si="276"/>
        <v>172.95999999999998</v>
      </c>
      <c r="AH246" s="62">
        <f t="shared" si="277"/>
        <v>188</v>
      </c>
      <c r="AI246" s="62">
        <f t="shared" si="278"/>
        <v>169.91667200000001</v>
      </c>
      <c r="AK246" s="98"/>
      <c r="AL246" s="34" t="s">
        <v>576</v>
      </c>
      <c r="AM246" s="160">
        <v>5405</v>
      </c>
      <c r="AN246" s="160">
        <v>169.91667200000001</v>
      </c>
      <c r="AO246" s="160">
        <v>99.483328</v>
      </c>
      <c r="AP246" s="160">
        <v>40.700000000000003</v>
      </c>
      <c r="AQ246" s="160">
        <v>31.809709644030693</v>
      </c>
      <c r="AR246" s="160">
        <v>28.75</v>
      </c>
      <c r="AS246" s="160">
        <v>55.77555627217027</v>
      </c>
      <c r="AT246" s="160">
        <v>64.201930215293245</v>
      </c>
      <c r="AU246" s="160">
        <v>3.0597096440306952</v>
      </c>
      <c r="AV246" s="160">
        <v>5309.8959999999997</v>
      </c>
      <c r="AW246" s="160">
        <v>-95.104000000000227</v>
      </c>
      <c r="AX246" s="160">
        <v>-3.0433280000000078</v>
      </c>
      <c r="AY246" s="72"/>
      <c r="BF246" s="131"/>
      <c r="BJ246" s="96"/>
    </row>
    <row r="247" spans="2:62">
      <c r="B247" s="59" t="str">
        <f t="shared" si="239"/>
        <v>K90215 PS WHOLE BLK PEPPERCORN</v>
      </c>
      <c r="D247" s="91">
        <f t="shared" si="240"/>
        <v>10245</v>
      </c>
      <c r="E247" s="92">
        <f t="shared" si="240"/>
        <v>304.85001599999998</v>
      </c>
      <c r="F247" s="92">
        <f t="shared" si="240"/>
        <v>160.699986</v>
      </c>
      <c r="G247" s="92">
        <f t="shared" si="240"/>
        <v>119.466666</v>
      </c>
      <c r="H247" s="93">
        <f t="shared" si="241"/>
        <v>33.606690051805671</v>
      </c>
      <c r="I247" s="94">
        <f t="shared" si="242"/>
        <v>32.5</v>
      </c>
      <c r="J247" s="95">
        <f t="shared" si="243"/>
        <v>0.53884066293637378</v>
      </c>
      <c r="K247" s="95">
        <f t="shared" si="243"/>
        <v>0.67711474143816952</v>
      </c>
      <c r="L247" s="96">
        <f t="shared" si="264"/>
        <v>32.500000001734207</v>
      </c>
      <c r="M247" s="60">
        <f t="shared" si="244"/>
        <v>0.52109629122567158</v>
      </c>
      <c r="N247" s="60">
        <f t="shared" si="245"/>
        <v>-1.77443717107022E-2</v>
      </c>
      <c r="O247" s="60">
        <f t="shared" si="265"/>
        <v>0.65481691481122584</v>
      </c>
      <c r="P247" s="60">
        <f t="shared" si="266"/>
        <v>-2.2297826626943684E-2</v>
      </c>
      <c r="Q247" s="97">
        <f t="shared" si="246"/>
        <v>32.5</v>
      </c>
      <c r="R247" s="60">
        <f t="shared" si="247"/>
        <v>0.53884066296512645</v>
      </c>
      <c r="S247" s="60">
        <f t="shared" si="248"/>
        <v>2.8752666914044767E-11</v>
      </c>
      <c r="T247" s="60">
        <f t="shared" si="267"/>
        <v>0.67711474143816941</v>
      </c>
      <c r="U247" s="60">
        <f t="shared" si="268"/>
        <v>0</v>
      </c>
      <c r="W247" s="61"/>
      <c r="X247" s="61"/>
      <c r="Y247" s="60"/>
      <c r="Z247" s="62">
        <f t="shared" si="269"/>
        <v>19660.4738366161</v>
      </c>
      <c r="AA247" s="62">
        <f t="shared" si="270"/>
        <v>19013.041709999998</v>
      </c>
      <c r="AB247" s="62">
        <f t="shared" si="271"/>
        <v>315.23076921394846</v>
      </c>
      <c r="AC247" s="62">
        <f t="shared" si="272"/>
        <v>315.23076923076928</v>
      </c>
      <c r="AD247" s="62">
        <f t="shared" si="273"/>
        <v>304.85001600000004</v>
      </c>
      <c r="AE247" s="62">
        <f t="shared" si="274"/>
        <v>15645.594620831509</v>
      </c>
      <c r="AF247" s="62">
        <f t="shared" si="275"/>
        <v>15130.375064999998</v>
      </c>
      <c r="AG247" s="62">
        <f t="shared" si="276"/>
        <v>315.23076923076928</v>
      </c>
      <c r="AH247" s="62">
        <f t="shared" si="277"/>
        <v>315.23076923076923</v>
      </c>
      <c r="AI247" s="62">
        <f t="shared" si="278"/>
        <v>304.85001599999998</v>
      </c>
      <c r="AK247" s="98"/>
      <c r="AL247" s="34" t="s">
        <v>577</v>
      </c>
      <c r="AM247" s="160">
        <v>10245</v>
      </c>
      <c r="AN247" s="160">
        <v>304.85001599999998</v>
      </c>
      <c r="AO247" s="160">
        <v>160.699986</v>
      </c>
      <c r="AP247" s="160">
        <v>119.466666</v>
      </c>
      <c r="AQ247" s="160">
        <v>33.606690051805671</v>
      </c>
      <c r="AR247" s="160">
        <v>32.5</v>
      </c>
      <c r="AS247" s="160">
        <v>53.884066293637382</v>
      </c>
      <c r="AT247" s="160">
        <v>67.711474143816957</v>
      </c>
      <c r="AU247" s="160">
        <v>1.1066900518056719</v>
      </c>
      <c r="AV247" s="160">
        <v>9907.6255199999996</v>
      </c>
      <c r="AW247" s="160">
        <v>-337.37447999999972</v>
      </c>
      <c r="AX247" s="160">
        <v>-10.380753230769223</v>
      </c>
      <c r="AY247" s="72"/>
      <c r="BF247" s="131"/>
      <c r="BJ247" s="96"/>
    </row>
    <row r="248" spans="2:62">
      <c r="B248" s="59" t="str">
        <f t="shared" si="239"/>
        <v>K96034 PS GRD CORIANDER</v>
      </c>
      <c r="D248" s="91">
        <f t="shared" si="240"/>
        <v>18576</v>
      </c>
      <c r="E248" s="92">
        <f t="shared" si="240"/>
        <v>541.80003299999998</v>
      </c>
      <c r="F248" s="92">
        <f t="shared" si="240"/>
        <v>267.13330100000002</v>
      </c>
      <c r="G248" s="92">
        <f t="shared" si="240"/>
        <v>72.316665</v>
      </c>
      <c r="H248" s="93">
        <f t="shared" si="241"/>
        <v>34.285712197437242</v>
      </c>
      <c r="I248" s="94">
        <f t="shared" si="242"/>
        <v>31.25</v>
      </c>
      <c r="J248" s="95">
        <f t="shared" si="243"/>
        <v>0.67453276671703488</v>
      </c>
      <c r="K248" s="95">
        <f t="shared" si="243"/>
        <v>0.73483434917000579</v>
      </c>
      <c r="L248" s="96">
        <f t="shared" si="264"/>
        <v>31.250000000270514</v>
      </c>
      <c r="M248" s="60">
        <f t="shared" si="244"/>
        <v>0.61480854878276137</v>
      </c>
      <c r="N248" s="60">
        <f t="shared" si="245"/>
        <v>-5.9724217934273516E-2</v>
      </c>
      <c r="O248" s="60">
        <f t="shared" si="265"/>
        <v>0.66977093195172988</v>
      </c>
      <c r="P248" s="60">
        <f t="shared" si="266"/>
        <v>-6.506341721827591E-2</v>
      </c>
      <c r="Q248" s="97">
        <f t="shared" si="246"/>
        <v>31.25</v>
      </c>
      <c r="R248" s="60">
        <f t="shared" si="247"/>
        <v>0.67453276672287399</v>
      </c>
      <c r="S248" s="60">
        <f t="shared" si="248"/>
        <v>5.8391069757135483E-12</v>
      </c>
      <c r="T248" s="60">
        <f t="shared" si="267"/>
        <v>0.73483434915540269</v>
      </c>
      <c r="U248" s="60">
        <f t="shared" si="268"/>
        <v>-1.4603096509802072E-11</v>
      </c>
      <c r="W248" s="61"/>
      <c r="X248" s="61"/>
      <c r="Y248" s="60"/>
      <c r="Z248" s="62">
        <f t="shared" si="269"/>
        <v>30214.283839705862</v>
      </c>
      <c r="AA248" s="62">
        <f t="shared" si="270"/>
        <v>27539.062468750002</v>
      </c>
      <c r="AB248" s="62">
        <f t="shared" si="271"/>
        <v>594.43199999485432</v>
      </c>
      <c r="AC248" s="62">
        <f t="shared" si="272"/>
        <v>594.43200000000002</v>
      </c>
      <c r="AD248" s="62">
        <f t="shared" si="273"/>
        <v>541.80003299999998</v>
      </c>
      <c r="AE248" s="62">
        <f t="shared" si="274"/>
        <v>27734.855476437377</v>
      </c>
      <c r="AF248" s="62">
        <f t="shared" si="275"/>
        <v>25279.166687500001</v>
      </c>
      <c r="AG248" s="62">
        <f t="shared" si="276"/>
        <v>594.43200001181299</v>
      </c>
      <c r="AH248" s="62">
        <f t="shared" si="277"/>
        <v>594.43200000000002</v>
      </c>
      <c r="AI248" s="62">
        <f t="shared" si="278"/>
        <v>541.80003299999998</v>
      </c>
      <c r="AK248" s="98"/>
      <c r="AL248" s="34" t="s">
        <v>578</v>
      </c>
      <c r="AM248" s="160">
        <v>18576</v>
      </c>
      <c r="AN248" s="160">
        <v>541.80003299999998</v>
      </c>
      <c r="AO248" s="160">
        <v>267.13330100000002</v>
      </c>
      <c r="AP248" s="160">
        <v>72.316665</v>
      </c>
      <c r="AQ248" s="160">
        <v>34.285712197437242</v>
      </c>
      <c r="AR248" s="160">
        <v>31.25</v>
      </c>
      <c r="AS248" s="160">
        <v>67.453276671703492</v>
      </c>
      <c r="AT248" s="160">
        <v>73.483434917000579</v>
      </c>
      <c r="AU248" s="160">
        <v>3.0357121974372423</v>
      </c>
      <c r="AV248" s="160">
        <v>16931.251031249998</v>
      </c>
      <c r="AW248" s="160">
        <v>-1644.7489687499997</v>
      </c>
      <c r="AX248" s="160">
        <v>-52.631966999999996</v>
      </c>
      <c r="AY248" s="72"/>
      <c r="BF248" s="131"/>
      <c r="BJ248" s="96"/>
    </row>
    <row r="249" spans="2:62">
      <c r="B249" s="59" t="str">
        <f t="shared" si="239"/>
        <v>K96208 PS SESAME SEED</v>
      </c>
      <c r="D249" s="91">
        <f t="shared" ref="D249:G267" si="279">AM249</f>
        <v>35605</v>
      </c>
      <c r="E249" s="92">
        <f t="shared" si="279"/>
        <v>973.05006399999979</v>
      </c>
      <c r="F249" s="92">
        <f t="shared" si="279"/>
        <v>552.14993900000002</v>
      </c>
      <c r="G249" s="92">
        <f t="shared" si="279"/>
        <v>93.866664999999998</v>
      </c>
      <c r="H249" s="93">
        <f t="shared" si="241"/>
        <v>36.591128573215947</v>
      </c>
      <c r="I249" s="94">
        <f t="shared" si="242"/>
        <v>33.75</v>
      </c>
      <c r="J249" s="95">
        <f t="shared" ref="J249:K267" si="280">AS249/100</f>
        <v>0.6515871049491051</v>
      </c>
      <c r="K249" s="95">
        <f t="shared" si="280"/>
        <v>0.69168827750547068</v>
      </c>
      <c r="L249" s="96">
        <f t="shared" si="264"/>
        <v>33.750000001319627</v>
      </c>
      <c r="M249" s="60">
        <f t="shared" si="244"/>
        <v>0.60099443909989747</v>
      </c>
      <c r="N249" s="60">
        <f t="shared" si="245"/>
        <v>-5.059266584920763E-2</v>
      </c>
      <c r="O249" s="60">
        <f t="shared" si="265"/>
        <v>0.63798194471941649</v>
      </c>
      <c r="P249" s="60">
        <f t="shared" si="266"/>
        <v>-5.3706332786054189E-2</v>
      </c>
      <c r="Q249" s="97">
        <f t="shared" si="246"/>
        <v>33.75</v>
      </c>
      <c r="R249" s="60">
        <f t="shared" si="247"/>
        <v>0.65158710497458217</v>
      </c>
      <c r="S249" s="60">
        <f t="shared" si="248"/>
        <v>2.5477064902190705E-11</v>
      </c>
      <c r="T249" s="60">
        <f t="shared" si="267"/>
        <v>0.69168827752943751</v>
      </c>
      <c r="U249" s="60">
        <f t="shared" si="268"/>
        <v>2.3966828521793104E-11</v>
      </c>
      <c r="W249" s="61"/>
      <c r="X249" s="61"/>
      <c r="Y249" s="60"/>
      <c r="Z249" s="62">
        <f t="shared" si="269"/>
        <v>59243.476617396336</v>
      </c>
      <c r="AA249" s="62">
        <f t="shared" si="270"/>
        <v>54643.500045000001</v>
      </c>
      <c r="AB249" s="62">
        <f t="shared" si="271"/>
        <v>1054.9629629217138</v>
      </c>
      <c r="AC249" s="62">
        <f t="shared" si="272"/>
        <v>1054.9629629629628</v>
      </c>
      <c r="AD249" s="62">
        <f t="shared" si="273"/>
        <v>973.05006399999991</v>
      </c>
      <c r="AE249" s="62">
        <f t="shared" si="274"/>
        <v>55808.789409642348</v>
      </c>
      <c r="AF249" s="62">
        <f t="shared" si="275"/>
        <v>51475.50010125</v>
      </c>
      <c r="AG249" s="62">
        <f t="shared" si="276"/>
        <v>1054.9629629264086</v>
      </c>
      <c r="AH249" s="62">
        <f t="shared" si="277"/>
        <v>1054.9629629629628</v>
      </c>
      <c r="AI249" s="62">
        <f t="shared" si="278"/>
        <v>973.05006399999979</v>
      </c>
      <c r="AK249" s="98"/>
      <c r="AL249" s="34" t="s">
        <v>579</v>
      </c>
      <c r="AM249" s="160">
        <v>35605</v>
      </c>
      <c r="AN249" s="160">
        <v>973.05006399999979</v>
      </c>
      <c r="AO249" s="160">
        <v>552.14993900000002</v>
      </c>
      <c r="AP249" s="160">
        <v>93.866664999999998</v>
      </c>
      <c r="AQ249" s="160">
        <v>36.591128573215947</v>
      </c>
      <c r="AR249" s="160">
        <v>33.75</v>
      </c>
      <c r="AS249" s="160">
        <v>65.158710494910508</v>
      </c>
      <c r="AT249" s="160">
        <v>69.168827750547067</v>
      </c>
      <c r="AU249" s="160">
        <v>2.8411285732159466</v>
      </c>
      <c r="AV249" s="160">
        <v>32840.439660000004</v>
      </c>
      <c r="AW249" s="160">
        <v>-2764.5603400000005</v>
      </c>
      <c r="AX249" s="160">
        <v>-81.91289896296297</v>
      </c>
      <c r="AY249" s="72"/>
      <c r="BF249" s="131"/>
      <c r="BJ249" s="96"/>
    </row>
    <row r="250" spans="2:62">
      <c r="B250" s="59" t="str">
        <f t="shared" si="239"/>
        <v>K96213 PS SWEET BASIL LEAVES</v>
      </c>
      <c r="D250" s="91">
        <f t="shared" si="279"/>
        <v>14512</v>
      </c>
      <c r="E250" s="92">
        <f t="shared" si="279"/>
        <v>430.30002999999999</v>
      </c>
      <c r="F250" s="92">
        <f t="shared" si="279"/>
        <v>185.99997100000002</v>
      </c>
      <c r="G250" s="92">
        <f t="shared" si="279"/>
        <v>39.566665</v>
      </c>
      <c r="H250" s="93">
        <f t="shared" si="241"/>
        <v>33.725305573415831</v>
      </c>
      <c r="I250" s="94">
        <f t="shared" si="242"/>
        <v>31.25</v>
      </c>
      <c r="J250" s="95">
        <f t="shared" si="280"/>
        <v>0.70804635159027174</v>
      </c>
      <c r="K250" s="95">
        <f t="shared" si="280"/>
        <v>0.75350316279062146</v>
      </c>
      <c r="L250" s="96">
        <f t="shared" si="264"/>
        <v>31.250000000607297</v>
      </c>
      <c r="M250" s="60">
        <f t="shared" si="244"/>
        <v>0.65607851764187686</v>
      </c>
      <c r="N250" s="60">
        <f t="shared" si="245"/>
        <v>-5.1967833948394881E-2</v>
      </c>
      <c r="O250" s="60">
        <f t="shared" si="265"/>
        <v>0.69819897663767805</v>
      </c>
      <c r="P250" s="60">
        <f t="shared" si="266"/>
        <v>-5.5304186152943413E-2</v>
      </c>
      <c r="Q250" s="97">
        <f t="shared" si="246"/>
        <v>31.25</v>
      </c>
      <c r="R250" s="60">
        <f t="shared" si="247"/>
        <v>0.70804635160403162</v>
      </c>
      <c r="S250" s="60">
        <f t="shared" si="248"/>
        <v>1.3759882122599265E-11</v>
      </c>
      <c r="T250" s="60">
        <f t="shared" si="267"/>
        <v>0.75350316282086127</v>
      </c>
      <c r="U250" s="60">
        <f t="shared" si="268"/>
        <v>3.0239810655530164E-11</v>
      </c>
      <c r="W250" s="61"/>
      <c r="X250" s="61"/>
      <c r="Y250" s="60"/>
      <c r="Z250" s="62">
        <f t="shared" si="269"/>
        <v>22119.303726267462</v>
      </c>
      <c r="AA250" s="62">
        <f t="shared" si="270"/>
        <v>20495.833312500003</v>
      </c>
      <c r="AB250" s="62">
        <f t="shared" si="271"/>
        <v>464.38399999097538</v>
      </c>
      <c r="AC250" s="62">
        <f t="shared" si="272"/>
        <v>464.38400000000007</v>
      </c>
      <c r="AD250" s="62">
        <f t="shared" si="273"/>
        <v>430.30003000000005</v>
      </c>
      <c r="AE250" s="62">
        <f t="shared" si="274"/>
        <v>20784.905858621485</v>
      </c>
      <c r="AF250" s="62">
        <f t="shared" si="275"/>
        <v>19259.375031250001</v>
      </c>
      <c r="AG250" s="62">
        <f t="shared" si="276"/>
        <v>464.38399998136322</v>
      </c>
      <c r="AH250" s="62">
        <f t="shared" si="277"/>
        <v>464.38400000000001</v>
      </c>
      <c r="AI250" s="62">
        <f t="shared" si="278"/>
        <v>430.30002999999999</v>
      </c>
      <c r="AK250" s="98"/>
      <c r="AL250" s="34" t="s">
        <v>580</v>
      </c>
      <c r="AM250" s="160">
        <v>14512</v>
      </c>
      <c r="AN250" s="160">
        <v>430.30002999999999</v>
      </c>
      <c r="AO250" s="160">
        <v>185.99997100000002</v>
      </c>
      <c r="AP250" s="160">
        <v>39.566665</v>
      </c>
      <c r="AQ250" s="160">
        <v>33.725305573415838</v>
      </c>
      <c r="AR250" s="160">
        <v>31.25</v>
      </c>
      <c r="AS250" s="160">
        <v>70.804635159027171</v>
      </c>
      <c r="AT250" s="160">
        <v>75.350316279062142</v>
      </c>
      <c r="AU250" s="160">
        <v>2.4753055734158353</v>
      </c>
      <c r="AV250" s="160">
        <v>13446.875937500001</v>
      </c>
      <c r="AW250" s="160">
        <v>-1065.1240625</v>
      </c>
      <c r="AX250" s="160">
        <v>-34.083970000000001</v>
      </c>
      <c r="AY250" s="72"/>
      <c r="BF250" s="131"/>
      <c r="BJ250" s="96"/>
    </row>
    <row r="251" spans="2:62">
      <c r="B251" s="59" t="str">
        <f t="shared" si="239"/>
        <v>K97921 P.S. TURMERIC</v>
      </c>
      <c r="D251" s="91">
        <f t="shared" si="279"/>
        <v>16080</v>
      </c>
      <c r="E251" s="92">
        <f t="shared" si="279"/>
        <v>541.68336399999998</v>
      </c>
      <c r="F251" s="92">
        <f t="shared" si="279"/>
        <v>195.99997199999999</v>
      </c>
      <c r="G251" s="92">
        <f t="shared" si="279"/>
        <v>40.916665999999999</v>
      </c>
      <c r="H251" s="93">
        <f t="shared" si="241"/>
        <v>29.685238773550374</v>
      </c>
      <c r="I251" s="94">
        <f t="shared" si="242"/>
        <v>28.75</v>
      </c>
      <c r="J251" s="95">
        <f t="shared" si="280"/>
        <v>0.71834619367565067</v>
      </c>
      <c r="K251" s="95">
        <f t="shared" si="280"/>
        <v>0.75819029727807785</v>
      </c>
      <c r="L251" s="96">
        <f t="shared" si="264"/>
        <v>28.749999999667576</v>
      </c>
      <c r="M251" s="60">
        <f t="shared" si="244"/>
        <v>0.69571456795346898</v>
      </c>
      <c r="N251" s="60">
        <f t="shared" si="245"/>
        <v>-2.2631625722181692E-2</v>
      </c>
      <c r="O251" s="60">
        <f t="shared" si="265"/>
        <v>0.73430337594070305</v>
      </c>
      <c r="P251" s="60">
        <f t="shared" si="266"/>
        <v>-2.38869213373748E-2</v>
      </c>
      <c r="Q251" s="97">
        <f t="shared" si="246"/>
        <v>28.75</v>
      </c>
      <c r="R251" s="60">
        <f t="shared" si="247"/>
        <v>0.71834619366734476</v>
      </c>
      <c r="S251" s="60">
        <f t="shared" si="248"/>
        <v>-8.3059115141281836E-12</v>
      </c>
      <c r="T251" s="60">
        <f t="shared" si="267"/>
        <v>0.75819029728778764</v>
      </c>
      <c r="U251" s="60">
        <f t="shared" si="268"/>
        <v>9.7097885287666941E-12</v>
      </c>
      <c r="W251" s="61"/>
      <c r="X251" s="61"/>
      <c r="Y251" s="60"/>
      <c r="Z251" s="62">
        <f t="shared" si="269"/>
        <v>23112.926968456795</v>
      </c>
      <c r="AA251" s="62">
        <f t="shared" si="270"/>
        <v>22384.750057499998</v>
      </c>
      <c r="AB251" s="62">
        <f t="shared" si="271"/>
        <v>559.30434783255396</v>
      </c>
      <c r="AC251" s="62">
        <f t="shared" si="272"/>
        <v>559.304347826087</v>
      </c>
      <c r="AD251" s="62">
        <f t="shared" si="273"/>
        <v>541.68336399999998</v>
      </c>
      <c r="AE251" s="62">
        <f t="shared" si="274"/>
        <v>21898.305968429187</v>
      </c>
      <c r="AF251" s="62">
        <f t="shared" si="275"/>
        <v>21208.395909999999</v>
      </c>
      <c r="AG251" s="62">
        <f t="shared" si="276"/>
        <v>559.30434781892416</v>
      </c>
      <c r="AH251" s="62">
        <f t="shared" si="277"/>
        <v>559.30434782608688</v>
      </c>
      <c r="AI251" s="62">
        <f t="shared" si="278"/>
        <v>541.68336399999987</v>
      </c>
      <c r="AK251" s="98"/>
      <c r="AL251" s="34" t="s">
        <v>581</v>
      </c>
      <c r="AM251" s="160">
        <v>16080</v>
      </c>
      <c r="AN251" s="160">
        <v>541.68336399999998</v>
      </c>
      <c r="AO251" s="160">
        <v>195.99997199999999</v>
      </c>
      <c r="AP251" s="160">
        <v>40.916665999999999</v>
      </c>
      <c r="AQ251" s="160">
        <v>29.685238773550374</v>
      </c>
      <c r="AR251" s="160">
        <v>28.75</v>
      </c>
      <c r="AS251" s="160">
        <v>71.834619367565068</v>
      </c>
      <c r="AT251" s="160">
        <v>75.819029727807788</v>
      </c>
      <c r="AU251" s="160">
        <v>0.93523877355037255</v>
      </c>
      <c r="AV251" s="160">
        <v>15573.396714999999</v>
      </c>
      <c r="AW251" s="160">
        <v>-506.60328499999946</v>
      </c>
      <c r="AX251" s="160">
        <v>-17.620983826086938</v>
      </c>
      <c r="AY251" s="72"/>
      <c r="BF251" s="131"/>
      <c r="BJ251" s="96"/>
    </row>
    <row r="252" spans="2:62">
      <c r="B252" s="59" t="str">
        <f t="shared" si="239"/>
        <v>K97922  P.S. HERBS de PROVENCE</v>
      </c>
      <c r="D252" s="91">
        <f t="shared" si="279"/>
        <v>12109</v>
      </c>
      <c r="E252" s="92">
        <f t="shared" si="279"/>
        <v>354.76669200000003</v>
      </c>
      <c r="F252" s="92">
        <f t="shared" si="279"/>
        <v>238.03331000000003</v>
      </c>
      <c r="G252" s="92">
        <f t="shared" si="279"/>
        <v>84.533331000000004</v>
      </c>
      <c r="H252" s="93">
        <f t="shared" si="241"/>
        <v>34.132291088927815</v>
      </c>
      <c r="I252" s="94">
        <f t="shared" si="242"/>
        <v>31.25</v>
      </c>
      <c r="J252" s="95">
        <f t="shared" si="280"/>
        <v>0.57207874044663987</v>
      </c>
      <c r="K252" s="95">
        <f t="shared" si="280"/>
        <v>0.65365721775203267</v>
      </c>
      <c r="L252" s="96">
        <f t="shared" si="264"/>
        <v>31.249999999583494</v>
      </c>
      <c r="M252" s="60">
        <f t="shared" si="244"/>
        <v>0.52376972269870559</v>
      </c>
      <c r="N252" s="60">
        <f t="shared" si="245"/>
        <v>-4.830901774793428E-2</v>
      </c>
      <c r="O252" s="60">
        <f t="shared" si="265"/>
        <v>0.59845932996471207</v>
      </c>
      <c r="P252" s="60">
        <f t="shared" si="266"/>
        <v>-5.5197887787320599E-2</v>
      </c>
      <c r="Q252" s="97">
        <f t="shared" si="246"/>
        <v>31.25</v>
      </c>
      <c r="R252" s="60">
        <f t="shared" si="247"/>
        <v>0.57207874043901519</v>
      </c>
      <c r="S252" s="60">
        <f t="shared" si="248"/>
        <v>-7.6246786662181876E-12</v>
      </c>
      <c r="T252" s="60">
        <f t="shared" si="267"/>
        <v>0.65365721776768815</v>
      </c>
      <c r="U252" s="60">
        <f t="shared" si="268"/>
        <v>1.5655476914844257E-11</v>
      </c>
      <c r="W252" s="61"/>
      <c r="X252" s="61"/>
      <c r="Y252" s="60"/>
      <c r="Z252" s="62">
        <f t="shared" si="269"/>
        <v>23118.938486189676</v>
      </c>
      <c r="AA252" s="62">
        <f t="shared" si="270"/>
        <v>21166.66665625</v>
      </c>
      <c r="AB252" s="62">
        <f t="shared" si="271"/>
        <v>387.48800000516451</v>
      </c>
      <c r="AC252" s="62">
        <f t="shared" si="272"/>
        <v>387.48800000000006</v>
      </c>
      <c r="AD252" s="62">
        <f t="shared" si="273"/>
        <v>354.76669200000003</v>
      </c>
      <c r="AE252" s="62">
        <f t="shared" si="274"/>
        <v>20233.622225780993</v>
      </c>
      <c r="AF252" s="62">
        <f t="shared" si="275"/>
        <v>18525.000062500003</v>
      </c>
      <c r="AG252" s="62">
        <f t="shared" si="276"/>
        <v>387.48799999071946</v>
      </c>
      <c r="AH252" s="62">
        <f t="shared" si="277"/>
        <v>387.488</v>
      </c>
      <c r="AI252" s="62">
        <f t="shared" si="278"/>
        <v>354.76669200000003</v>
      </c>
      <c r="AK252" s="98"/>
      <c r="AL252" s="34" t="s">
        <v>582</v>
      </c>
      <c r="AM252" s="160">
        <v>12109</v>
      </c>
      <c r="AN252" s="160">
        <v>354.76669200000003</v>
      </c>
      <c r="AO252" s="160">
        <v>238.03331000000003</v>
      </c>
      <c r="AP252" s="160">
        <v>84.533331000000004</v>
      </c>
      <c r="AQ252" s="160">
        <v>34.132291088927815</v>
      </c>
      <c r="AR252" s="160">
        <v>31.25</v>
      </c>
      <c r="AS252" s="160">
        <v>57.207874044663988</v>
      </c>
      <c r="AT252" s="160">
        <v>65.365721775203269</v>
      </c>
      <c r="AU252" s="160">
        <v>2.8822910889278135</v>
      </c>
      <c r="AV252" s="160">
        <v>11086.459125000001</v>
      </c>
      <c r="AW252" s="160">
        <v>-1022.5408749999997</v>
      </c>
      <c r="AX252" s="160">
        <v>-32.721307999999993</v>
      </c>
      <c r="AY252" s="72"/>
      <c r="BF252" s="131"/>
      <c r="BJ252" s="96"/>
    </row>
    <row r="253" spans="2:62">
      <c r="B253" s="59" t="str">
        <f t="shared" si="239"/>
        <v>K97923  P.S. CARDAMOM</v>
      </c>
      <c r="D253" s="91">
        <f t="shared" si="279"/>
        <v>6248</v>
      </c>
      <c r="E253" s="92">
        <f t="shared" si="279"/>
        <v>180.20000800000003</v>
      </c>
      <c r="F253" s="92">
        <f t="shared" si="279"/>
        <v>63.383327000000001</v>
      </c>
      <c r="G253" s="92">
        <f t="shared" si="279"/>
        <v>72.216666000000004</v>
      </c>
      <c r="H253" s="93">
        <f t="shared" si="241"/>
        <v>34.672584476244857</v>
      </c>
      <c r="I253" s="94">
        <f t="shared" si="242"/>
        <v>28.75</v>
      </c>
      <c r="J253" s="95">
        <f t="shared" si="280"/>
        <v>0.68816256627178829</v>
      </c>
      <c r="K253" s="95">
        <f t="shared" si="280"/>
        <v>0.89218640157092055</v>
      </c>
      <c r="L253" s="96">
        <f t="shared" si="264"/>
        <v>28.750000001804654</v>
      </c>
      <c r="M253" s="60">
        <f t="shared" si="244"/>
        <v>0.57061433638184189</v>
      </c>
      <c r="N253" s="60">
        <f t="shared" si="245"/>
        <v>-0.1175482298899464</v>
      </c>
      <c r="O253" s="60">
        <f t="shared" si="265"/>
        <v>0.73978791693610735</v>
      </c>
      <c r="P253" s="60">
        <f t="shared" si="266"/>
        <v>-0.1523984846348132</v>
      </c>
      <c r="Q253" s="97">
        <f t="shared" si="246"/>
        <v>28.75</v>
      </c>
      <c r="R253" s="60">
        <f t="shared" si="247"/>
        <v>0.68816256631498463</v>
      </c>
      <c r="S253" s="60">
        <f t="shared" si="248"/>
        <v>4.3196335397510666E-11</v>
      </c>
      <c r="T253" s="60">
        <f t="shared" si="267"/>
        <v>0.89218640154686579</v>
      </c>
      <c r="U253" s="60">
        <f t="shared" si="268"/>
        <v>-2.4054758185343417E-11</v>
      </c>
      <c r="W253" s="61"/>
      <c r="X253" s="61"/>
      <c r="Y253" s="60"/>
      <c r="Z253" s="62">
        <f t="shared" si="269"/>
        <v>10949.602212270713</v>
      </c>
      <c r="AA253" s="62">
        <f t="shared" si="270"/>
        <v>9079.2500287500025</v>
      </c>
      <c r="AB253" s="62">
        <f t="shared" si="271"/>
        <v>217.32173911679337</v>
      </c>
      <c r="AC253" s="62">
        <f t="shared" si="272"/>
        <v>217.32173913043476</v>
      </c>
      <c r="AD253" s="62">
        <f t="shared" si="273"/>
        <v>180.20000800000005</v>
      </c>
      <c r="AE253" s="62">
        <f t="shared" si="274"/>
        <v>8445.6637597929512</v>
      </c>
      <c r="AF253" s="62">
        <f t="shared" si="275"/>
        <v>7003.0208812500014</v>
      </c>
      <c r="AG253" s="62">
        <f t="shared" si="276"/>
        <v>217.3217391362941</v>
      </c>
      <c r="AH253" s="62">
        <f t="shared" si="277"/>
        <v>217.32173913043476</v>
      </c>
      <c r="AI253" s="62">
        <f t="shared" si="278"/>
        <v>180.20000800000003</v>
      </c>
      <c r="AK253" s="98"/>
      <c r="AL253" s="34" t="s">
        <v>583</v>
      </c>
      <c r="AM253" s="160">
        <v>6248</v>
      </c>
      <c r="AN253" s="160">
        <v>180.20000800000003</v>
      </c>
      <c r="AO253" s="160">
        <v>63.383327000000001</v>
      </c>
      <c r="AP253" s="160">
        <v>72.216666000000004</v>
      </c>
      <c r="AQ253" s="160">
        <v>34.672584476244857</v>
      </c>
      <c r="AR253" s="160">
        <v>28.75</v>
      </c>
      <c r="AS253" s="160">
        <v>68.816256627178831</v>
      </c>
      <c r="AT253" s="160">
        <v>89.218640157092054</v>
      </c>
      <c r="AU253" s="160">
        <v>5.922584476244861</v>
      </c>
      <c r="AV253" s="160">
        <v>5180.7502300000006</v>
      </c>
      <c r="AW253" s="160">
        <v>-1067.2497699999999</v>
      </c>
      <c r="AX253" s="160">
        <v>-37.121731130434775</v>
      </c>
      <c r="AY253" s="72"/>
      <c r="BF253" s="131"/>
      <c r="BJ253" s="96"/>
    </row>
    <row r="254" spans="2:62">
      <c r="B254" s="59" t="str">
        <f t="shared" si="239"/>
        <v>K97924 P.S GARAM MASALA</v>
      </c>
      <c r="D254" s="91">
        <f t="shared" si="279"/>
        <v>23881.5</v>
      </c>
      <c r="E254" s="92">
        <f t="shared" si="279"/>
        <v>731.00003900000013</v>
      </c>
      <c r="F254" s="92">
        <f t="shared" si="279"/>
        <v>491.79996300000005</v>
      </c>
      <c r="G254" s="92">
        <f t="shared" si="279"/>
        <v>139.74999800000001</v>
      </c>
      <c r="H254" s="93">
        <f t="shared" si="241"/>
        <v>32.669628899978754</v>
      </c>
      <c r="I254" s="94">
        <f t="shared" si="242"/>
        <v>28.75</v>
      </c>
      <c r="J254" s="95">
        <f t="shared" si="280"/>
        <v>0.60957316284368701</v>
      </c>
      <c r="K254" s="95">
        <f t="shared" si="280"/>
        <v>0.67923937821359248</v>
      </c>
      <c r="L254" s="96">
        <f t="shared" si="264"/>
        <v>28.753009967290847</v>
      </c>
      <c r="M254" s="60">
        <f t="shared" si="244"/>
        <v>0.53649410223478045</v>
      </c>
      <c r="N254" s="60">
        <f t="shared" si="245"/>
        <v>-7.3079060608906565E-2</v>
      </c>
      <c r="O254" s="60">
        <f t="shared" si="265"/>
        <v>0.59780833971572078</v>
      </c>
      <c r="P254" s="60">
        <f t="shared" si="266"/>
        <v>-8.1431038497871699E-2</v>
      </c>
      <c r="Q254" s="97">
        <f t="shared" si="246"/>
        <v>28.75</v>
      </c>
      <c r="R254" s="60">
        <f t="shared" si="247"/>
        <v>0.60963698181000125</v>
      </c>
      <c r="S254" s="60">
        <f t="shared" si="248"/>
        <v>6.3818966314244108E-5</v>
      </c>
      <c r="T254" s="60">
        <f t="shared" si="267"/>
        <v>0.67931049084608786</v>
      </c>
      <c r="U254" s="60">
        <f t="shared" si="268"/>
        <v>7.1112632495373695E-5</v>
      </c>
      <c r="W254" s="61"/>
      <c r="X254" s="61"/>
      <c r="Y254" s="60"/>
      <c r="Z254" s="62">
        <f t="shared" si="269"/>
        <v>44514.002857666055</v>
      </c>
      <c r="AA254" s="62">
        <f t="shared" si="270"/>
        <v>39173.312500000007</v>
      </c>
      <c r="AB254" s="62">
        <f t="shared" si="271"/>
        <v>830.57391303266581</v>
      </c>
      <c r="AC254" s="62">
        <f t="shared" si="272"/>
        <v>830.66086956521735</v>
      </c>
      <c r="AD254" s="62">
        <f t="shared" si="273"/>
        <v>731.00003900000024</v>
      </c>
      <c r="AE254" s="62">
        <f t="shared" si="274"/>
        <v>39948.422284233282</v>
      </c>
      <c r="AF254" s="62">
        <f t="shared" si="275"/>
        <v>35155.500057500009</v>
      </c>
      <c r="AG254" s="62">
        <f t="shared" si="276"/>
        <v>830.5739130380598</v>
      </c>
      <c r="AH254" s="62">
        <f t="shared" si="277"/>
        <v>830.66086956521735</v>
      </c>
      <c r="AI254" s="62">
        <f t="shared" si="278"/>
        <v>731.00003900000013</v>
      </c>
      <c r="AK254" s="98"/>
      <c r="AL254" s="34" t="s">
        <v>584</v>
      </c>
      <c r="AM254" s="160">
        <v>23881.5</v>
      </c>
      <c r="AN254" s="160">
        <v>731.00003900000013</v>
      </c>
      <c r="AO254" s="160">
        <v>491.79996300000005</v>
      </c>
      <c r="AP254" s="160">
        <v>139.74999800000001</v>
      </c>
      <c r="AQ254" s="160">
        <v>32.669628899978754</v>
      </c>
      <c r="AR254" s="160">
        <v>28.75</v>
      </c>
      <c r="AS254" s="160">
        <v>60.957316284368702</v>
      </c>
      <c r="AT254" s="160">
        <v>67.923937821359246</v>
      </c>
      <c r="AU254" s="160">
        <v>3.9196288999787523</v>
      </c>
      <c r="AV254" s="160">
        <v>21016.251121249999</v>
      </c>
      <c r="AW254" s="160">
        <v>-2865.2488787499997</v>
      </c>
      <c r="AX254" s="160">
        <v>-99.660830565217381</v>
      </c>
      <c r="AY254" s="72"/>
      <c r="BF254" s="131"/>
      <c r="BJ254" s="96"/>
    </row>
    <row r="255" spans="2:62">
      <c r="B255" s="59" t="str">
        <f t="shared" si="239"/>
        <v>K97925 P.S. CHINESE FIVE SPICE</v>
      </c>
      <c r="D255" s="91">
        <f t="shared" si="279"/>
        <v>8544</v>
      </c>
      <c r="E255" s="92">
        <f t="shared" si="279"/>
        <v>289.28334699999999</v>
      </c>
      <c r="F255" s="92">
        <f t="shared" si="279"/>
        <v>140.86665400000001</v>
      </c>
      <c r="G255" s="92">
        <f t="shared" si="279"/>
        <v>10.166665999999999</v>
      </c>
      <c r="H255" s="93">
        <f t="shared" si="241"/>
        <v>29.535056506380922</v>
      </c>
      <c r="I255" s="94">
        <f t="shared" si="242"/>
        <v>28.75</v>
      </c>
      <c r="J255" s="95">
        <f t="shared" si="280"/>
        <v>0.67492927471233755</v>
      </c>
      <c r="K255" s="95">
        <f t="shared" si="280"/>
        <v>0.69088133906296989</v>
      </c>
      <c r="L255" s="96">
        <f t="shared" si="264"/>
        <v>28.749999999379721</v>
      </c>
      <c r="M255" s="60">
        <f t="shared" si="244"/>
        <v>0.65698931855332199</v>
      </c>
      <c r="N255" s="60">
        <f t="shared" si="245"/>
        <v>-1.7939956159015558E-2</v>
      </c>
      <c r="O255" s="60">
        <f t="shared" si="265"/>
        <v>0.67251736912119642</v>
      </c>
      <c r="P255" s="60">
        <f t="shared" si="266"/>
        <v>-1.8363969941773473E-2</v>
      </c>
      <c r="Q255" s="97">
        <f t="shared" si="246"/>
        <v>28.75</v>
      </c>
      <c r="R255" s="60">
        <f t="shared" si="247"/>
        <v>0.67492927469777608</v>
      </c>
      <c r="S255" s="60">
        <f t="shared" si="248"/>
        <v>-1.4561463146378628E-11</v>
      </c>
      <c r="T255" s="60">
        <f t="shared" si="267"/>
        <v>0.69088133907885818</v>
      </c>
      <c r="U255" s="60">
        <f t="shared" si="268"/>
        <v>1.5888290683108153E-11</v>
      </c>
      <c r="W255" s="61"/>
      <c r="X255" s="61"/>
      <c r="Y255" s="60"/>
      <c r="Z255" s="62">
        <f t="shared" si="269"/>
        <v>13004.777640546312</v>
      </c>
      <c r="AA255" s="62">
        <f t="shared" si="270"/>
        <v>12659.104176249999</v>
      </c>
      <c r="AB255" s="62">
        <f t="shared" si="271"/>
        <v>297.18260870206387</v>
      </c>
      <c r="AC255" s="62">
        <f t="shared" si="272"/>
        <v>297.18260869565222</v>
      </c>
      <c r="AD255" s="62">
        <f t="shared" si="273"/>
        <v>289.28334699999999</v>
      </c>
      <c r="AE255" s="62">
        <f t="shared" si="274"/>
        <v>12704.50458575481</v>
      </c>
      <c r="AF255" s="62">
        <f t="shared" si="275"/>
        <v>12366.812528749999</v>
      </c>
      <c r="AG255" s="62">
        <f t="shared" si="276"/>
        <v>297.18260868881782</v>
      </c>
      <c r="AH255" s="62">
        <f t="shared" si="277"/>
        <v>297.18260869565216</v>
      </c>
      <c r="AI255" s="62">
        <f t="shared" si="278"/>
        <v>289.28334699999999</v>
      </c>
      <c r="AK255" s="98"/>
      <c r="AL255" s="34" t="s">
        <v>585</v>
      </c>
      <c r="AM255" s="160">
        <v>8544</v>
      </c>
      <c r="AN255" s="160">
        <v>289.28334699999999</v>
      </c>
      <c r="AO255" s="160">
        <v>140.86665400000001</v>
      </c>
      <c r="AP255" s="160">
        <v>10.166665999999999</v>
      </c>
      <c r="AQ255" s="160">
        <v>29.535056506380926</v>
      </c>
      <c r="AR255" s="160">
        <v>28.75</v>
      </c>
      <c r="AS255" s="160">
        <v>67.492927471233756</v>
      </c>
      <c r="AT255" s="160">
        <v>69.088133906296989</v>
      </c>
      <c r="AU255" s="160">
        <v>0.7850565063809245</v>
      </c>
      <c r="AV255" s="160">
        <v>8316.8962262500008</v>
      </c>
      <c r="AW255" s="160">
        <v>-227.10377374999982</v>
      </c>
      <c r="AX255" s="160">
        <v>-7.8992616956521671</v>
      </c>
      <c r="AY255" s="72"/>
      <c r="BF255" s="131"/>
      <c r="BJ255" s="96"/>
    </row>
    <row r="256" spans="2:62">
      <c r="B256" s="59" t="str">
        <f t="shared" si="239"/>
        <v>K97931 P.S. 6 CHILE BLEND</v>
      </c>
      <c r="D256" s="91">
        <f t="shared" si="279"/>
        <v>11422.75</v>
      </c>
      <c r="E256" s="92">
        <f t="shared" si="279"/>
        <v>289.516685</v>
      </c>
      <c r="F256" s="92">
        <f>AO256</f>
        <v>266.89998300000002</v>
      </c>
      <c r="G256" s="92">
        <f>AP256</f>
        <v>80.766666000000001</v>
      </c>
      <c r="H256" s="93">
        <f t="shared" si="241"/>
        <v>39.45454818951108</v>
      </c>
      <c r="I256" s="94">
        <f t="shared" si="242"/>
        <v>28.75</v>
      </c>
      <c r="J256" s="95">
        <f t="shared" si="280"/>
        <v>0.62354588117491261</v>
      </c>
      <c r="K256" s="95">
        <f t="shared" si="280"/>
        <v>0.71405668867967986</v>
      </c>
      <c r="L256" s="96">
        <f>IF(ISERROR(D256/(J256*(E256+F256+G256))),0,D256/(J256*(E256+F256+G256)))</f>
        <v>28.750000000670223</v>
      </c>
      <c r="M256" s="60">
        <f t="shared" si="244"/>
        <v>0.45436951902448847</v>
      </c>
      <c r="N256" s="60">
        <f t="shared" si="245"/>
        <v>-0.16917636215042414</v>
      </c>
      <c r="O256" s="60">
        <f>IF(ISERROR(D256/AE256),0,D256/AE256)</f>
        <v>0.52032353027929057</v>
      </c>
      <c r="P256" s="60">
        <f>O256-K256</f>
        <v>-0.19373315840038929</v>
      </c>
      <c r="Q256" s="97">
        <f t="shared" si="246"/>
        <v>28.75</v>
      </c>
      <c r="R256" s="60">
        <f t="shared" si="247"/>
        <v>0.62354588118944876</v>
      </c>
      <c r="S256" s="60">
        <f t="shared" si="248"/>
        <v>1.4536150061417175E-11</v>
      </c>
      <c r="T256" s="60">
        <f>IF(ISERROR(D256/AF256),0,D256/AF256)</f>
        <v>0.71405668867967997</v>
      </c>
      <c r="U256" s="60">
        <f>T256-K256</f>
        <v>0</v>
      </c>
      <c r="W256" s="61"/>
      <c r="X256" s="61"/>
      <c r="Y256" s="60"/>
      <c r="Z256" s="62">
        <f>(SUM($E256:$G256))*$H256</f>
        <v>25139.780556856334</v>
      </c>
      <c r="AA256" s="62">
        <f>(SUM($E256:$G256))*$Q256</f>
        <v>18319.020852500002</v>
      </c>
      <c r="AB256" s="62">
        <f>(SUM($E256:$G256))*$J256</f>
        <v>397.31304346899867</v>
      </c>
      <c r="AC256" s="62">
        <f>SUM(($E256:$G256))*$R256</f>
        <v>397.31304347826091</v>
      </c>
      <c r="AD256" s="62">
        <f>SUM(($E256:$G256))*$M256</f>
        <v>289.516685</v>
      </c>
      <c r="AE256" s="62">
        <f>(SUM($E256:$F256))*$H256</f>
        <v>21953.16824105319</v>
      </c>
      <c r="AF256" s="62">
        <f>(SUM($E256:$F256))*$Q256</f>
        <v>15996.979205000001</v>
      </c>
      <c r="AG256" s="62">
        <f>(SUM($E256:$F256))*$K256</f>
        <v>397.31304347826085</v>
      </c>
      <c r="AH256" s="62">
        <f>SUM(($E256:$F256))*$T256</f>
        <v>397.31304347826091</v>
      </c>
      <c r="AI256" s="62">
        <f>SUM(($E256:$F256))*$O256</f>
        <v>289.516685</v>
      </c>
      <c r="AK256" s="98"/>
      <c r="AL256" s="34" t="s">
        <v>586</v>
      </c>
      <c r="AM256" s="160">
        <v>11422.75</v>
      </c>
      <c r="AN256" s="160">
        <v>289.516685</v>
      </c>
      <c r="AO256" s="160">
        <v>266.89998300000002</v>
      </c>
      <c r="AP256" s="160">
        <v>80.766666000000001</v>
      </c>
      <c r="AQ256" s="160">
        <v>39.454548189511087</v>
      </c>
      <c r="AR256" s="160">
        <v>28.75</v>
      </c>
      <c r="AS256" s="160">
        <v>62.354588117491261</v>
      </c>
      <c r="AT256" s="160">
        <v>71.405668867967989</v>
      </c>
      <c r="AU256" s="160">
        <v>10.704548189511083</v>
      </c>
      <c r="AV256" s="160">
        <v>8323.6046937500014</v>
      </c>
      <c r="AW256" s="160">
        <v>-3099.1453062499991</v>
      </c>
      <c r="AX256" s="160">
        <v>-107.79635847826084</v>
      </c>
      <c r="AY256" s="72"/>
      <c r="BF256" s="131"/>
      <c r="BJ256" s="96"/>
    </row>
    <row r="257" spans="2:62">
      <c r="B257" s="59" t="str">
        <f t="shared" si="239"/>
        <v>K98309 PS Zahtar Blend 4OZ.</v>
      </c>
      <c r="D257" s="91">
        <f t="shared" si="279"/>
        <v>11038.25</v>
      </c>
      <c r="E257" s="92">
        <f t="shared" si="279"/>
        <v>373.68335100000002</v>
      </c>
      <c r="F257" s="92">
        <f t="shared" si="279"/>
        <v>139.84998600000003</v>
      </c>
      <c r="G257" s="92">
        <f t="shared" si="279"/>
        <v>149.04999699999999</v>
      </c>
      <c r="H257" s="93">
        <f t="shared" si="241"/>
        <v>29.539046817207545</v>
      </c>
      <c r="I257" s="94">
        <f t="shared" si="242"/>
        <v>30</v>
      </c>
      <c r="J257" s="95">
        <f t="shared" si="280"/>
        <v>0.55531379644793022</v>
      </c>
      <c r="K257" s="95">
        <f t="shared" si="280"/>
        <v>0.71649032332766949</v>
      </c>
      <c r="L257" s="96">
        <f t="shared" ref="L257:L276" si="281">IF(ISERROR(D257/(J257*(E257+F257+G257))),0,D257/(J257*(E257+F257+G257)))</f>
        <v>29.999999999999972</v>
      </c>
      <c r="M257" s="60">
        <f t="shared" si="244"/>
        <v>0.56397939975954781</v>
      </c>
      <c r="N257" s="60">
        <f t="shared" si="245"/>
        <v>8.6656033116175868E-3</v>
      </c>
      <c r="O257" s="60">
        <f t="shared" ref="O257:O276" si="282">IF(ISERROR(D257/AE257),0,D257/AE257)</f>
        <v>0.72767106646476576</v>
      </c>
      <c r="P257" s="60">
        <f t="shared" ref="P257:P276" si="283">O257-K257</f>
        <v>1.1180743137096272E-2</v>
      </c>
      <c r="Q257" s="97">
        <f t="shared" si="246"/>
        <v>30</v>
      </c>
      <c r="R257" s="60">
        <f t="shared" si="247"/>
        <v>0.55531379644792978</v>
      </c>
      <c r="S257" s="60">
        <f t="shared" si="248"/>
        <v>0</v>
      </c>
      <c r="T257" s="60">
        <f t="shared" ref="T257:T276" si="284">IF(ISERROR(D257/AF257),0,D257/AF257)</f>
        <v>0.7164903233276686</v>
      </c>
      <c r="U257" s="60">
        <f t="shared" ref="U257:U276" si="285">T257-K257</f>
        <v>-8.8817841970012523E-16</v>
      </c>
      <c r="W257" s="61"/>
      <c r="X257" s="61"/>
      <c r="Y257" s="60"/>
      <c r="Z257" s="62">
        <f t="shared" ref="Z257:Z276" si="286">(SUM($E257:$G257))*$H257</f>
        <v>19572.080123327465</v>
      </c>
      <c r="AA257" s="62">
        <f t="shared" ref="AA257:AA276" si="287">(SUM($E257:$G257))*$Q257</f>
        <v>19877.500019999999</v>
      </c>
      <c r="AB257" s="62">
        <f t="shared" ref="AB257:AB276" si="288">(SUM($E257:$G257))*$J257</f>
        <v>367.941666666667</v>
      </c>
      <c r="AC257" s="62">
        <f t="shared" ref="AC257:AC276" si="289">SUM(($E257:$G257))*$R257</f>
        <v>367.94166666666666</v>
      </c>
      <c r="AD257" s="62">
        <f t="shared" ref="AD257:AD276" si="290">SUM(($E257:$G257))*$M257</f>
        <v>373.68335100000002</v>
      </c>
      <c r="AE257" s="62">
        <f t="shared" ref="AE257:AE276" si="291">(SUM($E257:$F257))*$H257</f>
        <v>15169.285283839821</v>
      </c>
      <c r="AF257" s="62">
        <f t="shared" ref="AF257:AF276" si="292">(SUM($E257:$F257))*$Q257</f>
        <v>15406.000110000003</v>
      </c>
      <c r="AG257" s="62">
        <f t="shared" ref="AG257:AG276" si="293">(SUM($E257:$F257))*$K257</f>
        <v>367.94166666666712</v>
      </c>
      <c r="AH257" s="62">
        <f t="shared" ref="AH257:AH276" si="294">SUM(($E257:$F257))*$T257</f>
        <v>367.94166666666666</v>
      </c>
      <c r="AI257" s="62">
        <f t="shared" ref="AI257:AI276" si="295">SUM(($E257:$F257))*$O257</f>
        <v>373.68335100000002</v>
      </c>
      <c r="AK257" s="98"/>
      <c r="AL257" s="34" t="s">
        <v>587</v>
      </c>
      <c r="AM257" s="160">
        <v>11038.25</v>
      </c>
      <c r="AN257" s="160">
        <v>373.68335100000002</v>
      </c>
      <c r="AO257" s="160">
        <v>139.84998600000003</v>
      </c>
      <c r="AP257" s="160">
        <v>149.04999699999999</v>
      </c>
      <c r="AQ257" s="160">
        <v>29.539046817207542</v>
      </c>
      <c r="AR257" s="160">
        <v>30</v>
      </c>
      <c r="AS257" s="160">
        <v>55.53137964479302</v>
      </c>
      <c r="AT257" s="160">
        <v>71.64903233276695</v>
      </c>
      <c r="AU257" s="160">
        <v>-0.46095318279245928</v>
      </c>
      <c r="AV257" s="160">
        <v>11210.500530000001</v>
      </c>
      <c r="AW257" s="160">
        <v>172.25053000000125</v>
      </c>
      <c r="AX257" s="160">
        <v>5.7416843333333736</v>
      </c>
      <c r="AY257" s="72"/>
      <c r="BF257" s="131"/>
      <c r="BJ257" s="96"/>
    </row>
    <row r="258" spans="2:62">
      <c r="B258" s="59" t="str">
        <f t="shared" si="239"/>
        <v>K98318 PS ADOBO BLEND</v>
      </c>
      <c r="D258" s="91">
        <f t="shared" si="279"/>
        <v>3443</v>
      </c>
      <c r="E258" s="92">
        <f t="shared" si="279"/>
        <v>111.85000899999999</v>
      </c>
      <c r="F258" s="92">
        <f t="shared" si="279"/>
        <v>139.09999100000002</v>
      </c>
      <c r="G258" s="92">
        <f t="shared" si="279"/>
        <v>106.41666600000001</v>
      </c>
      <c r="H258" s="93">
        <f t="shared" si="241"/>
        <v>30.782295243266368</v>
      </c>
      <c r="I258" s="94">
        <f t="shared" si="242"/>
        <v>28.75</v>
      </c>
      <c r="J258" s="95">
        <f t="shared" si="280"/>
        <v>0.33510826030083263</v>
      </c>
      <c r="K258" s="95">
        <f t="shared" si="280"/>
        <v>0.47721267878792717</v>
      </c>
      <c r="L258" s="96">
        <f t="shared" si="281"/>
        <v>28.750000001527262</v>
      </c>
      <c r="M258" s="60">
        <f t="shared" si="244"/>
        <v>0.31298388921366266</v>
      </c>
      <c r="N258" s="60">
        <f t="shared" si="245"/>
        <v>-2.2124371087169969E-2</v>
      </c>
      <c r="O258" s="60">
        <f t="shared" si="282"/>
        <v>0.44570635186292085</v>
      </c>
      <c r="P258" s="60">
        <f t="shared" si="283"/>
        <v>-3.1506326925006323E-2</v>
      </c>
      <c r="Q258" s="97">
        <f t="shared" si="246"/>
        <v>28.75</v>
      </c>
      <c r="R258" s="60">
        <f t="shared" si="247"/>
        <v>0.33510826031863428</v>
      </c>
      <c r="S258" s="60">
        <f t="shared" si="248"/>
        <v>1.7801649043747148E-11</v>
      </c>
      <c r="T258" s="60">
        <f t="shared" si="284"/>
        <v>0.4772126787771685</v>
      </c>
      <c r="U258" s="60">
        <f t="shared" si="285"/>
        <v>-1.0758671731281311E-11</v>
      </c>
      <c r="W258" s="61"/>
      <c r="X258" s="61"/>
      <c r="Y258" s="60"/>
      <c r="Z258" s="62">
        <f t="shared" si="286"/>
        <v>11000.566222913762</v>
      </c>
      <c r="AA258" s="62">
        <f t="shared" si="287"/>
        <v>10274.2916475</v>
      </c>
      <c r="AB258" s="62">
        <f t="shared" si="288"/>
        <v>119.75652173276872</v>
      </c>
      <c r="AC258" s="62">
        <f t="shared" si="289"/>
        <v>119.75652173913043</v>
      </c>
      <c r="AD258" s="62">
        <f t="shared" si="290"/>
        <v>111.85000899999999</v>
      </c>
      <c r="AE258" s="62">
        <f t="shared" si="291"/>
        <v>7724.8169912976946</v>
      </c>
      <c r="AF258" s="62">
        <f t="shared" si="292"/>
        <v>7214.8125</v>
      </c>
      <c r="AG258" s="62">
        <f t="shared" si="293"/>
        <v>119.75652174183031</v>
      </c>
      <c r="AH258" s="62">
        <f t="shared" si="294"/>
        <v>119.75652173913043</v>
      </c>
      <c r="AI258" s="62">
        <f t="shared" si="295"/>
        <v>111.85000899999999</v>
      </c>
      <c r="AK258" s="98"/>
      <c r="AL258" s="34" t="s">
        <v>588</v>
      </c>
      <c r="AM258" s="160">
        <v>3443</v>
      </c>
      <c r="AN258" s="160">
        <v>111.85000899999999</v>
      </c>
      <c r="AO258" s="160">
        <v>139.09999100000002</v>
      </c>
      <c r="AP258" s="160">
        <v>106.41666600000001</v>
      </c>
      <c r="AQ258" s="160">
        <v>30.782295243266368</v>
      </c>
      <c r="AR258" s="160">
        <v>28.75</v>
      </c>
      <c r="AS258" s="160">
        <v>33.510826030083265</v>
      </c>
      <c r="AT258" s="160">
        <v>47.721267878792716</v>
      </c>
      <c r="AU258" s="160">
        <v>2.032295243266367</v>
      </c>
      <c r="AV258" s="160">
        <v>3215.6877587499994</v>
      </c>
      <c r="AW258" s="160">
        <v>-227.31224125000037</v>
      </c>
      <c r="AX258" s="160">
        <v>-7.9065127391304459</v>
      </c>
      <c r="AY258" s="72"/>
      <c r="BF258" s="131"/>
      <c r="BJ258" s="96"/>
    </row>
    <row r="259" spans="2:62">
      <c r="B259" s="59" t="str">
        <f t="shared" si="239"/>
        <v>K98788 P.S. Lavender Flowers</v>
      </c>
      <c r="D259" s="91">
        <f t="shared" si="279"/>
        <v>3868</v>
      </c>
      <c r="E259" s="92">
        <f t="shared" si="279"/>
        <v>135.46667199999999</v>
      </c>
      <c r="F259" s="92">
        <f t="shared" si="279"/>
        <v>48.799994999999996</v>
      </c>
      <c r="G259" s="92">
        <f t="shared" si="279"/>
        <v>71.166665999999992</v>
      </c>
      <c r="H259" s="93">
        <f t="shared" si="241"/>
        <v>28.553148482159511</v>
      </c>
      <c r="I259" s="94">
        <f t="shared" si="242"/>
        <v>12.5</v>
      </c>
      <c r="J259" s="95">
        <f t="shared" si="280"/>
        <v>1.2114315556255777</v>
      </c>
      <c r="K259" s="95">
        <f t="shared" si="280"/>
        <v>1.6793053510708043</v>
      </c>
      <c r="L259" s="96">
        <f t="shared" si="281"/>
        <v>12.500000001825224</v>
      </c>
      <c r="M259" s="60">
        <f t="shared" si="244"/>
        <v>0.53034061924878062</v>
      </c>
      <c r="N259" s="60">
        <f t="shared" si="245"/>
        <v>-0.68109093637679707</v>
      </c>
      <c r="O259" s="60">
        <f t="shared" si="282"/>
        <v>0.73516645308399697</v>
      </c>
      <c r="P259" s="60">
        <f t="shared" si="283"/>
        <v>-0.94413889798680728</v>
      </c>
      <c r="Q259" s="97">
        <f t="shared" si="246"/>
        <v>12.5</v>
      </c>
      <c r="R259" s="60">
        <f t="shared" si="247"/>
        <v>1.2114315558024684</v>
      </c>
      <c r="S259" s="60">
        <f t="shared" si="248"/>
        <v>1.7689072429050157E-10</v>
      </c>
      <c r="T259" s="60">
        <f t="shared" si="284"/>
        <v>1.6793053515207936</v>
      </c>
      <c r="U259" s="60">
        <f t="shared" si="285"/>
        <v>4.4998937909213055E-10</v>
      </c>
      <c r="W259" s="61"/>
      <c r="X259" s="61"/>
      <c r="Y259" s="60"/>
      <c r="Z259" s="62">
        <f t="shared" si="286"/>
        <v>7293.4258844418946</v>
      </c>
      <c r="AA259" s="62">
        <f t="shared" si="287"/>
        <v>3192.9166624999998</v>
      </c>
      <c r="AB259" s="62">
        <f t="shared" si="288"/>
        <v>309.43999995481619</v>
      </c>
      <c r="AC259" s="62">
        <f t="shared" si="289"/>
        <v>309.43999999999994</v>
      </c>
      <c r="AD259" s="62">
        <f t="shared" si="290"/>
        <v>135.46667199999999</v>
      </c>
      <c r="AE259" s="62">
        <f t="shared" si="291"/>
        <v>5261.393503163642</v>
      </c>
      <c r="AF259" s="62">
        <f t="shared" si="292"/>
        <v>2303.3333374999997</v>
      </c>
      <c r="AG259" s="62">
        <f t="shared" si="293"/>
        <v>309.43999991708193</v>
      </c>
      <c r="AH259" s="62">
        <f t="shared" si="294"/>
        <v>309.44</v>
      </c>
      <c r="AI259" s="62">
        <f t="shared" si="295"/>
        <v>135.46667199999999</v>
      </c>
      <c r="AK259" s="98"/>
      <c r="AL259" s="34" t="s">
        <v>589</v>
      </c>
      <c r="AM259" s="160">
        <v>3868</v>
      </c>
      <c r="AN259" s="160">
        <v>135.46667199999999</v>
      </c>
      <c r="AO259" s="160">
        <v>48.799994999999996</v>
      </c>
      <c r="AP259" s="160">
        <v>71.166665999999992</v>
      </c>
      <c r="AQ259" s="160">
        <v>28.553148482159507</v>
      </c>
      <c r="AR259" s="160">
        <v>12.5</v>
      </c>
      <c r="AS259" s="160">
        <v>121.14315556255777</v>
      </c>
      <c r="AT259" s="160">
        <v>167.93053510708043</v>
      </c>
      <c r="AU259" s="160">
        <v>16.053148482159507</v>
      </c>
      <c r="AV259" s="160">
        <v>1693.3334000000002</v>
      </c>
      <c r="AW259" s="160">
        <v>-2174.6665999999996</v>
      </c>
      <c r="AX259" s="160">
        <v>-173.97332800000001</v>
      </c>
      <c r="AY259" s="72"/>
      <c r="BF259" s="131"/>
      <c r="BJ259" s="96"/>
    </row>
    <row r="260" spans="2:62">
      <c r="B260" s="59" t="str">
        <f t="shared" si="239"/>
        <v>K99074 P.S. ROSEMARY LEAVES</v>
      </c>
      <c r="D260" s="91">
        <f t="shared" si="279"/>
        <v>20144.5</v>
      </c>
      <c r="E260" s="92">
        <f t="shared" si="279"/>
        <v>741.36669599999993</v>
      </c>
      <c r="F260" s="92">
        <f t="shared" si="279"/>
        <v>309.99997400000001</v>
      </c>
      <c r="G260" s="92">
        <f t="shared" si="279"/>
        <v>80.116664</v>
      </c>
      <c r="H260" s="93">
        <f t="shared" si="241"/>
        <v>27.172113488086875</v>
      </c>
      <c r="I260" s="94">
        <f t="shared" si="242"/>
        <v>31.25</v>
      </c>
      <c r="J260" s="95">
        <f t="shared" si="280"/>
        <v>0.56971585936972591</v>
      </c>
      <c r="K260" s="95">
        <f t="shared" si="280"/>
        <v>0.61312957542271207</v>
      </c>
      <c r="L260" s="96">
        <f t="shared" si="281"/>
        <v>31.250000000371703</v>
      </c>
      <c r="M260" s="60">
        <f t="shared" si="244"/>
        <v>0.65521662911209977</v>
      </c>
      <c r="N260" s="60">
        <f t="shared" si="245"/>
        <v>8.5500769742373861E-2</v>
      </c>
      <c r="O260" s="60">
        <f t="shared" si="282"/>
        <v>0.70514570906075991</v>
      </c>
      <c r="P260" s="60">
        <f t="shared" si="283"/>
        <v>9.2016133638047837E-2</v>
      </c>
      <c r="Q260" s="97">
        <f t="shared" si="246"/>
        <v>31.25</v>
      </c>
      <c r="R260" s="60">
        <f t="shared" si="247"/>
        <v>0.56971585937650238</v>
      </c>
      <c r="S260" s="60">
        <f t="shared" si="248"/>
        <v>6.776468275404568E-12</v>
      </c>
      <c r="T260" s="60">
        <f t="shared" si="284"/>
        <v>0.61312957543156665</v>
      </c>
      <c r="U260" s="60">
        <f t="shared" si="285"/>
        <v>8.854583732897936E-12</v>
      </c>
      <c r="W260" s="61"/>
      <c r="X260" s="61"/>
      <c r="Y260" s="60"/>
      <c r="Z260" s="62">
        <f t="shared" si="286"/>
        <v>30744.7935613269</v>
      </c>
      <c r="AA260" s="62">
        <f t="shared" si="287"/>
        <v>35358.854187499994</v>
      </c>
      <c r="AB260" s="62">
        <f t="shared" si="288"/>
        <v>644.62399999233253</v>
      </c>
      <c r="AC260" s="62">
        <f t="shared" si="289"/>
        <v>644.62399999999991</v>
      </c>
      <c r="AD260" s="62">
        <f t="shared" si="290"/>
        <v>741.36669599999993</v>
      </c>
      <c r="AE260" s="62">
        <f t="shared" si="291"/>
        <v>28567.85447483198</v>
      </c>
      <c r="AF260" s="62">
        <f t="shared" si="292"/>
        <v>32855.208437499998</v>
      </c>
      <c r="AG260" s="62">
        <f t="shared" si="293"/>
        <v>644.62399999069055</v>
      </c>
      <c r="AH260" s="62">
        <f t="shared" si="294"/>
        <v>644.62400000000002</v>
      </c>
      <c r="AI260" s="62">
        <f t="shared" si="295"/>
        <v>741.36669599999993</v>
      </c>
      <c r="AK260" s="98"/>
      <c r="AL260" s="34" t="s">
        <v>590</v>
      </c>
      <c r="AM260" s="160">
        <v>20144.5</v>
      </c>
      <c r="AN260" s="160">
        <v>741.36669599999993</v>
      </c>
      <c r="AO260" s="160">
        <v>309.99997400000001</v>
      </c>
      <c r="AP260" s="160">
        <v>80.116664</v>
      </c>
      <c r="AQ260" s="160">
        <v>27.172113488086875</v>
      </c>
      <c r="AR260" s="160">
        <v>31.25</v>
      </c>
      <c r="AS260" s="160">
        <v>56.971585936972588</v>
      </c>
      <c r="AT260" s="160">
        <v>61.312957542271207</v>
      </c>
      <c r="AU260" s="160">
        <v>-4.0778865119131247</v>
      </c>
      <c r="AV260" s="160">
        <v>23167.70925</v>
      </c>
      <c r="AW260" s="160">
        <v>3023.2092499999976</v>
      </c>
      <c r="AX260" s="160">
        <v>96.742695999999938</v>
      </c>
      <c r="AY260" s="72"/>
      <c r="BF260" s="131"/>
      <c r="BJ260" s="96"/>
    </row>
    <row r="261" spans="2:62">
      <c r="B261" s="59" t="str">
        <f t="shared" si="239"/>
        <v>K99086 PS MEDIT OREGANO</v>
      </c>
      <c r="D261" s="91">
        <f t="shared" si="279"/>
        <v>21835.5</v>
      </c>
      <c r="E261" s="92">
        <f t="shared" si="279"/>
        <v>587.033365</v>
      </c>
      <c r="F261" s="92">
        <f t="shared" si="279"/>
        <v>400.16663800000003</v>
      </c>
      <c r="G261" s="92">
        <f t="shared" si="279"/>
        <v>214.69999800000002</v>
      </c>
      <c r="H261" s="93">
        <f t="shared" si="241"/>
        <v>37.196352544629214</v>
      </c>
      <c r="I261" s="94">
        <f t="shared" si="242"/>
        <v>31.25</v>
      </c>
      <c r="J261" s="95">
        <f t="shared" si="280"/>
        <v>0.58134620134905857</v>
      </c>
      <c r="K261" s="95">
        <f t="shared" si="280"/>
        <v>0.70777957642116718</v>
      </c>
      <c r="L261" s="96">
        <f t="shared" si="281"/>
        <v>31.25071559499964</v>
      </c>
      <c r="M261" s="60">
        <f t="shared" si="244"/>
        <v>0.48842113695946326</v>
      </c>
      <c r="N261" s="60">
        <f t="shared" si="245"/>
        <v>-9.2925064389595302E-2</v>
      </c>
      <c r="O261" s="60">
        <f t="shared" si="282"/>
        <v>0.59464481687202753</v>
      </c>
      <c r="P261" s="60">
        <f t="shared" si="283"/>
        <v>-0.11313475954913965</v>
      </c>
      <c r="Q261" s="97">
        <f t="shared" si="246"/>
        <v>31.25</v>
      </c>
      <c r="R261" s="60">
        <f t="shared" si="247"/>
        <v>0.58135951361897042</v>
      </c>
      <c r="S261" s="60">
        <f t="shared" si="248"/>
        <v>1.3312269911858188E-5</v>
      </c>
      <c r="T261" s="60">
        <f t="shared" si="284"/>
        <v>0.70779578391066922</v>
      </c>
      <c r="U261" s="60">
        <f t="shared" si="285"/>
        <v>1.6207489502040318E-5</v>
      </c>
      <c r="W261" s="61"/>
      <c r="X261" s="61"/>
      <c r="Y261" s="60"/>
      <c r="Z261" s="62">
        <f t="shared" si="286"/>
        <v>44706.2961605862</v>
      </c>
      <c r="AA261" s="62">
        <f t="shared" si="287"/>
        <v>37559.375031249998</v>
      </c>
      <c r="AB261" s="62">
        <f t="shared" si="288"/>
        <v>698.71999998277965</v>
      </c>
      <c r="AC261" s="62">
        <f t="shared" si="289"/>
        <v>698.7360000000001</v>
      </c>
      <c r="AD261" s="62">
        <f t="shared" si="290"/>
        <v>587.033365</v>
      </c>
      <c r="AE261" s="62">
        <f t="shared" si="291"/>
        <v>36720.239343647016</v>
      </c>
      <c r="AF261" s="62">
        <f t="shared" si="292"/>
        <v>30850.000093750001</v>
      </c>
      <c r="AG261" s="62">
        <f t="shared" si="293"/>
        <v>698.71999996631496</v>
      </c>
      <c r="AH261" s="62">
        <f t="shared" si="294"/>
        <v>698.73599999999999</v>
      </c>
      <c r="AI261" s="62">
        <f t="shared" si="295"/>
        <v>587.033365</v>
      </c>
      <c r="AK261" s="98"/>
      <c r="AL261" s="34" t="s">
        <v>591</v>
      </c>
      <c r="AM261" s="160">
        <v>21835.5</v>
      </c>
      <c r="AN261" s="160">
        <v>587.033365</v>
      </c>
      <c r="AO261" s="160">
        <v>400.16663800000003</v>
      </c>
      <c r="AP261" s="160">
        <v>214.69999800000002</v>
      </c>
      <c r="AQ261" s="160">
        <v>37.196352544629214</v>
      </c>
      <c r="AR261" s="160">
        <v>31.25</v>
      </c>
      <c r="AS261" s="160">
        <v>58.134620134905852</v>
      </c>
      <c r="AT261" s="160">
        <v>70.777957642116718</v>
      </c>
      <c r="AU261" s="160">
        <v>5.946352544629212</v>
      </c>
      <c r="AV261" s="160">
        <v>18344.79265625</v>
      </c>
      <c r="AW261" s="160">
        <v>-3490.7073437499998</v>
      </c>
      <c r="AX261" s="160">
        <v>-111.70263500000001</v>
      </c>
      <c r="AY261" s="72"/>
      <c r="BF261" s="131"/>
      <c r="BJ261" s="96"/>
    </row>
    <row r="262" spans="2:62">
      <c r="B262" s="59" t="str">
        <f t="shared" si="239"/>
        <v>K99508 PS ASIAGO CHEESE EVERYTHING BAGEL</v>
      </c>
      <c r="D262" s="91">
        <f t="shared" si="279"/>
        <v>4226</v>
      </c>
      <c r="E262" s="92">
        <f t="shared" si="279"/>
        <v>132.916674</v>
      </c>
      <c r="F262" s="92">
        <f t="shared" si="279"/>
        <v>36.866662000000005</v>
      </c>
      <c r="G262" s="92">
        <f t="shared" si="279"/>
        <v>81.049999</v>
      </c>
      <c r="H262" s="93">
        <f t="shared" si="241"/>
        <v>31.794355612599816</v>
      </c>
      <c r="I262" s="94">
        <f t="shared" si="242"/>
        <v>33.75</v>
      </c>
      <c r="J262" s="95">
        <f t="shared" si="280"/>
        <v>0.49919527169765421</v>
      </c>
      <c r="K262" s="95">
        <f t="shared" si="280"/>
        <v>0.73749767064234306</v>
      </c>
      <c r="L262" s="96">
        <f t="shared" si="281"/>
        <v>33.749999999639115</v>
      </c>
      <c r="M262" s="60">
        <f t="shared" si="244"/>
        <v>0.52990035794086132</v>
      </c>
      <c r="N262" s="60">
        <f t="shared" si="245"/>
        <v>3.0705086243207114E-2</v>
      </c>
      <c r="O262" s="60">
        <f t="shared" si="282"/>
        <v>0.78286053938768174</v>
      </c>
      <c r="P262" s="60">
        <f t="shared" si="283"/>
        <v>4.536286874533868E-2</v>
      </c>
      <c r="Q262" s="97">
        <f t="shared" si="246"/>
        <v>33.75</v>
      </c>
      <c r="R262" s="60">
        <f t="shared" si="247"/>
        <v>0.49919527169231637</v>
      </c>
      <c r="S262" s="60">
        <f t="shared" si="248"/>
        <v>-5.3378412800952901E-12</v>
      </c>
      <c r="T262" s="60">
        <f t="shared" si="284"/>
        <v>0.73749767064781202</v>
      </c>
      <c r="U262" s="60">
        <f t="shared" si="285"/>
        <v>5.4689586193035211E-12</v>
      </c>
      <c r="W262" s="61"/>
      <c r="X262" s="61"/>
      <c r="Y262" s="60"/>
      <c r="Z262" s="62">
        <f t="shared" si="286"/>
        <v>7975.0842524843811</v>
      </c>
      <c r="AA262" s="62">
        <f t="shared" si="287"/>
        <v>8465.6250562500009</v>
      </c>
      <c r="AB262" s="62">
        <f t="shared" si="288"/>
        <v>125.21481481615373</v>
      </c>
      <c r="AC262" s="62">
        <f t="shared" si="289"/>
        <v>125.21481481481483</v>
      </c>
      <c r="AD262" s="62">
        <f t="shared" si="290"/>
        <v>132.916674</v>
      </c>
      <c r="AE262" s="62">
        <f t="shared" si="291"/>
        <v>5398.1517618775206</v>
      </c>
      <c r="AF262" s="62">
        <f t="shared" si="292"/>
        <v>5730.1875900000005</v>
      </c>
      <c r="AG262" s="62">
        <f t="shared" si="293"/>
        <v>125.21481481388628</v>
      </c>
      <c r="AH262" s="62">
        <f t="shared" si="294"/>
        <v>125.21481481481482</v>
      </c>
      <c r="AI262" s="62">
        <f t="shared" si="295"/>
        <v>132.91667400000003</v>
      </c>
      <c r="AK262" s="98"/>
      <c r="AL262" s="34" t="s">
        <v>592</v>
      </c>
      <c r="AM262" s="160">
        <v>4226</v>
      </c>
      <c r="AN262" s="160">
        <v>132.916674</v>
      </c>
      <c r="AO262" s="160">
        <v>36.866662000000005</v>
      </c>
      <c r="AP262" s="160">
        <v>81.049999</v>
      </c>
      <c r="AQ262" s="160">
        <v>31.794355612599816</v>
      </c>
      <c r="AR262" s="160">
        <v>33.75</v>
      </c>
      <c r="AS262" s="160">
        <v>49.919527169765423</v>
      </c>
      <c r="AT262" s="160">
        <v>73.749767064234305</v>
      </c>
      <c r="AU262" s="160">
        <v>-1.9556443874001843</v>
      </c>
      <c r="AV262" s="160">
        <v>4485.9377475000001</v>
      </c>
      <c r="AW262" s="160">
        <v>259.93774750000011</v>
      </c>
      <c r="AX262" s="160">
        <v>7.7018591851851879</v>
      </c>
      <c r="AY262" s="72"/>
      <c r="BF262" s="131"/>
      <c r="BJ262" s="96"/>
    </row>
    <row r="263" spans="2:62">
      <c r="B263" s="59" t="str">
        <f t="shared" si="239"/>
        <v>K99515 Jalapeno Everything Bagel</v>
      </c>
      <c r="D263" s="91">
        <f t="shared" si="279"/>
        <v>6502</v>
      </c>
      <c r="E263" s="92">
        <f t="shared" si="279"/>
        <v>188.15000899999998</v>
      </c>
      <c r="F263" s="92">
        <f t="shared" si="279"/>
        <v>97.766658000000007</v>
      </c>
      <c r="G263" s="92">
        <f t="shared" si="279"/>
        <v>113.96666499999999</v>
      </c>
      <c r="H263" s="93">
        <f t="shared" si="241"/>
        <v>34.557532229509491</v>
      </c>
      <c r="I263" s="94">
        <f t="shared" si="242"/>
        <v>33.75</v>
      </c>
      <c r="J263" s="95">
        <f t="shared" si="280"/>
        <v>0.48177014749284103</v>
      </c>
      <c r="K263" s="95">
        <f t="shared" si="280"/>
        <v>0.67380420264913143</v>
      </c>
      <c r="L263" s="96">
        <f t="shared" si="281"/>
        <v>33.750000002502212</v>
      </c>
      <c r="M263" s="60">
        <f t="shared" si="244"/>
        <v>0.47051225680994374</v>
      </c>
      <c r="N263" s="60">
        <f t="shared" si="245"/>
        <v>-1.1257890682897287E-2</v>
      </c>
      <c r="O263" s="60">
        <f t="shared" si="282"/>
        <v>0.65805890567407888</v>
      </c>
      <c r="P263" s="60">
        <f t="shared" si="283"/>
        <v>-1.5745296975052558E-2</v>
      </c>
      <c r="Q263" s="97">
        <f t="shared" si="246"/>
        <v>33.75</v>
      </c>
      <c r="R263" s="60">
        <f t="shared" si="247"/>
        <v>0.4817701475285594</v>
      </c>
      <c r="S263" s="60">
        <f t="shared" si="248"/>
        <v>3.5718372703996693E-11</v>
      </c>
      <c r="T263" s="60">
        <f t="shared" si="284"/>
        <v>0.6738042027184511</v>
      </c>
      <c r="U263" s="60">
        <f t="shared" si="285"/>
        <v>6.9319661122335674E-11</v>
      </c>
      <c r="W263" s="61"/>
      <c r="X263" s="61"/>
      <c r="Y263" s="60"/>
      <c r="Z263" s="62">
        <f t="shared" si="286"/>
        <v>13818.981133633642</v>
      </c>
      <c r="AA263" s="62">
        <f t="shared" si="287"/>
        <v>13496.062454999997</v>
      </c>
      <c r="AB263" s="62">
        <f t="shared" si="288"/>
        <v>192.6518518375687</v>
      </c>
      <c r="AC263" s="62">
        <f t="shared" si="289"/>
        <v>192.65185185185186</v>
      </c>
      <c r="AD263" s="62">
        <f t="shared" si="290"/>
        <v>188.15000899999995</v>
      </c>
      <c r="AE263" s="62">
        <f t="shared" si="291"/>
        <v>9880.5744348064309</v>
      </c>
      <c r="AF263" s="62">
        <f t="shared" si="292"/>
        <v>9649.6875112499984</v>
      </c>
      <c r="AG263" s="62">
        <f t="shared" si="293"/>
        <v>192.65185183203221</v>
      </c>
      <c r="AH263" s="62">
        <f t="shared" si="294"/>
        <v>192.65185185185186</v>
      </c>
      <c r="AI263" s="62">
        <f t="shared" si="295"/>
        <v>188.15000899999998</v>
      </c>
      <c r="AK263" s="98"/>
      <c r="AL263" s="34" t="s">
        <v>593</v>
      </c>
      <c r="AM263" s="160">
        <v>6502</v>
      </c>
      <c r="AN263" s="160">
        <v>188.15000899999998</v>
      </c>
      <c r="AO263" s="160">
        <v>97.766658000000007</v>
      </c>
      <c r="AP263" s="160">
        <v>113.96666499999999</v>
      </c>
      <c r="AQ263" s="160">
        <v>34.557532229509491</v>
      </c>
      <c r="AR263" s="160">
        <v>33.75</v>
      </c>
      <c r="AS263" s="160">
        <v>48.177014749284105</v>
      </c>
      <c r="AT263" s="160">
        <v>67.380420264913141</v>
      </c>
      <c r="AU263" s="160">
        <v>0.80753222950948844</v>
      </c>
      <c r="AV263" s="160">
        <v>6350.062803750001</v>
      </c>
      <c r="AW263" s="160">
        <v>-151.93719624999969</v>
      </c>
      <c r="AX263" s="160">
        <v>-4.5018428518518432</v>
      </c>
      <c r="AY263" s="72"/>
      <c r="BF263" s="131"/>
      <c r="BJ263" s="96"/>
    </row>
    <row r="264" spans="2:62">
      <c r="B264" s="59" t="str">
        <f t="shared" si="239"/>
        <v>K99882 PS DILL WEED</v>
      </c>
      <c r="D264" s="91">
        <f t="shared" si="279"/>
        <v>35760.5</v>
      </c>
      <c r="E264" s="92">
        <f t="shared" si="279"/>
        <v>1102.6000489999999</v>
      </c>
      <c r="F264" s="92">
        <f t="shared" si="279"/>
        <v>401.383287</v>
      </c>
      <c r="G264" s="92">
        <f t="shared" si="279"/>
        <v>181.96666299999998</v>
      </c>
      <c r="H264" s="93">
        <f t="shared" si="241"/>
        <v>32.432884464709474</v>
      </c>
      <c r="I264" s="94">
        <f t="shared" si="242"/>
        <v>31.25</v>
      </c>
      <c r="J264" s="95">
        <f t="shared" si="280"/>
        <v>0.67874848047387071</v>
      </c>
      <c r="K264" s="95">
        <f t="shared" si="280"/>
        <v>0.76087013238680956</v>
      </c>
      <c r="L264" s="96">
        <f t="shared" si="281"/>
        <v>31.250000000650658</v>
      </c>
      <c r="M264" s="60">
        <f t="shared" si="244"/>
        <v>0.65399332699901735</v>
      </c>
      <c r="N264" s="60">
        <f t="shared" si="245"/>
        <v>-2.4755153474853353E-2</v>
      </c>
      <c r="O264" s="60">
        <f t="shared" si="282"/>
        <v>0.73311985751948516</v>
      </c>
      <c r="P264" s="60">
        <f t="shared" si="283"/>
        <v>-2.7750274867324398E-2</v>
      </c>
      <c r="Q264" s="97">
        <f t="shared" si="246"/>
        <v>31.25</v>
      </c>
      <c r="R264" s="60">
        <f t="shared" si="247"/>
        <v>0.67874848048800307</v>
      </c>
      <c r="S264" s="60">
        <f t="shared" si="248"/>
        <v>1.4132361947361005E-11</v>
      </c>
      <c r="T264" s="60">
        <f t="shared" si="284"/>
        <v>0.76087013240683943</v>
      </c>
      <c r="U264" s="60">
        <f t="shared" si="285"/>
        <v>2.0029866654169837E-11</v>
      </c>
      <c r="W264" s="61"/>
      <c r="X264" s="61"/>
      <c r="Y264" s="60"/>
      <c r="Z264" s="62">
        <f t="shared" si="286"/>
        <v>54680.221530844043</v>
      </c>
      <c r="AA264" s="62">
        <f t="shared" si="287"/>
        <v>52685.937468749988</v>
      </c>
      <c r="AB264" s="62">
        <f t="shared" si="288"/>
        <v>1144.3359999761738</v>
      </c>
      <c r="AC264" s="62">
        <f t="shared" si="289"/>
        <v>1144.336</v>
      </c>
      <c r="AD264" s="62">
        <f t="shared" si="290"/>
        <v>1102.6000489999999</v>
      </c>
      <c r="AE264" s="62">
        <f t="shared" si="291"/>
        <v>48778.517773336323</v>
      </c>
      <c r="AF264" s="62">
        <f t="shared" si="292"/>
        <v>46999.479249999997</v>
      </c>
      <c r="AG264" s="62">
        <f t="shared" si="293"/>
        <v>1144.3359999698753</v>
      </c>
      <c r="AH264" s="62">
        <f t="shared" si="294"/>
        <v>1144.336</v>
      </c>
      <c r="AI264" s="62">
        <f t="shared" si="295"/>
        <v>1102.6000489999999</v>
      </c>
      <c r="AK264" s="98"/>
      <c r="AL264" s="34" t="s">
        <v>594</v>
      </c>
      <c r="AM264" s="160">
        <v>35760.5</v>
      </c>
      <c r="AN264" s="160">
        <v>1102.6000489999999</v>
      </c>
      <c r="AO264" s="160">
        <v>401.383287</v>
      </c>
      <c r="AP264" s="160">
        <v>181.96666299999998</v>
      </c>
      <c r="AQ264" s="160">
        <v>32.432884464709467</v>
      </c>
      <c r="AR264" s="160">
        <v>31.25</v>
      </c>
      <c r="AS264" s="160">
        <v>67.874848047387076</v>
      </c>
      <c r="AT264" s="160">
        <v>76.087013238680953</v>
      </c>
      <c r="AU264" s="160">
        <v>1.1828844647094683</v>
      </c>
      <c r="AV264" s="160">
        <v>34456.251531249996</v>
      </c>
      <c r="AW264" s="160">
        <v>-1304.2484687500007</v>
      </c>
      <c r="AX264" s="160">
        <v>-41.735951000000021</v>
      </c>
      <c r="AY264" s="72"/>
      <c r="BF264" s="131"/>
      <c r="BJ264" s="96"/>
    </row>
    <row r="265" spans="2:62">
      <c r="B265" s="59">
        <f t="shared" si="239"/>
        <v>0</v>
      </c>
      <c r="D265" s="91">
        <f t="shared" si="279"/>
        <v>0</v>
      </c>
      <c r="E265" s="92">
        <f t="shared" si="279"/>
        <v>0</v>
      </c>
      <c r="F265" s="92">
        <f t="shared" si="279"/>
        <v>0</v>
      </c>
      <c r="G265" s="92">
        <f t="shared" si="279"/>
        <v>0</v>
      </c>
      <c r="H265" s="93">
        <f t="shared" si="241"/>
        <v>0</v>
      </c>
      <c r="I265" s="94">
        <f t="shared" si="242"/>
        <v>0</v>
      </c>
      <c r="J265" s="95">
        <f t="shared" si="280"/>
        <v>0</v>
      </c>
      <c r="K265" s="95">
        <f t="shared" si="280"/>
        <v>0</v>
      </c>
      <c r="L265" s="96">
        <f t="shared" si="281"/>
        <v>0</v>
      </c>
      <c r="M265" s="60">
        <f t="shared" si="244"/>
        <v>0</v>
      </c>
      <c r="N265" s="60">
        <f t="shared" si="245"/>
        <v>0</v>
      </c>
      <c r="O265" s="60">
        <f t="shared" si="282"/>
        <v>0</v>
      </c>
      <c r="P265" s="60">
        <f t="shared" si="283"/>
        <v>0</v>
      </c>
      <c r="Q265" s="97">
        <f t="shared" si="246"/>
        <v>0</v>
      </c>
      <c r="R265" s="60">
        <f t="shared" si="247"/>
        <v>0</v>
      </c>
      <c r="S265" s="60">
        <f t="shared" si="248"/>
        <v>0</v>
      </c>
      <c r="T265" s="60">
        <f t="shared" si="284"/>
        <v>0</v>
      </c>
      <c r="U265" s="60">
        <f t="shared" si="285"/>
        <v>0</v>
      </c>
      <c r="W265" s="61"/>
      <c r="X265" s="61"/>
      <c r="Y265" s="60"/>
      <c r="Z265" s="62">
        <f t="shared" si="286"/>
        <v>0</v>
      </c>
      <c r="AA265" s="62">
        <f t="shared" si="287"/>
        <v>0</v>
      </c>
      <c r="AB265" s="62">
        <f t="shared" si="288"/>
        <v>0</v>
      </c>
      <c r="AC265" s="62">
        <f t="shared" si="289"/>
        <v>0</v>
      </c>
      <c r="AD265" s="62">
        <f t="shared" si="290"/>
        <v>0</v>
      </c>
      <c r="AE265" s="62">
        <f t="shared" si="291"/>
        <v>0</v>
      </c>
      <c r="AF265" s="62">
        <f t="shared" si="292"/>
        <v>0</v>
      </c>
      <c r="AG265" s="62">
        <f t="shared" si="293"/>
        <v>0</v>
      </c>
      <c r="AH265" s="62">
        <f t="shared" si="294"/>
        <v>0</v>
      </c>
      <c r="AI265" s="62">
        <f t="shared" si="295"/>
        <v>0</v>
      </c>
      <c r="AK265" s="98"/>
      <c r="AL265" s="34"/>
      <c r="AM265" s="160"/>
      <c r="AN265" s="160"/>
      <c r="AO265" s="160"/>
      <c r="AP265" s="160"/>
      <c r="AQ265" s="160"/>
      <c r="AR265" s="160"/>
      <c r="AS265" s="160"/>
      <c r="AT265" s="160"/>
      <c r="AU265" s="160"/>
      <c r="AV265" s="160"/>
      <c r="AW265" s="160"/>
      <c r="AX265" s="160"/>
      <c r="AY265" s="72"/>
      <c r="BF265" s="131"/>
      <c r="BJ265" s="96"/>
    </row>
    <row r="266" spans="2:62">
      <c r="B266" s="59">
        <f t="shared" si="239"/>
        <v>0</v>
      </c>
      <c r="D266" s="91">
        <f t="shared" si="279"/>
        <v>0</v>
      </c>
      <c r="E266" s="92">
        <f t="shared" si="279"/>
        <v>0</v>
      </c>
      <c r="F266" s="92">
        <f t="shared" si="279"/>
        <v>0</v>
      </c>
      <c r="G266" s="92">
        <f t="shared" si="279"/>
        <v>0</v>
      </c>
      <c r="H266" s="93">
        <f t="shared" si="241"/>
        <v>0</v>
      </c>
      <c r="I266" s="94">
        <f t="shared" si="242"/>
        <v>0</v>
      </c>
      <c r="J266" s="95">
        <f t="shared" si="280"/>
        <v>0</v>
      </c>
      <c r="K266" s="95">
        <f t="shared" si="280"/>
        <v>0</v>
      </c>
      <c r="L266" s="96">
        <f t="shared" si="281"/>
        <v>0</v>
      </c>
      <c r="M266" s="60">
        <f t="shared" si="244"/>
        <v>0</v>
      </c>
      <c r="N266" s="60">
        <f t="shared" si="245"/>
        <v>0</v>
      </c>
      <c r="O266" s="60">
        <f t="shared" si="282"/>
        <v>0</v>
      </c>
      <c r="P266" s="60">
        <f t="shared" si="283"/>
        <v>0</v>
      </c>
      <c r="Q266" s="97">
        <f t="shared" si="246"/>
        <v>0</v>
      </c>
      <c r="R266" s="60">
        <f t="shared" si="247"/>
        <v>0</v>
      </c>
      <c r="S266" s="60">
        <f t="shared" si="248"/>
        <v>0</v>
      </c>
      <c r="T266" s="60">
        <f t="shared" si="284"/>
        <v>0</v>
      </c>
      <c r="U266" s="60">
        <f t="shared" si="285"/>
        <v>0</v>
      </c>
      <c r="W266" s="61"/>
      <c r="X266" s="61"/>
      <c r="Y266" s="60"/>
      <c r="Z266" s="62">
        <f t="shared" si="286"/>
        <v>0</v>
      </c>
      <c r="AA266" s="62">
        <f t="shared" si="287"/>
        <v>0</v>
      </c>
      <c r="AB266" s="62">
        <f t="shared" si="288"/>
        <v>0</v>
      </c>
      <c r="AC266" s="62">
        <f t="shared" si="289"/>
        <v>0</v>
      </c>
      <c r="AD266" s="62">
        <f t="shared" si="290"/>
        <v>0</v>
      </c>
      <c r="AE266" s="62">
        <f t="shared" si="291"/>
        <v>0</v>
      </c>
      <c r="AF266" s="62">
        <f t="shared" si="292"/>
        <v>0</v>
      </c>
      <c r="AG266" s="62">
        <f t="shared" si="293"/>
        <v>0</v>
      </c>
      <c r="AH266" s="62">
        <f t="shared" si="294"/>
        <v>0</v>
      </c>
      <c r="AI266" s="62">
        <f t="shared" si="295"/>
        <v>0</v>
      </c>
      <c r="AK266" s="98"/>
      <c r="AL266" s="34"/>
      <c r="AM266" s="160"/>
      <c r="AN266" s="160"/>
      <c r="AO266" s="160"/>
      <c r="AP266" s="160"/>
      <c r="AQ266" s="160"/>
      <c r="AR266" s="160"/>
      <c r="AS266" s="160"/>
      <c r="AT266" s="160"/>
      <c r="AU266" s="160"/>
      <c r="AV266" s="160"/>
      <c r="AW266" s="160"/>
      <c r="AX266" s="160"/>
      <c r="AY266" s="72"/>
      <c r="BF266" s="131"/>
      <c r="BJ266" s="96"/>
    </row>
    <row r="267" spans="2:62">
      <c r="B267" s="59">
        <f t="shared" si="239"/>
        <v>0</v>
      </c>
      <c r="D267" s="91">
        <f t="shared" si="279"/>
        <v>0</v>
      </c>
      <c r="E267" s="92">
        <f t="shared" si="279"/>
        <v>0</v>
      </c>
      <c r="F267" s="92">
        <f t="shared" si="279"/>
        <v>0</v>
      </c>
      <c r="G267" s="92">
        <f t="shared" si="279"/>
        <v>0</v>
      </c>
      <c r="H267" s="93">
        <f t="shared" si="241"/>
        <v>0</v>
      </c>
      <c r="I267" s="94">
        <f t="shared" si="242"/>
        <v>0</v>
      </c>
      <c r="J267" s="95">
        <f t="shared" si="280"/>
        <v>0</v>
      </c>
      <c r="K267" s="95">
        <f t="shared" si="280"/>
        <v>0</v>
      </c>
      <c r="L267" s="96">
        <f t="shared" si="281"/>
        <v>0</v>
      </c>
      <c r="M267" s="60">
        <f t="shared" si="244"/>
        <v>0</v>
      </c>
      <c r="N267" s="60">
        <f t="shared" si="245"/>
        <v>0</v>
      </c>
      <c r="O267" s="60">
        <f t="shared" si="282"/>
        <v>0</v>
      </c>
      <c r="P267" s="60">
        <f t="shared" si="283"/>
        <v>0</v>
      </c>
      <c r="Q267" s="97">
        <f t="shared" si="246"/>
        <v>0</v>
      </c>
      <c r="R267" s="60">
        <f t="shared" si="247"/>
        <v>0</v>
      </c>
      <c r="S267" s="60">
        <f t="shared" si="248"/>
        <v>0</v>
      </c>
      <c r="T267" s="60">
        <f t="shared" si="284"/>
        <v>0</v>
      </c>
      <c r="U267" s="60">
        <f t="shared" si="285"/>
        <v>0</v>
      </c>
      <c r="W267" s="61"/>
      <c r="X267" s="61"/>
      <c r="Y267" s="60"/>
      <c r="Z267" s="62">
        <f t="shared" si="286"/>
        <v>0</v>
      </c>
      <c r="AA267" s="62">
        <f t="shared" si="287"/>
        <v>0</v>
      </c>
      <c r="AB267" s="62">
        <f t="shared" si="288"/>
        <v>0</v>
      </c>
      <c r="AC267" s="62">
        <f t="shared" si="289"/>
        <v>0</v>
      </c>
      <c r="AD267" s="62">
        <f t="shared" si="290"/>
        <v>0</v>
      </c>
      <c r="AE267" s="62">
        <f t="shared" si="291"/>
        <v>0</v>
      </c>
      <c r="AF267" s="62">
        <f t="shared" si="292"/>
        <v>0</v>
      </c>
      <c r="AG267" s="62">
        <f t="shared" si="293"/>
        <v>0</v>
      </c>
      <c r="AH267" s="62">
        <f t="shared" si="294"/>
        <v>0</v>
      </c>
      <c r="AI267" s="62">
        <f t="shared" si="295"/>
        <v>0</v>
      </c>
      <c r="AK267" s="98"/>
      <c r="AL267" s="34"/>
      <c r="AM267" s="160"/>
      <c r="AN267" s="160"/>
      <c r="AO267" s="160"/>
      <c r="AP267" s="160"/>
      <c r="AQ267" s="160"/>
      <c r="AR267" s="160"/>
      <c r="AS267" s="160"/>
      <c r="AT267" s="160"/>
      <c r="AU267" s="160"/>
      <c r="AV267" s="160"/>
      <c r="AW267" s="160"/>
      <c r="AX267" s="160"/>
      <c r="AY267" s="72"/>
      <c r="BF267" s="131"/>
      <c r="BJ267" s="96"/>
    </row>
    <row r="268" spans="2:62">
      <c r="B268" s="59">
        <f t="shared" si="239"/>
        <v>0</v>
      </c>
      <c r="D268" s="91">
        <f t="shared" ref="D268:G276" si="296">AM268</f>
        <v>0</v>
      </c>
      <c r="E268" s="92">
        <f t="shared" si="296"/>
        <v>0</v>
      </c>
      <c r="F268" s="92">
        <f t="shared" si="296"/>
        <v>0</v>
      </c>
      <c r="G268" s="92">
        <f t="shared" si="296"/>
        <v>0</v>
      </c>
      <c r="H268" s="93">
        <f t="shared" si="241"/>
        <v>0</v>
      </c>
      <c r="I268" s="94">
        <f t="shared" si="242"/>
        <v>0</v>
      </c>
      <c r="J268" s="95">
        <f t="shared" ref="J268:K276" si="297">AS268/100</f>
        <v>0</v>
      </c>
      <c r="K268" s="95">
        <f t="shared" si="297"/>
        <v>0</v>
      </c>
      <c r="L268" s="96">
        <f t="shared" si="281"/>
        <v>0</v>
      </c>
      <c r="M268" s="60">
        <f t="shared" si="244"/>
        <v>0</v>
      </c>
      <c r="N268" s="60">
        <f t="shared" si="245"/>
        <v>0</v>
      </c>
      <c r="O268" s="60">
        <f t="shared" si="282"/>
        <v>0</v>
      </c>
      <c r="P268" s="60">
        <f t="shared" si="283"/>
        <v>0</v>
      </c>
      <c r="Q268" s="97">
        <f t="shared" si="246"/>
        <v>0</v>
      </c>
      <c r="R268" s="60">
        <f t="shared" si="247"/>
        <v>0</v>
      </c>
      <c r="S268" s="60">
        <f t="shared" si="248"/>
        <v>0</v>
      </c>
      <c r="T268" s="60">
        <f t="shared" si="284"/>
        <v>0</v>
      </c>
      <c r="U268" s="60">
        <f t="shared" si="285"/>
        <v>0</v>
      </c>
      <c r="W268" s="61"/>
      <c r="X268" s="61"/>
      <c r="Y268" s="60"/>
      <c r="Z268" s="62">
        <f t="shared" si="286"/>
        <v>0</v>
      </c>
      <c r="AA268" s="62">
        <f t="shared" si="287"/>
        <v>0</v>
      </c>
      <c r="AB268" s="62">
        <f t="shared" si="288"/>
        <v>0</v>
      </c>
      <c r="AC268" s="62">
        <f t="shared" si="289"/>
        <v>0</v>
      </c>
      <c r="AD268" s="62">
        <f t="shared" si="290"/>
        <v>0</v>
      </c>
      <c r="AE268" s="62">
        <f t="shared" si="291"/>
        <v>0</v>
      </c>
      <c r="AF268" s="62">
        <f t="shared" si="292"/>
        <v>0</v>
      </c>
      <c r="AG268" s="62">
        <f t="shared" si="293"/>
        <v>0</v>
      </c>
      <c r="AH268" s="62">
        <f t="shared" si="294"/>
        <v>0</v>
      </c>
      <c r="AI268" s="62">
        <f t="shared" si="295"/>
        <v>0</v>
      </c>
      <c r="AK268" s="98"/>
      <c r="AL268" s="34"/>
      <c r="AM268" s="160"/>
      <c r="AN268" s="160"/>
      <c r="AO268" s="160"/>
      <c r="AP268" s="160"/>
      <c r="AQ268" s="160"/>
      <c r="AR268" s="160"/>
      <c r="AS268" s="160"/>
      <c r="AT268" s="160"/>
      <c r="AU268" s="160"/>
      <c r="AV268" s="160"/>
      <c r="AW268" s="160"/>
      <c r="AX268" s="160"/>
      <c r="AY268" s="72"/>
      <c r="BF268" s="131"/>
      <c r="BJ268" s="96"/>
    </row>
    <row r="269" spans="2:62">
      <c r="B269" s="59">
        <f t="shared" si="239"/>
        <v>0</v>
      </c>
      <c r="D269" s="91">
        <f t="shared" si="296"/>
        <v>0</v>
      </c>
      <c r="E269" s="92">
        <f t="shared" si="296"/>
        <v>0</v>
      </c>
      <c r="F269" s="92">
        <f t="shared" si="296"/>
        <v>0</v>
      </c>
      <c r="G269" s="92">
        <f t="shared" si="296"/>
        <v>0</v>
      </c>
      <c r="H269" s="93">
        <f t="shared" si="241"/>
        <v>0</v>
      </c>
      <c r="I269" s="94">
        <f t="shared" si="242"/>
        <v>0</v>
      </c>
      <c r="J269" s="95">
        <f t="shared" si="297"/>
        <v>0</v>
      </c>
      <c r="K269" s="95">
        <f t="shared" si="297"/>
        <v>0</v>
      </c>
      <c r="L269" s="96">
        <f t="shared" si="281"/>
        <v>0</v>
      </c>
      <c r="M269" s="60">
        <f t="shared" si="244"/>
        <v>0</v>
      </c>
      <c r="N269" s="60">
        <f t="shared" si="245"/>
        <v>0</v>
      </c>
      <c r="O269" s="60">
        <f t="shared" si="282"/>
        <v>0</v>
      </c>
      <c r="P269" s="60">
        <f t="shared" si="283"/>
        <v>0</v>
      </c>
      <c r="Q269" s="97">
        <f t="shared" si="246"/>
        <v>0</v>
      </c>
      <c r="R269" s="60">
        <f t="shared" si="247"/>
        <v>0</v>
      </c>
      <c r="S269" s="60">
        <f t="shared" si="248"/>
        <v>0</v>
      </c>
      <c r="T269" s="60">
        <f t="shared" si="284"/>
        <v>0</v>
      </c>
      <c r="U269" s="60">
        <f t="shared" si="285"/>
        <v>0</v>
      </c>
      <c r="W269" s="61"/>
      <c r="X269" s="61"/>
      <c r="Y269" s="60"/>
      <c r="Z269" s="62">
        <f t="shared" si="286"/>
        <v>0</v>
      </c>
      <c r="AA269" s="62">
        <f t="shared" si="287"/>
        <v>0</v>
      </c>
      <c r="AB269" s="62">
        <f t="shared" si="288"/>
        <v>0</v>
      </c>
      <c r="AC269" s="62">
        <f t="shared" si="289"/>
        <v>0</v>
      </c>
      <c r="AD269" s="62">
        <f t="shared" si="290"/>
        <v>0</v>
      </c>
      <c r="AE269" s="62">
        <f t="shared" si="291"/>
        <v>0</v>
      </c>
      <c r="AF269" s="62">
        <f t="shared" si="292"/>
        <v>0</v>
      </c>
      <c r="AG269" s="62">
        <f t="shared" si="293"/>
        <v>0</v>
      </c>
      <c r="AH269" s="62">
        <f t="shared" si="294"/>
        <v>0</v>
      </c>
      <c r="AI269" s="62">
        <f t="shared" si="295"/>
        <v>0</v>
      </c>
      <c r="AK269" s="98"/>
      <c r="AL269" s="34"/>
      <c r="AM269" s="160"/>
      <c r="AN269" s="160"/>
      <c r="AO269" s="160"/>
      <c r="AP269" s="160"/>
      <c r="AQ269" s="160"/>
      <c r="AR269" s="160"/>
      <c r="AS269" s="160"/>
      <c r="AT269" s="160"/>
      <c r="AU269" s="160"/>
      <c r="AV269" s="160"/>
      <c r="AW269" s="160"/>
      <c r="AX269" s="160"/>
      <c r="AY269" s="72"/>
      <c r="BF269" s="131"/>
      <c r="BJ269" s="96"/>
    </row>
    <row r="270" spans="2:62">
      <c r="B270" s="59">
        <f t="shared" si="239"/>
        <v>0</v>
      </c>
      <c r="D270" s="91">
        <f t="shared" si="296"/>
        <v>0</v>
      </c>
      <c r="E270" s="92">
        <f t="shared" si="296"/>
        <v>0</v>
      </c>
      <c r="F270" s="92">
        <f t="shared" si="296"/>
        <v>0</v>
      </c>
      <c r="G270" s="92">
        <f t="shared" si="296"/>
        <v>0</v>
      </c>
      <c r="H270" s="93">
        <f t="shared" si="241"/>
        <v>0</v>
      </c>
      <c r="I270" s="94">
        <f t="shared" si="242"/>
        <v>0</v>
      </c>
      <c r="J270" s="95">
        <f t="shared" si="297"/>
        <v>0</v>
      </c>
      <c r="K270" s="95">
        <f t="shared" si="297"/>
        <v>0</v>
      </c>
      <c r="L270" s="96">
        <f t="shared" si="281"/>
        <v>0</v>
      </c>
      <c r="M270" s="60">
        <f t="shared" si="244"/>
        <v>0</v>
      </c>
      <c r="N270" s="60">
        <f t="shared" si="245"/>
        <v>0</v>
      </c>
      <c r="O270" s="60">
        <f t="shared" si="282"/>
        <v>0</v>
      </c>
      <c r="P270" s="60">
        <f t="shared" si="283"/>
        <v>0</v>
      </c>
      <c r="Q270" s="97">
        <f t="shared" si="246"/>
        <v>0</v>
      </c>
      <c r="R270" s="60">
        <f t="shared" si="247"/>
        <v>0</v>
      </c>
      <c r="S270" s="60">
        <f t="shared" si="248"/>
        <v>0</v>
      </c>
      <c r="T270" s="60">
        <f t="shared" si="284"/>
        <v>0</v>
      </c>
      <c r="U270" s="60">
        <f t="shared" si="285"/>
        <v>0</v>
      </c>
      <c r="W270" s="61"/>
      <c r="X270" s="61"/>
      <c r="Y270" s="60"/>
      <c r="Z270" s="62">
        <f t="shared" si="286"/>
        <v>0</v>
      </c>
      <c r="AA270" s="62">
        <f t="shared" si="287"/>
        <v>0</v>
      </c>
      <c r="AB270" s="62">
        <f t="shared" si="288"/>
        <v>0</v>
      </c>
      <c r="AC270" s="62">
        <f t="shared" si="289"/>
        <v>0</v>
      </c>
      <c r="AD270" s="62">
        <f t="shared" si="290"/>
        <v>0</v>
      </c>
      <c r="AE270" s="62">
        <f t="shared" si="291"/>
        <v>0</v>
      </c>
      <c r="AF270" s="62">
        <f t="shared" si="292"/>
        <v>0</v>
      </c>
      <c r="AG270" s="62">
        <f t="shared" si="293"/>
        <v>0</v>
      </c>
      <c r="AH270" s="62">
        <f t="shared" si="294"/>
        <v>0</v>
      </c>
      <c r="AI270" s="62">
        <f t="shared" si="295"/>
        <v>0</v>
      </c>
      <c r="AK270" s="98"/>
      <c r="AL270" s="34"/>
      <c r="AM270" s="160"/>
      <c r="AN270" s="160"/>
      <c r="AO270" s="160"/>
      <c r="AP270" s="160"/>
      <c r="AQ270" s="160"/>
      <c r="AR270" s="160"/>
      <c r="AS270" s="160"/>
      <c r="AT270" s="160"/>
      <c r="AU270" s="160"/>
      <c r="AV270" s="160"/>
      <c r="AW270" s="160"/>
      <c r="AX270" s="160"/>
      <c r="AY270" s="72"/>
      <c r="BF270" s="131"/>
      <c r="BJ270" s="96"/>
    </row>
    <row r="271" spans="2:62">
      <c r="B271" s="59">
        <f t="shared" si="239"/>
        <v>0</v>
      </c>
      <c r="D271" s="91">
        <f t="shared" si="296"/>
        <v>0</v>
      </c>
      <c r="E271" s="92">
        <f t="shared" si="296"/>
        <v>0</v>
      </c>
      <c r="F271" s="92">
        <f t="shared" si="296"/>
        <v>0</v>
      </c>
      <c r="G271" s="92">
        <f t="shared" si="296"/>
        <v>0</v>
      </c>
      <c r="H271" s="93">
        <f t="shared" si="241"/>
        <v>0</v>
      </c>
      <c r="I271" s="94">
        <f t="shared" si="242"/>
        <v>0</v>
      </c>
      <c r="J271" s="95">
        <f t="shared" si="297"/>
        <v>0</v>
      </c>
      <c r="K271" s="95">
        <f t="shared" si="297"/>
        <v>0</v>
      </c>
      <c r="L271" s="96">
        <f t="shared" si="281"/>
        <v>0</v>
      </c>
      <c r="M271" s="60">
        <f t="shared" si="244"/>
        <v>0</v>
      </c>
      <c r="N271" s="60">
        <f t="shared" si="245"/>
        <v>0</v>
      </c>
      <c r="O271" s="60">
        <f t="shared" si="282"/>
        <v>0</v>
      </c>
      <c r="P271" s="60">
        <f t="shared" si="283"/>
        <v>0</v>
      </c>
      <c r="Q271" s="97">
        <f t="shared" si="246"/>
        <v>0</v>
      </c>
      <c r="R271" s="60">
        <f t="shared" si="247"/>
        <v>0</v>
      </c>
      <c r="S271" s="60">
        <f t="shared" si="248"/>
        <v>0</v>
      </c>
      <c r="T271" s="60">
        <f t="shared" si="284"/>
        <v>0</v>
      </c>
      <c r="U271" s="60">
        <f t="shared" si="285"/>
        <v>0</v>
      </c>
      <c r="W271" s="61"/>
      <c r="X271" s="61"/>
      <c r="Y271" s="60"/>
      <c r="Z271" s="62">
        <f t="shared" si="286"/>
        <v>0</v>
      </c>
      <c r="AA271" s="62">
        <f t="shared" si="287"/>
        <v>0</v>
      </c>
      <c r="AB271" s="62">
        <f t="shared" si="288"/>
        <v>0</v>
      </c>
      <c r="AC271" s="62">
        <f t="shared" si="289"/>
        <v>0</v>
      </c>
      <c r="AD271" s="62">
        <f t="shared" si="290"/>
        <v>0</v>
      </c>
      <c r="AE271" s="62">
        <f t="shared" si="291"/>
        <v>0</v>
      </c>
      <c r="AF271" s="62">
        <f t="shared" si="292"/>
        <v>0</v>
      </c>
      <c r="AG271" s="62">
        <f t="shared" si="293"/>
        <v>0</v>
      </c>
      <c r="AH271" s="62">
        <f t="shared" si="294"/>
        <v>0</v>
      </c>
      <c r="AI271" s="62">
        <f t="shared" si="295"/>
        <v>0</v>
      </c>
      <c r="AK271" s="98"/>
      <c r="AL271" s="34"/>
      <c r="AM271" s="160"/>
      <c r="AN271" s="160"/>
      <c r="AO271" s="160"/>
      <c r="AP271" s="160"/>
      <c r="AQ271" s="160"/>
      <c r="AR271" s="160"/>
      <c r="AS271" s="160"/>
      <c r="AT271" s="160"/>
      <c r="AU271" s="160"/>
      <c r="AV271" s="160"/>
      <c r="AW271" s="160"/>
      <c r="AX271" s="160"/>
      <c r="AY271" s="72"/>
      <c r="BF271" s="131"/>
      <c r="BJ271" s="96"/>
    </row>
    <row r="272" spans="2:62">
      <c r="B272" s="59">
        <f t="shared" si="239"/>
        <v>0</v>
      </c>
      <c r="D272" s="91">
        <f t="shared" si="296"/>
        <v>0</v>
      </c>
      <c r="E272" s="92">
        <f t="shared" si="296"/>
        <v>0</v>
      </c>
      <c r="F272" s="92">
        <f t="shared" si="296"/>
        <v>0</v>
      </c>
      <c r="G272" s="92">
        <f t="shared" si="296"/>
        <v>0</v>
      </c>
      <c r="H272" s="93">
        <f t="shared" si="241"/>
        <v>0</v>
      </c>
      <c r="I272" s="94">
        <f t="shared" si="242"/>
        <v>0</v>
      </c>
      <c r="J272" s="95">
        <f t="shared" si="297"/>
        <v>0</v>
      </c>
      <c r="K272" s="95">
        <f t="shared" si="297"/>
        <v>0</v>
      </c>
      <c r="L272" s="96">
        <f t="shared" si="281"/>
        <v>0</v>
      </c>
      <c r="M272" s="60">
        <f t="shared" si="244"/>
        <v>0</v>
      </c>
      <c r="N272" s="60">
        <f t="shared" si="245"/>
        <v>0</v>
      </c>
      <c r="O272" s="60">
        <f t="shared" si="282"/>
        <v>0</v>
      </c>
      <c r="P272" s="60">
        <f t="shared" si="283"/>
        <v>0</v>
      </c>
      <c r="Q272" s="97">
        <f t="shared" si="246"/>
        <v>0</v>
      </c>
      <c r="R272" s="60">
        <f t="shared" si="247"/>
        <v>0</v>
      </c>
      <c r="S272" s="60">
        <f t="shared" si="248"/>
        <v>0</v>
      </c>
      <c r="T272" s="60">
        <f t="shared" si="284"/>
        <v>0</v>
      </c>
      <c r="U272" s="60">
        <f t="shared" si="285"/>
        <v>0</v>
      </c>
      <c r="W272" s="61"/>
      <c r="X272" s="61"/>
      <c r="Y272" s="60"/>
      <c r="Z272" s="62">
        <f t="shared" si="286"/>
        <v>0</v>
      </c>
      <c r="AA272" s="62">
        <f t="shared" si="287"/>
        <v>0</v>
      </c>
      <c r="AB272" s="62">
        <f t="shared" si="288"/>
        <v>0</v>
      </c>
      <c r="AC272" s="62">
        <f t="shared" si="289"/>
        <v>0</v>
      </c>
      <c r="AD272" s="62">
        <f t="shared" si="290"/>
        <v>0</v>
      </c>
      <c r="AE272" s="62">
        <f t="shared" si="291"/>
        <v>0</v>
      </c>
      <c r="AF272" s="62">
        <f t="shared" si="292"/>
        <v>0</v>
      </c>
      <c r="AG272" s="62">
        <f t="shared" si="293"/>
        <v>0</v>
      </c>
      <c r="AH272" s="62">
        <f t="shared" si="294"/>
        <v>0</v>
      </c>
      <c r="AI272" s="62">
        <f t="shared" si="295"/>
        <v>0</v>
      </c>
      <c r="AK272" s="98"/>
      <c r="AL272" s="34"/>
      <c r="AM272" s="160"/>
      <c r="AN272" s="160"/>
      <c r="AO272" s="160"/>
      <c r="AP272" s="160"/>
      <c r="AQ272" s="160"/>
      <c r="AR272" s="160"/>
      <c r="AS272" s="160"/>
      <c r="AT272" s="160"/>
      <c r="AU272" s="160"/>
      <c r="AV272" s="160"/>
      <c r="AW272" s="160"/>
      <c r="AX272" s="160"/>
      <c r="AY272" s="72"/>
      <c r="BF272" s="131"/>
      <c r="BJ272" s="96"/>
    </row>
    <row r="273" spans="2:62">
      <c r="B273" s="59">
        <f t="shared" si="239"/>
        <v>0</v>
      </c>
      <c r="D273" s="91">
        <f t="shared" si="296"/>
        <v>0</v>
      </c>
      <c r="E273" s="92">
        <f t="shared" si="296"/>
        <v>0</v>
      </c>
      <c r="F273" s="92">
        <f t="shared" si="296"/>
        <v>0</v>
      </c>
      <c r="G273" s="92">
        <f t="shared" si="296"/>
        <v>0</v>
      </c>
      <c r="H273" s="93">
        <f t="shared" si="241"/>
        <v>0</v>
      </c>
      <c r="I273" s="94">
        <f t="shared" si="242"/>
        <v>0</v>
      </c>
      <c r="J273" s="95">
        <f t="shared" si="297"/>
        <v>0</v>
      </c>
      <c r="K273" s="95">
        <f t="shared" si="297"/>
        <v>0</v>
      </c>
      <c r="L273" s="96">
        <f t="shared" si="281"/>
        <v>0</v>
      </c>
      <c r="M273" s="60">
        <f t="shared" si="244"/>
        <v>0</v>
      </c>
      <c r="N273" s="60">
        <f t="shared" si="245"/>
        <v>0</v>
      </c>
      <c r="O273" s="60">
        <f t="shared" si="282"/>
        <v>0</v>
      </c>
      <c r="P273" s="60">
        <f t="shared" si="283"/>
        <v>0</v>
      </c>
      <c r="Q273" s="97">
        <f t="shared" si="246"/>
        <v>0</v>
      </c>
      <c r="R273" s="60">
        <f t="shared" si="247"/>
        <v>0</v>
      </c>
      <c r="S273" s="60">
        <f t="shared" si="248"/>
        <v>0</v>
      </c>
      <c r="T273" s="60">
        <f t="shared" si="284"/>
        <v>0</v>
      </c>
      <c r="U273" s="60">
        <f t="shared" si="285"/>
        <v>0</v>
      </c>
      <c r="W273" s="61"/>
      <c r="X273" s="61"/>
      <c r="Y273" s="60"/>
      <c r="Z273" s="62">
        <f t="shared" si="286"/>
        <v>0</v>
      </c>
      <c r="AA273" s="62">
        <f t="shared" si="287"/>
        <v>0</v>
      </c>
      <c r="AB273" s="62">
        <f t="shared" si="288"/>
        <v>0</v>
      </c>
      <c r="AC273" s="62">
        <f t="shared" si="289"/>
        <v>0</v>
      </c>
      <c r="AD273" s="62">
        <f t="shared" si="290"/>
        <v>0</v>
      </c>
      <c r="AE273" s="62">
        <f t="shared" si="291"/>
        <v>0</v>
      </c>
      <c r="AF273" s="62">
        <f t="shared" si="292"/>
        <v>0</v>
      </c>
      <c r="AG273" s="62">
        <f t="shared" si="293"/>
        <v>0</v>
      </c>
      <c r="AH273" s="62">
        <f t="shared" si="294"/>
        <v>0</v>
      </c>
      <c r="AI273" s="62">
        <f t="shared" si="295"/>
        <v>0</v>
      </c>
      <c r="AK273" s="98"/>
      <c r="AL273" s="34"/>
      <c r="AM273" s="160"/>
      <c r="AN273" s="160"/>
      <c r="AO273" s="160"/>
      <c r="AP273" s="160"/>
      <c r="AQ273" s="160"/>
      <c r="AR273" s="160"/>
      <c r="AS273" s="160"/>
      <c r="AT273" s="160"/>
      <c r="AU273" s="160"/>
      <c r="AV273" s="160"/>
      <c r="AW273" s="160"/>
      <c r="AX273" s="160"/>
      <c r="AY273" s="72"/>
      <c r="BF273" s="131"/>
      <c r="BJ273" s="96"/>
    </row>
    <row r="274" spans="2:62">
      <c r="B274" s="59">
        <f t="shared" si="239"/>
        <v>0</v>
      </c>
      <c r="D274" s="91">
        <f t="shared" si="296"/>
        <v>0</v>
      </c>
      <c r="E274" s="92">
        <f t="shared" si="296"/>
        <v>0</v>
      </c>
      <c r="F274" s="92">
        <f t="shared" si="296"/>
        <v>0</v>
      </c>
      <c r="G274" s="92">
        <f t="shared" si="296"/>
        <v>0</v>
      </c>
      <c r="H274" s="93">
        <f t="shared" si="241"/>
        <v>0</v>
      </c>
      <c r="I274" s="94">
        <f t="shared" si="242"/>
        <v>0</v>
      </c>
      <c r="J274" s="95">
        <f t="shared" si="297"/>
        <v>0</v>
      </c>
      <c r="K274" s="95">
        <f t="shared" si="297"/>
        <v>0</v>
      </c>
      <c r="L274" s="96">
        <f t="shared" si="281"/>
        <v>0</v>
      </c>
      <c r="M274" s="60">
        <f t="shared" si="244"/>
        <v>0</v>
      </c>
      <c r="N274" s="60">
        <f t="shared" si="245"/>
        <v>0</v>
      </c>
      <c r="O274" s="60">
        <f t="shared" si="282"/>
        <v>0</v>
      </c>
      <c r="P274" s="60">
        <f t="shared" si="283"/>
        <v>0</v>
      </c>
      <c r="Q274" s="97">
        <f t="shared" si="246"/>
        <v>0</v>
      </c>
      <c r="R274" s="60">
        <f t="shared" si="247"/>
        <v>0</v>
      </c>
      <c r="S274" s="60">
        <f t="shared" si="248"/>
        <v>0</v>
      </c>
      <c r="T274" s="60">
        <f t="shared" si="284"/>
        <v>0</v>
      </c>
      <c r="U274" s="60">
        <f t="shared" si="285"/>
        <v>0</v>
      </c>
      <c r="W274" s="61"/>
      <c r="X274" s="61"/>
      <c r="Y274" s="60"/>
      <c r="Z274" s="62">
        <f t="shared" si="286"/>
        <v>0</v>
      </c>
      <c r="AA274" s="62">
        <f t="shared" si="287"/>
        <v>0</v>
      </c>
      <c r="AB274" s="62">
        <f t="shared" si="288"/>
        <v>0</v>
      </c>
      <c r="AC274" s="62">
        <f t="shared" si="289"/>
        <v>0</v>
      </c>
      <c r="AD274" s="62">
        <f t="shared" si="290"/>
        <v>0</v>
      </c>
      <c r="AE274" s="62">
        <f t="shared" si="291"/>
        <v>0</v>
      </c>
      <c r="AF274" s="62">
        <f t="shared" si="292"/>
        <v>0</v>
      </c>
      <c r="AG274" s="62">
        <f t="shared" si="293"/>
        <v>0</v>
      </c>
      <c r="AH274" s="62">
        <f t="shared" si="294"/>
        <v>0</v>
      </c>
      <c r="AI274" s="62">
        <f t="shared" si="295"/>
        <v>0</v>
      </c>
      <c r="AK274" s="98"/>
      <c r="AL274" s="34"/>
      <c r="AM274" s="160"/>
      <c r="AN274" s="160"/>
      <c r="AO274" s="160"/>
      <c r="AP274" s="160"/>
      <c r="AQ274" s="160"/>
      <c r="AR274" s="160"/>
      <c r="AS274" s="160"/>
      <c r="AT274" s="160"/>
      <c r="AU274" s="160"/>
      <c r="AV274" s="160"/>
      <c r="AW274" s="160"/>
      <c r="AX274" s="160"/>
      <c r="AY274" s="72"/>
      <c r="BF274" s="131"/>
      <c r="BJ274" s="96"/>
    </row>
    <row r="275" spans="2:62">
      <c r="B275" s="59">
        <f t="shared" si="239"/>
        <v>0</v>
      </c>
      <c r="D275" s="91">
        <f t="shared" si="296"/>
        <v>0</v>
      </c>
      <c r="E275" s="92">
        <f t="shared" si="296"/>
        <v>0</v>
      </c>
      <c r="F275" s="92">
        <f t="shared" si="296"/>
        <v>0</v>
      </c>
      <c r="G275" s="92">
        <f t="shared" si="296"/>
        <v>0</v>
      </c>
      <c r="H275" s="93">
        <f t="shared" si="241"/>
        <v>0</v>
      </c>
      <c r="I275" s="94">
        <f t="shared" si="242"/>
        <v>0</v>
      </c>
      <c r="J275" s="95">
        <f t="shared" si="297"/>
        <v>0</v>
      </c>
      <c r="K275" s="95">
        <f t="shared" si="297"/>
        <v>0</v>
      </c>
      <c r="L275" s="96">
        <f t="shared" si="281"/>
        <v>0</v>
      </c>
      <c r="M275" s="60">
        <f t="shared" si="244"/>
        <v>0</v>
      </c>
      <c r="N275" s="60">
        <f t="shared" si="245"/>
        <v>0</v>
      </c>
      <c r="O275" s="60">
        <f t="shared" si="282"/>
        <v>0</v>
      </c>
      <c r="P275" s="60">
        <f t="shared" si="283"/>
        <v>0</v>
      </c>
      <c r="Q275" s="97">
        <f t="shared" si="246"/>
        <v>0</v>
      </c>
      <c r="R275" s="60">
        <f t="shared" si="247"/>
        <v>0</v>
      </c>
      <c r="S275" s="60">
        <f t="shared" si="248"/>
        <v>0</v>
      </c>
      <c r="T275" s="60">
        <f t="shared" si="284"/>
        <v>0</v>
      </c>
      <c r="U275" s="60">
        <f t="shared" si="285"/>
        <v>0</v>
      </c>
      <c r="W275" s="61"/>
      <c r="X275" s="61"/>
      <c r="Y275" s="60"/>
      <c r="Z275" s="62">
        <f t="shared" si="286"/>
        <v>0</v>
      </c>
      <c r="AA275" s="62">
        <f t="shared" si="287"/>
        <v>0</v>
      </c>
      <c r="AB275" s="62">
        <f t="shared" si="288"/>
        <v>0</v>
      </c>
      <c r="AC275" s="62">
        <f t="shared" si="289"/>
        <v>0</v>
      </c>
      <c r="AD275" s="62">
        <f t="shared" si="290"/>
        <v>0</v>
      </c>
      <c r="AE275" s="62">
        <f t="shared" si="291"/>
        <v>0</v>
      </c>
      <c r="AF275" s="62">
        <f t="shared" si="292"/>
        <v>0</v>
      </c>
      <c r="AG275" s="62">
        <f t="shared" si="293"/>
        <v>0</v>
      </c>
      <c r="AH275" s="62">
        <f t="shared" si="294"/>
        <v>0</v>
      </c>
      <c r="AI275" s="62">
        <f t="shared" si="295"/>
        <v>0</v>
      </c>
      <c r="AK275" s="98"/>
      <c r="AL275" s="34"/>
      <c r="AM275" s="160"/>
      <c r="AN275" s="160"/>
      <c r="AO275" s="160"/>
      <c r="AP275" s="160"/>
      <c r="AQ275" s="160"/>
      <c r="AR275" s="160"/>
      <c r="AS275" s="160"/>
      <c r="AT275" s="160"/>
      <c r="AU275" s="160"/>
      <c r="AV275" s="160"/>
      <c r="AW275" s="160"/>
      <c r="AX275" s="160"/>
      <c r="AY275" s="72"/>
      <c r="BF275" s="131"/>
      <c r="BJ275" s="96"/>
    </row>
    <row r="276" spans="2:62">
      <c r="B276" s="59">
        <f t="shared" si="239"/>
        <v>0</v>
      </c>
      <c r="D276" s="91">
        <f t="shared" si="296"/>
        <v>0</v>
      </c>
      <c r="E276" s="92">
        <f t="shared" si="296"/>
        <v>0</v>
      </c>
      <c r="F276" s="92">
        <f t="shared" si="296"/>
        <v>0</v>
      </c>
      <c r="G276" s="92">
        <f t="shared" si="296"/>
        <v>0</v>
      </c>
      <c r="H276" s="93">
        <f t="shared" si="241"/>
        <v>0</v>
      </c>
      <c r="I276" s="94">
        <f t="shared" si="242"/>
        <v>0</v>
      </c>
      <c r="J276" s="95">
        <f t="shared" si="297"/>
        <v>0</v>
      </c>
      <c r="K276" s="95">
        <f t="shared" si="297"/>
        <v>0</v>
      </c>
      <c r="L276" s="96">
        <f t="shared" si="281"/>
        <v>0</v>
      </c>
      <c r="M276" s="60">
        <f t="shared" si="244"/>
        <v>0</v>
      </c>
      <c r="N276" s="60">
        <f t="shared" si="245"/>
        <v>0</v>
      </c>
      <c r="O276" s="60">
        <f t="shared" si="282"/>
        <v>0</v>
      </c>
      <c r="P276" s="60">
        <f t="shared" si="283"/>
        <v>0</v>
      </c>
      <c r="Q276" s="97">
        <f t="shared" si="246"/>
        <v>0</v>
      </c>
      <c r="R276" s="60">
        <f t="shared" si="247"/>
        <v>0</v>
      </c>
      <c r="S276" s="60">
        <f t="shared" si="248"/>
        <v>0</v>
      </c>
      <c r="T276" s="60">
        <f t="shared" si="284"/>
        <v>0</v>
      </c>
      <c r="U276" s="60">
        <f t="shared" si="285"/>
        <v>0</v>
      </c>
      <c r="W276" s="61"/>
      <c r="X276" s="61"/>
      <c r="Y276" s="60"/>
      <c r="Z276" s="62">
        <f t="shared" si="286"/>
        <v>0</v>
      </c>
      <c r="AA276" s="62">
        <f t="shared" si="287"/>
        <v>0</v>
      </c>
      <c r="AB276" s="62">
        <f t="shared" si="288"/>
        <v>0</v>
      </c>
      <c r="AC276" s="62">
        <f t="shared" si="289"/>
        <v>0</v>
      </c>
      <c r="AD276" s="62">
        <f t="shared" si="290"/>
        <v>0</v>
      </c>
      <c r="AE276" s="62">
        <f t="shared" si="291"/>
        <v>0</v>
      </c>
      <c r="AF276" s="62">
        <f t="shared" si="292"/>
        <v>0</v>
      </c>
      <c r="AG276" s="62">
        <f t="shared" si="293"/>
        <v>0</v>
      </c>
      <c r="AH276" s="62">
        <f t="shared" si="294"/>
        <v>0</v>
      </c>
      <c r="AI276" s="62">
        <f t="shared" si="295"/>
        <v>0</v>
      </c>
      <c r="AK276" s="98"/>
      <c r="AL276" s="34"/>
      <c r="AM276" s="160"/>
      <c r="AN276" s="160"/>
      <c r="AO276" s="160"/>
      <c r="AP276" s="160"/>
      <c r="AQ276" s="160"/>
      <c r="AR276" s="160"/>
      <c r="AS276" s="160"/>
      <c r="AT276" s="160"/>
      <c r="AU276" s="160"/>
      <c r="AV276" s="160"/>
      <c r="AW276" s="160"/>
      <c r="AX276" s="160"/>
      <c r="AY276" s="72"/>
      <c r="BF276" s="131"/>
      <c r="BJ276" s="96"/>
    </row>
    <row r="277" spans="2:62">
      <c r="B277" s="100" t="str">
        <f>CONCATENATE(A232," Subtotal")</f>
        <v>670 SPICE Subtotal</v>
      </c>
      <c r="C277" s="101"/>
      <c r="D277" s="102">
        <f>SUM(D233:D276)</f>
        <v>540231</v>
      </c>
      <c r="E277" s="102">
        <f t="shared" ref="E277:G277" si="298">SUM(E233:E276)</f>
        <v>17016.567585000001</v>
      </c>
      <c r="F277" s="102">
        <f t="shared" si="298"/>
        <v>8834.4491590000016</v>
      </c>
      <c r="G277" s="102">
        <f t="shared" si="298"/>
        <v>2971.2166120000006</v>
      </c>
      <c r="H277" s="103">
        <f>D277/E277</f>
        <v>31.747354294658713</v>
      </c>
      <c r="I277" s="104"/>
      <c r="J277" s="105">
        <f>AB277/(SUM($E277:$G277))</f>
        <v>0.6373158082768744</v>
      </c>
      <c r="K277" s="105">
        <f>AG277/(SUM($E277:$F277))</f>
        <v>0.71056644036278549</v>
      </c>
      <c r="L277" s="106">
        <f>D277/(J277*(E277+F277+G277))</f>
        <v>29.410146001965323</v>
      </c>
      <c r="M277" s="107">
        <f>AD277/(SUM($E277:$G277))</f>
        <v>0.63069196221334867</v>
      </c>
      <c r="N277" s="108">
        <f>M277-J277</f>
        <v>-6.623846063525729E-3</v>
      </c>
      <c r="O277" s="107">
        <f>AI277/(SUM($E277:$F277))</f>
        <v>0.70318127486748683</v>
      </c>
      <c r="P277" s="108">
        <f>O277-K277</f>
        <v>-7.3851654952986623E-3</v>
      </c>
      <c r="Q277" s="106">
        <f>D277/(R277*(E277+F277+G277))</f>
        <v>29.38573416175122</v>
      </c>
      <c r="R277" s="109">
        <f>AC277/(SUM($E277:$G277))</f>
        <v>0.63784525061076136</v>
      </c>
      <c r="S277" s="108">
        <f>R277-J277</f>
        <v>5.2944233388696471E-4</v>
      </c>
      <c r="T277" s="109">
        <f>AH277/(SUM($E277:$F277))</f>
        <v>0.71115673476891783</v>
      </c>
      <c r="U277" s="108">
        <f>T277-K277</f>
        <v>5.9029440613234119E-4</v>
      </c>
      <c r="V277" s="100"/>
      <c r="W277" s="100"/>
      <c r="X277" s="100"/>
      <c r="Y277" s="60"/>
      <c r="Z277" s="110">
        <f>SUM(Z233:Z276)</f>
        <v>915199.40092335152</v>
      </c>
      <c r="AA277" s="110">
        <f>SUM(AA233:AA276)</f>
        <v>858537.70902125014</v>
      </c>
      <c r="AB277" s="110">
        <f t="shared" ref="AB277:AI277" si="299">SUM(AB233:AB276)</f>
        <v>18368.864947623832</v>
      </c>
      <c r="AC277" s="110">
        <f t="shared" si="299"/>
        <v>18384.124658119665</v>
      </c>
      <c r="AD277" s="110">
        <f t="shared" si="299"/>
        <v>18177.95091066667</v>
      </c>
      <c r="AE277" s="110">
        <f t="shared" si="299"/>
        <v>819332.50473812106</v>
      </c>
      <c r="AF277" s="110">
        <f t="shared" si="299"/>
        <v>770570.62730500009</v>
      </c>
      <c r="AG277" s="110">
        <f t="shared" si="299"/>
        <v>18368.864947542846</v>
      </c>
      <c r="AH277" s="110">
        <f t="shared" si="299"/>
        <v>18384.124658119661</v>
      </c>
      <c r="AI277" s="110">
        <f t="shared" si="299"/>
        <v>18177.95091066667</v>
      </c>
      <c r="AK277" s="111"/>
      <c r="AL277" s="162" t="s">
        <v>444</v>
      </c>
      <c r="AM277" s="163"/>
      <c r="AN277" s="163"/>
      <c r="AO277" s="163"/>
      <c r="AP277" s="163"/>
      <c r="AQ277" s="163"/>
      <c r="AR277" s="163"/>
      <c r="AS277" s="163"/>
      <c r="AT277" s="163"/>
      <c r="AU277" s="163"/>
      <c r="AV277" s="163"/>
      <c r="AW277" s="163"/>
      <c r="AX277" s="163"/>
      <c r="AY277" s="72"/>
      <c r="BF277" s="131"/>
      <c r="BJ277" s="96"/>
    </row>
    <row r="278" spans="2:62">
      <c r="B278" s="100"/>
      <c r="C278" s="100"/>
      <c r="D278" s="102"/>
      <c r="E278" s="102"/>
      <c r="F278" s="102"/>
      <c r="G278" s="102"/>
      <c r="H278" s="100"/>
      <c r="I278" s="100"/>
      <c r="J278" s="105"/>
      <c r="K278" s="105"/>
      <c r="L278" s="106"/>
      <c r="M278" s="108"/>
      <c r="N278" s="108"/>
      <c r="O278" s="108"/>
      <c r="P278" s="108"/>
      <c r="Q278" s="106"/>
      <c r="R278" s="108"/>
      <c r="S278" s="108"/>
      <c r="T278" s="108"/>
      <c r="U278" s="108"/>
      <c r="V278" s="115"/>
      <c r="W278" s="115"/>
      <c r="X278" s="115"/>
      <c r="Y278" s="116"/>
      <c r="AK278" s="98"/>
      <c r="AL278" s="72"/>
      <c r="AM278" s="72"/>
      <c r="AN278" s="72"/>
      <c r="AO278" s="72"/>
      <c r="AP278" s="72"/>
      <c r="AQ278" s="72"/>
      <c r="AR278" s="72"/>
      <c r="AS278" s="72"/>
      <c r="AT278" s="72"/>
      <c r="AU278" s="72"/>
      <c r="AV278" s="72"/>
      <c r="AW278" s="72"/>
      <c r="AX278" s="72"/>
      <c r="AY278" s="72"/>
      <c r="BF278" s="131"/>
      <c r="BJ278" s="96"/>
    </row>
    <row r="279" spans="2:62">
      <c r="B279" s="100"/>
      <c r="C279" s="100"/>
      <c r="D279" s="102"/>
      <c r="E279" s="102"/>
      <c r="F279" s="102"/>
      <c r="G279" s="102"/>
      <c r="H279" s="100"/>
      <c r="I279" s="100"/>
      <c r="J279" s="105"/>
      <c r="K279" s="105"/>
      <c r="L279" s="122"/>
      <c r="M279" s="108"/>
      <c r="N279" s="108"/>
      <c r="O279" s="108"/>
      <c r="P279" s="108"/>
      <c r="Q279" s="106"/>
      <c r="R279" s="108"/>
      <c r="S279" s="108"/>
      <c r="T279" s="108"/>
      <c r="U279" s="108"/>
      <c r="V279" s="115"/>
      <c r="W279" s="115"/>
      <c r="X279" s="115"/>
      <c r="Y279" s="116"/>
      <c r="AK279" s="98"/>
      <c r="AY279" s="72"/>
      <c r="BF279" s="131"/>
      <c r="BJ279" s="96"/>
    </row>
    <row r="280" spans="2:62">
      <c r="B280" s="100"/>
      <c r="C280" s="100"/>
      <c r="D280" s="102"/>
      <c r="E280" s="102"/>
      <c r="F280" s="102"/>
      <c r="G280" s="102"/>
      <c r="H280" s="100"/>
      <c r="I280" s="100"/>
      <c r="J280" s="105"/>
      <c r="K280" s="105"/>
      <c r="L280" s="122"/>
      <c r="M280" s="108"/>
      <c r="N280" s="108"/>
      <c r="O280" s="108"/>
      <c r="P280" s="108"/>
      <c r="Q280" s="106"/>
      <c r="R280" s="108"/>
      <c r="S280" s="108"/>
      <c r="T280" s="108"/>
      <c r="U280" s="108"/>
      <c r="V280" s="115"/>
      <c r="W280" s="115"/>
      <c r="X280" s="115"/>
      <c r="Y280" s="116"/>
      <c r="AK280" s="98"/>
      <c r="AY280" s="72"/>
      <c r="BF280" s="131"/>
      <c r="BJ280" s="96"/>
    </row>
    <row r="281" spans="2:62">
      <c r="B281" s="100"/>
      <c r="C281" s="100"/>
      <c r="D281" s="102"/>
      <c r="E281" s="102"/>
      <c r="F281" s="102"/>
      <c r="G281" s="102"/>
      <c r="H281" s="100"/>
      <c r="I281" s="100"/>
      <c r="J281" s="105"/>
      <c r="K281" s="105"/>
      <c r="L281" s="122"/>
      <c r="M281" s="108"/>
      <c r="N281" s="108"/>
      <c r="O281" s="108"/>
      <c r="P281" s="108"/>
      <c r="Q281" s="106"/>
      <c r="R281" s="108"/>
      <c r="S281" s="108"/>
      <c r="T281" s="108"/>
      <c r="U281" s="108"/>
      <c r="V281" s="115"/>
      <c r="W281" s="115"/>
      <c r="X281" s="115"/>
      <c r="Y281" s="116"/>
      <c r="AK281" s="98"/>
      <c r="AY281" s="72"/>
      <c r="BJ281" s="96"/>
    </row>
    <row r="282" spans="2:62">
      <c r="B282" s="123" t="s">
        <v>595</v>
      </c>
      <c r="M282" s="69"/>
      <c r="N282" s="69"/>
      <c r="O282" s="69"/>
      <c r="P282" s="69"/>
      <c r="Q282" s="96"/>
      <c r="R282" s="69"/>
      <c r="S282" s="69"/>
      <c r="T282" s="69"/>
      <c r="U282" s="69"/>
      <c r="AK282" s="98"/>
      <c r="AY282" s="72"/>
      <c r="BJ282" s="96"/>
    </row>
    <row r="283" spans="2:62">
      <c r="B283" s="59" t="str">
        <f>B45</f>
        <v>750 Liquid Line Subtotal</v>
      </c>
      <c r="D283" s="124">
        <f>D45</f>
        <v>611031.4</v>
      </c>
      <c r="E283" s="62">
        <f>E45</f>
        <v>32286.334888999998</v>
      </c>
      <c r="F283" s="62">
        <f>F45</f>
        <v>16005.898501000001</v>
      </c>
      <c r="G283" s="62">
        <f>G45</f>
        <v>8673.7666200000003</v>
      </c>
      <c r="H283" s="96">
        <f>H45</f>
        <v>18.925387539363577</v>
      </c>
      <c r="I283" s="168">
        <f>L283</f>
        <v>19.2312585017077</v>
      </c>
      <c r="J283" s="167">
        <f t="shared" ref="J283:U283" si="300">J45</f>
        <v>0.55775066579015253</v>
      </c>
      <c r="K283" s="60">
        <f t="shared" si="300"/>
        <v>0.65811186412999911</v>
      </c>
      <c r="L283" s="164">
        <f t="shared" si="300"/>
        <v>19.2312585017077</v>
      </c>
      <c r="M283" s="60">
        <f t="shared" si="300"/>
        <v>0.56676499812752068</v>
      </c>
      <c r="N283" s="60">
        <f t="shared" si="300"/>
        <v>9.0143323373681472E-3</v>
      </c>
      <c r="O283" s="60">
        <f t="shared" si="300"/>
        <v>0.668561642785517</v>
      </c>
      <c r="P283" s="60">
        <f t="shared" si="300"/>
        <v>1.0449778655517883E-2</v>
      </c>
      <c r="Q283" s="97">
        <f t="shared" si="300"/>
        <v>19.129402837417807</v>
      </c>
      <c r="R283" s="60">
        <f t="shared" si="300"/>
        <v>0.56072044299935342</v>
      </c>
      <c r="S283" s="60">
        <f t="shared" si="300"/>
        <v>2.9697772092008856E-3</v>
      </c>
      <c r="T283" s="60">
        <f t="shared" si="300"/>
        <v>0.66143142528841259</v>
      </c>
      <c r="U283" s="60">
        <f t="shared" si="300"/>
        <v>3.3195611584134754E-3</v>
      </c>
      <c r="V283" s="61"/>
      <c r="W283" s="61"/>
      <c r="X283" s="61"/>
      <c r="Z283" s="62">
        <f t="shared" ref="Z283:AI283" si="301">Z45</f>
        <v>1070515.8054373176</v>
      </c>
      <c r="AA283" s="62">
        <f t="shared" si="301"/>
        <v>1099839.0458603101</v>
      </c>
      <c r="AB283" s="62">
        <f t="shared" si="301"/>
        <v>31772.824432979338</v>
      </c>
      <c r="AC283" s="62">
        <f t="shared" si="301"/>
        <v>31942.00076150837</v>
      </c>
      <c r="AD283" s="62">
        <f t="shared" si="301"/>
        <v>32286.334888999998</v>
      </c>
      <c r="AE283" s="62">
        <f t="shared" si="301"/>
        <v>904953.31395680457</v>
      </c>
      <c r="AF283" s="62">
        <f t="shared" si="301"/>
        <v>930499.85211862007</v>
      </c>
      <c r="AG283" s="62">
        <f t="shared" si="301"/>
        <v>31781.691739293889</v>
      </c>
      <c r="AH283" s="62">
        <f t="shared" si="301"/>
        <v>31942.00076150837</v>
      </c>
      <c r="AI283" s="62">
        <f t="shared" si="301"/>
        <v>32286.334888999998</v>
      </c>
      <c r="AK283" s="98"/>
      <c r="BJ283" s="96"/>
    </row>
    <row r="284" spans="2:62">
      <c r="B284" s="59" t="str">
        <f>B87</f>
        <v>752 Semi-Solid Line Subtotal</v>
      </c>
      <c r="D284" s="124">
        <f>D87</f>
        <v>300509.87</v>
      </c>
      <c r="E284" s="62">
        <f>E87</f>
        <v>40473.236063999997</v>
      </c>
      <c r="F284" s="62">
        <f>F87</f>
        <v>28467.047313999999</v>
      </c>
      <c r="G284" s="62">
        <f>G87</f>
        <v>11987.833296999999</v>
      </c>
      <c r="H284" s="96">
        <f>H87</f>
        <v>7.4249034479181795</v>
      </c>
      <c r="I284" s="168">
        <f t="shared" ref="I284:I286" si="302">L284</f>
        <v>6.7893174068212296</v>
      </c>
      <c r="J284" s="167">
        <f t="shared" ref="J284:U284" si="303">J87</f>
        <v>0.54693182382969563</v>
      </c>
      <c r="K284" s="60">
        <f t="shared" si="303"/>
        <v>0.64210145418739761</v>
      </c>
      <c r="L284" s="164">
        <f t="shared" si="303"/>
        <v>6.7893174068212296</v>
      </c>
      <c r="M284" s="60">
        <f t="shared" si="303"/>
        <v>0.4986244301971457</v>
      </c>
      <c r="N284" s="60">
        <f t="shared" si="303"/>
        <v>-4.8307393632549933E-2</v>
      </c>
      <c r="O284" s="60">
        <f t="shared" si="303"/>
        <v>0.58532883949353243</v>
      </c>
      <c r="P284" s="60">
        <f t="shared" si="303"/>
        <v>-5.6772614693865187E-2</v>
      </c>
      <c r="Q284" s="97">
        <f t="shared" si="303"/>
        <v>6.7416817118765513</v>
      </c>
      <c r="R284" s="60">
        <f t="shared" si="303"/>
        <v>0.55079636069585935</v>
      </c>
      <c r="S284" s="60">
        <f t="shared" si="303"/>
        <v>3.8645368661637258E-3</v>
      </c>
      <c r="T284" s="60">
        <f t="shared" si="303"/>
        <v>0.64657280124822492</v>
      </c>
      <c r="U284" s="60">
        <f t="shared" si="303"/>
        <v>4.471347060827302E-3</v>
      </c>
      <c r="V284" s="61"/>
      <c r="W284" s="61"/>
      <c r="X284" s="61"/>
      <c r="Z284" s="62">
        <f t="shared" ref="Z284:AI284" si="304">Z87</f>
        <v>664713.85577276058</v>
      </c>
      <c r="AA284" s="62">
        <f t="shared" si="304"/>
        <v>648283.24523294007</v>
      </c>
      <c r="AB284" s="62">
        <f t="shared" si="304"/>
        <v>44262.162452160148</v>
      </c>
      <c r="AC284" s="62">
        <f t="shared" si="304"/>
        <v>44574.912142559886</v>
      </c>
      <c r="AD284" s="62">
        <f t="shared" si="304"/>
        <v>40352.736063999997</v>
      </c>
      <c r="AE284" s="62">
        <f t="shared" si="304"/>
        <v>574626.00823495141</v>
      </c>
      <c r="AF284" s="62">
        <f t="shared" si="304"/>
        <v>561351.53208295989</v>
      </c>
      <c r="AG284" s="62">
        <f t="shared" si="304"/>
        <v>44266.656209105073</v>
      </c>
      <c r="AH284" s="62">
        <f t="shared" si="304"/>
        <v>44574.912142559893</v>
      </c>
      <c r="AI284" s="62">
        <f t="shared" si="304"/>
        <v>40352.736063999997</v>
      </c>
      <c r="AK284" s="98"/>
      <c r="BJ284" s="96"/>
    </row>
    <row r="285" spans="2:62">
      <c r="B285" s="59" t="str">
        <f>B128</f>
        <v>770 Preserves Line Subtotal</v>
      </c>
      <c r="D285" s="124">
        <f>D128</f>
        <v>443853.36000000004</v>
      </c>
      <c r="E285" s="62">
        <f>E128</f>
        <v>32126.001654000003</v>
      </c>
      <c r="F285" s="62">
        <f>F128</f>
        <v>32219.465048999999</v>
      </c>
      <c r="G285" s="62">
        <f>G128</f>
        <v>7460.0166279999994</v>
      </c>
      <c r="H285" s="96">
        <f>H128</f>
        <v>13.816016222010495</v>
      </c>
      <c r="I285" s="168">
        <f t="shared" si="302"/>
        <v>13.169132316434991</v>
      </c>
      <c r="J285" s="167">
        <f t="shared" ref="J285:U285" si="305">J128</f>
        <v>0.46938017309356772</v>
      </c>
      <c r="K285" s="60">
        <f t="shared" si="305"/>
        <v>0.52379511383591981</v>
      </c>
      <c r="L285" s="164">
        <f t="shared" si="305"/>
        <v>13.169132316434991</v>
      </c>
      <c r="M285" s="60">
        <f t="shared" si="305"/>
        <v>0.44740318097866638</v>
      </c>
      <c r="N285" s="60">
        <f t="shared" si="305"/>
        <v>-2.1976992114901339E-2</v>
      </c>
      <c r="O285" s="60">
        <f t="shared" si="305"/>
        <v>0.49927373753125925</v>
      </c>
      <c r="P285" s="60">
        <f t="shared" si="305"/>
        <v>-2.4521376304660558E-2</v>
      </c>
      <c r="Q285" s="97">
        <f t="shared" si="305"/>
        <v>13.168209292953586</v>
      </c>
      <c r="R285" s="60">
        <f t="shared" si="305"/>
        <v>0.46941307422020023</v>
      </c>
      <c r="S285" s="60">
        <f t="shared" si="305"/>
        <v>3.2901126632511879E-5</v>
      </c>
      <c r="T285" s="60">
        <f t="shared" si="305"/>
        <v>0.52383539048447914</v>
      </c>
      <c r="U285" s="60">
        <f t="shared" si="305"/>
        <v>4.0276648559323114E-5</v>
      </c>
      <c r="V285" s="61"/>
      <c r="W285" s="61"/>
      <c r="X285" s="61"/>
      <c r="Z285" s="62">
        <f t="shared" ref="Z285:AI285" si="306">Z128</f>
        <v>981423.62740177894</v>
      </c>
      <c r="AA285" s="62">
        <f t="shared" si="306"/>
        <v>948945.81730187999</v>
      </c>
      <c r="AB285" s="62">
        <f t="shared" si="306"/>
        <v>33704.070194972068</v>
      </c>
      <c r="AC285" s="62">
        <f t="shared" si="306"/>
        <v>33706.432676272052</v>
      </c>
      <c r="AD285" s="62">
        <f t="shared" si="306"/>
        <v>32126.001654000003</v>
      </c>
      <c r="AE285" s="62">
        <f t="shared" si="306"/>
        <v>876276.81031849561</v>
      </c>
      <c r="AF285" s="62">
        <f t="shared" si="306"/>
        <v>846742.52448512986</v>
      </c>
      <c r="AG285" s="62">
        <f t="shared" si="306"/>
        <v>33703.84105652327</v>
      </c>
      <c r="AH285" s="62">
        <f t="shared" si="306"/>
        <v>33706.432676272052</v>
      </c>
      <c r="AI285" s="62">
        <f t="shared" si="306"/>
        <v>32126.001654000003</v>
      </c>
      <c r="AK285" s="98"/>
      <c r="BJ285" s="96"/>
    </row>
    <row r="286" spans="2:62">
      <c r="B286" s="59" t="str">
        <f>B143</f>
        <v>771 Bakery Filling Subtotal</v>
      </c>
      <c r="D286" s="124">
        <f>D143</f>
        <v>28144</v>
      </c>
      <c r="E286" s="62">
        <f>E143</f>
        <v>17212.650053000001</v>
      </c>
      <c r="F286" s="62">
        <f>F143</f>
        <v>1615.433282</v>
      </c>
      <c r="G286" s="62">
        <f>G143</f>
        <v>146.69999999999999</v>
      </c>
      <c r="H286" s="96">
        <f>H143</f>
        <v>1.635076522984023</v>
      </c>
      <c r="I286" s="168">
        <f t="shared" si="302"/>
        <v>1.4583599499304758</v>
      </c>
      <c r="J286" s="167">
        <f t="shared" ref="J286:U286" si="307">J143</f>
        <v>1.0170545978919165</v>
      </c>
      <c r="K286" s="60">
        <f t="shared" si="307"/>
        <v>1.0249790321999563</v>
      </c>
      <c r="L286" s="165">
        <f t="shared" si="307"/>
        <v>1.4583599499304758</v>
      </c>
      <c r="M286" s="60">
        <f t="shared" si="307"/>
        <v>0.90713289048472801</v>
      </c>
      <c r="N286" s="60">
        <f t="shared" si="307"/>
        <v>-0.10992170740718854</v>
      </c>
      <c r="O286" s="60">
        <f t="shared" si="307"/>
        <v>0.91420086403606304</v>
      </c>
      <c r="P286" s="60">
        <f t="shared" si="307"/>
        <v>-0.1107781681638933</v>
      </c>
      <c r="Q286" s="97">
        <f t="shared" si="307"/>
        <v>1.4582654947912645</v>
      </c>
      <c r="R286" s="60">
        <f t="shared" si="307"/>
        <v>1.0171204748080009</v>
      </c>
      <c r="S286" s="60">
        <f t="shared" si="307"/>
        <v>6.5876916084395276E-5</v>
      </c>
      <c r="T286" s="60">
        <f t="shared" si="307"/>
        <v>1.0250454223982295</v>
      </c>
      <c r="U286" s="60">
        <f t="shared" si="307"/>
        <v>6.6390198273147405E-5</v>
      </c>
      <c r="V286" s="61"/>
      <c r="W286" s="61"/>
      <c r="X286" s="61"/>
      <c r="Z286" s="62">
        <f t="shared" ref="Z286:AI286" si="308">Z143</f>
        <v>35620.526451124737</v>
      </c>
      <c r="AA286" s="62">
        <f t="shared" si="308"/>
        <v>28786.1083363</v>
      </c>
      <c r="AB286" s="62">
        <f t="shared" si="308"/>
        <v>19298.390634864667</v>
      </c>
      <c r="AC286" s="62">
        <f t="shared" si="308"/>
        <v>19299.640635074145</v>
      </c>
      <c r="AD286" s="62">
        <f t="shared" si="308"/>
        <v>17212.650053000001</v>
      </c>
      <c r="AE286" s="62">
        <f t="shared" si="308"/>
        <v>34978.540924162524</v>
      </c>
      <c r="AF286" s="62">
        <f t="shared" si="308"/>
        <v>28498.7683363</v>
      </c>
      <c r="AG286" s="62">
        <f t="shared" si="308"/>
        <v>19298.39063488843</v>
      </c>
      <c r="AH286" s="62">
        <f t="shared" si="308"/>
        <v>19299.640635074145</v>
      </c>
      <c r="AI286" s="62">
        <f t="shared" si="308"/>
        <v>17212.650053000001</v>
      </c>
      <c r="AK286" s="98"/>
      <c r="BJ286" s="96"/>
    </row>
    <row r="287" spans="2:62">
      <c r="B287" s="59" t="str">
        <f>B154</f>
        <v>772 Vinegar Line Subtotal</v>
      </c>
      <c r="D287" s="124">
        <f>D154</f>
        <v>507117.2</v>
      </c>
      <c r="E287" s="62">
        <f>E154</f>
        <v>55111.203785999984</v>
      </c>
      <c r="F287" s="62">
        <f>F154</f>
        <v>18566.146319000014</v>
      </c>
      <c r="G287" s="62">
        <f>G154</f>
        <v>1907.4832669999996</v>
      </c>
      <c r="H287" s="96">
        <f>H154</f>
        <v>9.2017079134973283</v>
      </c>
      <c r="I287" s="168">
        <f>L287</f>
        <v>9.1873053640441054</v>
      </c>
      <c r="J287" s="167">
        <f t="shared" ref="J287:U287" si="309">J154</f>
        <v>0.73027347978730828</v>
      </c>
      <c r="K287" s="60">
        <f t="shared" si="309"/>
        <v>0.74918002896480973</v>
      </c>
      <c r="L287" s="165">
        <f t="shared" si="309"/>
        <v>9.1873053640441054</v>
      </c>
      <c r="M287" s="60">
        <f t="shared" si="309"/>
        <v>0.72913045286166667</v>
      </c>
      <c r="N287" s="60">
        <f t="shared" si="309"/>
        <v>-1.1430269256416103E-3</v>
      </c>
      <c r="O287" s="60">
        <f t="shared" si="309"/>
        <v>0.74800740943396038</v>
      </c>
      <c r="P287" s="60">
        <f t="shared" si="309"/>
        <v>-1.1726195308493503E-3</v>
      </c>
      <c r="Q287" s="97">
        <f t="shared" si="309"/>
        <v>9.1869135241896878</v>
      </c>
      <c r="R287" s="60">
        <f t="shared" si="309"/>
        <v>0.73030462738146495</v>
      </c>
      <c r="S287" s="60">
        <f t="shared" si="309"/>
        <v>3.1147594156677449E-5</v>
      </c>
      <c r="T287" s="60">
        <f t="shared" si="309"/>
        <v>0.7492119829603171</v>
      </c>
      <c r="U287" s="60">
        <f t="shared" si="309"/>
        <v>3.1953995507372213E-5</v>
      </c>
      <c r="V287" s="61"/>
      <c r="W287" s="61"/>
      <c r="X287" s="61"/>
      <c r="Z287" s="62">
        <f t="shared" ref="Z287:AI287" si="310">Z154</f>
        <v>698126.34688131057</v>
      </c>
      <c r="AA287" s="62">
        <f t="shared" si="310"/>
        <v>696442.33370199986</v>
      </c>
      <c r="AB287" s="62">
        <f t="shared" si="310"/>
        <v>55197.599285714299</v>
      </c>
      <c r="AC287" s="62">
        <f t="shared" si="310"/>
        <v>55199.953571428574</v>
      </c>
      <c r="AD287" s="62">
        <f t="shared" si="310"/>
        <v>55111.203785999969</v>
      </c>
      <c r="AE287" s="62">
        <f t="shared" si="310"/>
        <v>680871.65166691656</v>
      </c>
      <c r="AF287" s="62">
        <f t="shared" si="310"/>
        <v>679222.95095600002</v>
      </c>
      <c r="AG287" s="62">
        <f t="shared" si="310"/>
        <v>55197.599285714321</v>
      </c>
      <c r="AH287" s="62">
        <f t="shared" si="310"/>
        <v>55199.953571428574</v>
      </c>
      <c r="AI287" s="62">
        <f t="shared" si="310"/>
        <v>55111.203785999969</v>
      </c>
      <c r="AK287" s="98"/>
      <c r="BJ287" s="96"/>
    </row>
    <row r="288" spans="2:62">
      <c r="B288" s="59" t="str">
        <f>B193</f>
        <v>790 Red Sauce Line Subtotal</v>
      </c>
      <c r="D288" s="124">
        <f>D193</f>
        <v>495724.51000000007</v>
      </c>
      <c r="E288" s="62">
        <f>E193</f>
        <v>41669.400974999997</v>
      </c>
      <c r="F288" s="62">
        <f>F193</f>
        <v>22348.849117000002</v>
      </c>
      <c r="G288" s="62">
        <f>G193</f>
        <v>11417.566613999998</v>
      </c>
      <c r="H288" s="96">
        <f>H193</f>
        <v>11.896607544164489</v>
      </c>
      <c r="I288" s="168">
        <f t="shared" ref="I288:I291" si="311">L288</f>
        <v>10.59848905702367</v>
      </c>
      <c r="J288" s="167">
        <f t="shared" ref="J288:U288" si="312">J193</f>
        <v>0.6200387611042969</v>
      </c>
      <c r="K288" s="60">
        <f t="shared" si="312"/>
        <v>0.73059968471351222</v>
      </c>
      <c r="L288" s="165">
        <f t="shared" si="312"/>
        <v>10.59848905702367</v>
      </c>
      <c r="M288" s="60">
        <f t="shared" si="312"/>
        <v>0.55238218123097094</v>
      </c>
      <c r="N288" s="60">
        <f t="shared" si="312"/>
        <v>-6.7656579873325962E-2</v>
      </c>
      <c r="O288" s="60">
        <f t="shared" si="312"/>
        <v>0.65089878144306201</v>
      </c>
      <c r="P288" s="60">
        <f t="shared" si="312"/>
        <v>-7.9700903270450207E-2</v>
      </c>
      <c r="Q288" s="97">
        <f t="shared" si="312"/>
        <v>10.616770682816496</v>
      </c>
      <c r="R288" s="60">
        <f t="shared" si="312"/>
        <v>0.61897108083256402</v>
      </c>
      <c r="S288" s="60">
        <f t="shared" si="312"/>
        <v>-1.0676802717328737E-3</v>
      </c>
      <c r="T288" s="60">
        <f t="shared" si="312"/>
        <v>0.72936371945341438</v>
      </c>
      <c r="U288" s="60">
        <f t="shared" si="312"/>
        <v>-1.2359652600978377E-3</v>
      </c>
      <c r="V288" s="61"/>
      <c r="W288" s="61"/>
      <c r="X288" s="61"/>
      <c r="Z288" s="62">
        <f t="shared" ref="Z288:AI288" si="313">Z193</f>
        <v>904710.29713386332</v>
      </c>
      <c r="AA288" s="62">
        <f t="shared" si="313"/>
        <v>810608.45903000014</v>
      </c>
      <c r="AB288" s="62">
        <f t="shared" si="313"/>
        <v>46773.130333279063</v>
      </c>
      <c r="AC288" s="62">
        <f t="shared" si="313"/>
        <v>46692.589000000007</v>
      </c>
      <c r="AD288" s="62">
        <f t="shared" si="313"/>
        <v>41669.400974999997</v>
      </c>
      <c r="AE288" s="62">
        <f t="shared" si="313"/>
        <v>767933.93558030168</v>
      </c>
      <c r="AF288" s="62">
        <f t="shared" si="313"/>
        <v>688665.00126499997</v>
      </c>
      <c r="AG288" s="62">
        <f t="shared" si="313"/>
        <v>46771.713333125976</v>
      </c>
      <c r="AH288" s="62">
        <f t="shared" si="313"/>
        <v>46692.589000000007</v>
      </c>
      <c r="AI288" s="62">
        <f t="shared" si="313"/>
        <v>41669.400974999997</v>
      </c>
      <c r="AK288" s="98"/>
      <c r="BJ288" s="96"/>
    </row>
    <row r="289" spans="1:62">
      <c r="B289" s="59" t="str">
        <f>B205</f>
        <v>800 Canned Foods Subtotal</v>
      </c>
      <c r="D289" s="124">
        <f>D205</f>
        <v>34949.909999999996</v>
      </c>
      <c r="E289" s="62">
        <f>E205</f>
        <v>3352.1167520000004</v>
      </c>
      <c r="F289" s="62">
        <f>F205</f>
        <v>1052.766588</v>
      </c>
      <c r="G289" s="62">
        <f>G205</f>
        <v>46.066664000000003</v>
      </c>
      <c r="H289" s="96">
        <f>H205</f>
        <v>10.426220977878396</v>
      </c>
      <c r="I289" s="168">
        <f t="shared" si="311"/>
        <v>11.000695610869943</v>
      </c>
      <c r="J289" s="167">
        <f t="shared" ref="J289:U289" si="314">J205</f>
        <v>0.71379450083880114</v>
      </c>
      <c r="K289" s="60">
        <f t="shared" si="314"/>
        <v>0.72125942757967332</v>
      </c>
      <c r="L289" s="165">
        <f t="shared" si="314"/>
        <v>11.000695610869943</v>
      </c>
      <c r="M289" s="60">
        <f t="shared" si="314"/>
        <v>0.75312388343780645</v>
      </c>
      <c r="N289" s="60">
        <f t="shared" si="314"/>
        <v>3.9329382599005314E-2</v>
      </c>
      <c r="O289" s="60">
        <f t="shared" si="314"/>
        <v>0.76100012038003251</v>
      </c>
      <c r="P289" s="60">
        <f t="shared" si="314"/>
        <v>3.974069280035919E-2</v>
      </c>
      <c r="Q289" s="97">
        <f t="shared" si="314"/>
        <v>10.999999999999998</v>
      </c>
      <c r="R289" s="60">
        <f t="shared" si="314"/>
        <v>0.71383963931277294</v>
      </c>
      <c r="S289" s="60">
        <f t="shared" si="314"/>
        <v>4.513847397180637E-5</v>
      </c>
      <c r="T289" s="60">
        <f t="shared" si="314"/>
        <v>0.72130503811584379</v>
      </c>
      <c r="U289" s="60">
        <f t="shared" si="314"/>
        <v>4.5610536170470617E-5</v>
      </c>
      <c r="V289" s="61"/>
      <c r="W289" s="61"/>
      <c r="X289" s="61"/>
      <c r="Z289" s="62">
        <f t="shared" ref="Z289:AI289" si="315">Z205</f>
        <v>46379.370656222149</v>
      </c>
      <c r="AA289" s="62">
        <f t="shared" si="315"/>
        <v>48960.450043999997</v>
      </c>
      <c r="AB289" s="62">
        <f t="shared" si="315"/>
        <v>3177.0636363636399</v>
      </c>
      <c r="AC289" s="62">
        <f t="shared" si="315"/>
        <v>3177.2645454545454</v>
      </c>
      <c r="AD289" s="62">
        <f t="shared" si="315"/>
        <v>3352.1167520000004</v>
      </c>
      <c r="AE289" s="62">
        <f t="shared" si="315"/>
        <v>45904.054388674413</v>
      </c>
      <c r="AF289" s="62">
        <f t="shared" si="315"/>
        <v>48453.716740000003</v>
      </c>
      <c r="AG289" s="62">
        <f t="shared" si="315"/>
        <v>3177.0636363636399</v>
      </c>
      <c r="AH289" s="62">
        <f t="shared" si="315"/>
        <v>3177.2645454545454</v>
      </c>
      <c r="AI289" s="62">
        <f t="shared" si="315"/>
        <v>3352.1167519999999</v>
      </c>
      <c r="AK289" s="98"/>
      <c r="BJ289" s="96"/>
    </row>
    <row r="290" spans="1:62">
      <c r="B290" s="59" t="str">
        <f>B230</f>
        <v>820 BBQ/Syrup Line Subtotal</v>
      </c>
      <c r="D290" s="124">
        <f>D230</f>
        <v>289268.94</v>
      </c>
      <c r="E290" s="62">
        <f>E230</f>
        <v>27447.001325000005</v>
      </c>
      <c r="F290" s="62">
        <f>F230</f>
        <v>26790.998740999999</v>
      </c>
      <c r="G290" s="62">
        <f>G230</f>
        <v>9097.3666129999965</v>
      </c>
      <c r="H290" s="96">
        <f>H230</f>
        <v>10.539181915531167</v>
      </c>
      <c r="I290" s="168">
        <f t="shared" si="311"/>
        <v>10.668874285353821</v>
      </c>
      <c r="J290" s="167">
        <f t="shared" ref="J290:U290" si="316">J230</f>
        <v>0.42809180797642182</v>
      </c>
      <c r="K290" s="60">
        <f t="shared" si="316"/>
        <v>0.49989405609063009</v>
      </c>
      <c r="L290" s="165">
        <f t="shared" si="316"/>
        <v>10.668874285353821</v>
      </c>
      <c r="M290" s="60">
        <f t="shared" si="316"/>
        <v>0.43335979191702634</v>
      </c>
      <c r="N290" s="60">
        <f t="shared" si="316"/>
        <v>5.2679839406045148E-3</v>
      </c>
      <c r="O290" s="60">
        <f t="shared" si="316"/>
        <v>0.50604744444118277</v>
      </c>
      <c r="P290" s="60">
        <f t="shared" si="316"/>
        <v>6.1533883505526799E-3</v>
      </c>
      <c r="Q290" s="97">
        <f t="shared" si="316"/>
        <v>10.667859532802821</v>
      </c>
      <c r="R290" s="60">
        <f t="shared" si="316"/>
        <v>0.42813252910261129</v>
      </c>
      <c r="S290" s="60">
        <f t="shared" si="316"/>
        <v>4.0721126189469103E-5</v>
      </c>
      <c r="T290" s="60">
        <f t="shared" si="316"/>
        <v>0.49994341024604999</v>
      </c>
      <c r="U290" s="60">
        <f t="shared" si="316"/>
        <v>4.9354155419900625E-5</v>
      </c>
      <c r="V290" s="61"/>
      <c r="W290" s="61"/>
      <c r="X290" s="61"/>
      <c r="Z290" s="62">
        <f t="shared" ref="Z290:AI290" si="317">Z230</f>
        <v>675175.72179746558</v>
      </c>
      <c r="AA290" s="62">
        <f t="shared" si="317"/>
        <v>683503.34679593996</v>
      </c>
      <c r="AB290" s="62">
        <f t="shared" si="317"/>
        <v>27113.351630462737</v>
      </c>
      <c r="AC290" s="62">
        <f t="shared" si="317"/>
        <v>27115.930717921528</v>
      </c>
      <c r="AD290" s="62">
        <f t="shared" si="317"/>
        <v>27447.001325000005</v>
      </c>
      <c r="AE290" s="62">
        <f t="shared" si="317"/>
        <v>576688.3958052767</v>
      </c>
      <c r="AF290" s="62">
        <f t="shared" si="317"/>
        <v>583249.89970942005</v>
      </c>
      <c r="AG290" s="62">
        <f t="shared" si="317"/>
        <v>27113.253847236607</v>
      </c>
      <c r="AH290" s="62">
        <f t="shared" si="317"/>
        <v>27115.930717921528</v>
      </c>
      <c r="AI290" s="62">
        <f t="shared" si="317"/>
        <v>27447.001325000005</v>
      </c>
      <c r="AK290" s="98"/>
      <c r="BJ290" s="96"/>
    </row>
    <row r="291" spans="1:62">
      <c r="B291" s="59" t="str">
        <f>B277</f>
        <v>670 SPICE Subtotal</v>
      </c>
      <c r="D291" s="124">
        <f>D277</f>
        <v>540231</v>
      </c>
      <c r="E291" s="124">
        <f t="shared" ref="E291:H291" si="318">E277</f>
        <v>17016.567585000001</v>
      </c>
      <c r="F291" s="124">
        <f t="shared" si="318"/>
        <v>8834.4491590000016</v>
      </c>
      <c r="G291" s="124">
        <f t="shared" si="318"/>
        <v>2971.2166120000006</v>
      </c>
      <c r="H291" s="124">
        <f t="shared" si="318"/>
        <v>31.747354294658713</v>
      </c>
      <c r="I291" s="168">
        <f t="shared" si="311"/>
        <v>29.410146001965323</v>
      </c>
      <c r="J291" s="167">
        <f>J277</f>
        <v>0.6373158082768744</v>
      </c>
      <c r="K291" s="60">
        <f t="shared" ref="K291:U291" si="319">K277</f>
        <v>0.71056644036278549</v>
      </c>
      <c r="L291" s="165">
        <f t="shared" si="319"/>
        <v>29.410146001965323</v>
      </c>
      <c r="M291" s="60">
        <f t="shared" si="319"/>
        <v>0.63069196221334867</v>
      </c>
      <c r="N291" s="60">
        <f t="shared" si="319"/>
        <v>-6.623846063525729E-3</v>
      </c>
      <c r="O291" s="60">
        <f t="shared" si="319"/>
        <v>0.70318127486748683</v>
      </c>
      <c r="P291" s="60">
        <f t="shared" si="319"/>
        <v>-7.3851654952986623E-3</v>
      </c>
      <c r="Q291" s="97">
        <f>Q277</f>
        <v>29.38573416175122</v>
      </c>
      <c r="R291" s="60">
        <f t="shared" si="319"/>
        <v>0.63784525061076136</v>
      </c>
      <c r="S291" s="60">
        <f t="shared" si="319"/>
        <v>5.2944233388696471E-4</v>
      </c>
      <c r="T291" s="60">
        <f t="shared" si="319"/>
        <v>0.71115673476891783</v>
      </c>
      <c r="U291" s="60">
        <f t="shared" si="319"/>
        <v>5.9029440613234119E-4</v>
      </c>
      <c r="V291" s="61"/>
      <c r="W291" s="61"/>
      <c r="X291" s="61"/>
      <c r="Z291" s="62">
        <f t="shared" ref="Z291:AI291" si="320">Z277</f>
        <v>915199.40092335152</v>
      </c>
      <c r="AA291" s="62">
        <f t="shared" si="320"/>
        <v>858537.70902125014</v>
      </c>
      <c r="AB291" s="62">
        <f t="shared" si="320"/>
        <v>18368.864947623832</v>
      </c>
      <c r="AC291" s="62">
        <f t="shared" si="320"/>
        <v>18384.124658119665</v>
      </c>
      <c r="AD291" s="62">
        <f t="shared" si="320"/>
        <v>18177.95091066667</v>
      </c>
      <c r="AE291" s="62">
        <f t="shared" si="320"/>
        <v>819332.50473812106</v>
      </c>
      <c r="AF291" s="62">
        <f t="shared" si="320"/>
        <v>770570.62730500009</v>
      </c>
      <c r="AG291" s="62">
        <f t="shared" si="320"/>
        <v>18368.864947542846</v>
      </c>
      <c r="AH291" s="62">
        <f t="shared" si="320"/>
        <v>18384.124658119661</v>
      </c>
      <c r="AI291" s="62">
        <f t="shared" si="320"/>
        <v>18177.95091066667</v>
      </c>
      <c r="AK291" s="98"/>
      <c r="BJ291" s="96"/>
    </row>
    <row r="292" spans="1:62">
      <c r="B292" s="123" t="s">
        <v>596</v>
      </c>
      <c r="C292" s="100"/>
      <c r="D292" s="102">
        <f>SUM(D283:D291)</f>
        <v>3250830.1900000004</v>
      </c>
      <c r="E292" s="102">
        <f>SUM(E283:E291)</f>
        <v>266694.51308300003</v>
      </c>
      <c r="F292" s="102">
        <f>SUM(F283:F291)</f>
        <v>155901.05407000001</v>
      </c>
      <c r="G292" s="102">
        <f>SUM(G283:G291)</f>
        <v>53708.016314999993</v>
      </c>
      <c r="H292" s="106">
        <f>D292/E292</f>
        <v>12.189340352076478</v>
      </c>
      <c r="I292" s="106"/>
      <c r="J292" s="108">
        <f>AB292/(SUM(E292:G292))</f>
        <v>0.54859673886612914</v>
      </c>
      <c r="K292" s="108">
        <f>AG292/(SUM(E292:F292))</f>
        <v>0.61834583713852409</v>
      </c>
      <c r="L292" s="166">
        <f>D292/(J292*(E292+F292+G292))</f>
        <v>12.441055107275377</v>
      </c>
      <c r="M292" s="108">
        <f>AD292/SUM(E292:G292)</f>
        <v>0.52394618508001678</v>
      </c>
      <c r="N292" s="108">
        <f>M292-J292</f>
        <v>-2.4650553786112361E-2</v>
      </c>
      <c r="O292" s="108">
        <f>AI292/SUM(E292:F292)</f>
        <v>0.59053493433273063</v>
      </c>
      <c r="P292" s="108">
        <f>O292-K292</f>
        <v>-2.7810902805793458E-2</v>
      </c>
      <c r="Q292" s="106">
        <f>D292/(R292*(E292+F292+G292))</f>
        <v>12.421558363397166</v>
      </c>
      <c r="R292" s="108">
        <f>AC292/(SUM(E292:G292))</f>
        <v>0.54945781038366204</v>
      </c>
      <c r="S292" s="108">
        <f>R292-J292</f>
        <v>8.6107151753289646E-4</v>
      </c>
      <c r="T292" s="108">
        <f>AH292/(SUM(E292:F292))</f>
        <v>0.61928885296486769</v>
      </c>
      <c r="U292" s="108">
        <f>T292-K292</f>
        <v>9.4301582634359615E-4</v>
      </c>
      <c r="V292" s="100"/>
      <c r="W292" s="100"/>
      <c r="X292" s="100"/>
      <c r="Z292" s="113">
        <f t="shared" ref="Z292:AI292" si="321">SUM(Z283:Z290)</f>
        <v>5076665.5515318429</v>
      </c>
      <c r="AA292" s="113">
        <f t="shared" si="321"/>
        <v>4965368.8063033698</v>
      </c>
      <c r="AB292" s="113">
        <f t="shared" si="321"/>
        <v>261298.59260079596</v>
      </c>
      <c r="AC292" s="113">
        <f t="shared" si="321"/>
        <v>261708.72405021911</v>
      </c>
      <c r="AD292" s="113">
        <f t="shared" si="321"/>
        <v>249557.44549799996</v>
      </c>
      <c r="AE292" s="113">
        <f t="shared" si="321"/>
        <v>4462232.7108755829</v>
      </c>
      <c r="AF292" s="113">
        <f t="shared" si="321"/>
        <v>4366684.2456934294</v>
      </c>
      <c r="AG292" s="113">
        <f t="shared" si="321"/>
        <v>261310.2097422512</v>
      </c>
      <c r="AH292" s="113">
        <f t="shared" si="321"/>
        <v>261708.72405021911</v>
      </c>
      <c r="AI292" s="113">
        <f t="shared" si="321"/>
        <v>249557.44549799996</v>
      </c>
      <c r="AK292" s="98"/>
      <c r="BJ292" s="96"/>
    </row>
    <row r="293" spans="1:62">
      <c r="M293" s="69"/>
      <c r="N293" s="69"/>
      <c r="O293" s="69"/>
      <c r="P293" s="69"/>
      <c r="BJ293" s="96"/>
    </row>
    <row r="294" spans="1:62">
      <c r="M294" s="69"/>
      <c r="N294" s="69"/>
      <c r="O294" s="69"/>
      <c r="P294" s="69"/>
      <c r="BJ294" s="96"/>
    </row>
    <row r="295" spans="1:62">
      <c r="A295" s="123" t="s">
        <v>597</v>
      </c>
      <c r="M295" s="69"/>
      <c r="N295" s="69"/>
      <c r="O295" s="69"/>
      <c r="P295" s="69"/>
      <c r="BJ295" s="96"/>
    </row>
    <row r="296" spans="1:62">
      <c r="A296" s="100" t="s">
        <v>598</v>
      </c>
      <c r="D296" s="124">
        <f>SUMIF($A$5:$A$278,$A296,$D$5:$D$278)</f>
        <v>0</v>
      </c>
      <c r="E296" s="62">
        <f>SUMIF($A$5:$A$278,$A296,$E$5:$E$278)</f>
        <v>0</v>
      </c>
      <c r="F296" s="62">
        <f>SUMIF($A$5:$A$278,$A296,$F$5:$F$278)</f>
        <v>0</v>
      </c>
      <c r="G296" s="62">
        <f>SUMIF($A$5:$A$278,$A296,$G$5:$G$278)</f>
        <v>0</v>
      </c>
      <c r="H296" s="93">
        <f t="shared" ref="H296:H299" si="322">IF(ISERROR(D296/E296),0,D296/E296)</f>
        <v>0</v>
      </c>
      <c r="J296" s="128" t="e">
        <f>AB296/(SUM($E296:$G296))</f>
        <v>#DIV/0!</v>
      </c>
      <c r="K296" s="128" t="e">
        <f>AG296/(SUM($E296:$F296))</f>
        <v>#DIV/0!</v>
      </c>
      <c r="L296" s="96" t="e">
        <f>D296/(J296*(E296+F296+G296))</f>
        <v>#DIV/0!</v>
      </c>
      <c r="M296" s="129" t="e">
        <f>AD296/(SUM($E296:$G296))</f>
        <v>#DIV/0!</v>
      </c>
      <c r="N296" s="60" t="e">
        <f>M296-J296</f>
        <v>#DIV/0!</v>
      </c>
      <c r="O296" s="129" t="e">
        <f>AI296/(SUM($E296:$F296))</f>
        <v>#DIV/0!</v>
      </c>
      <c r="P296" s="60" t="e">
        <f>O296-K296</f>
        <v>#DIV/0!</v>
      </c>
      <c r="Q296" s="96" t="e">
        <f>D296/(R296*(E296+F296+G296))</f>
        <v>#DIV/0!</v>
      </c>
      <c r="R296" s="130" t="e">
        <f>AC296/(SUM($E296:$G296))</f>
        <v>#DIV/0!</v>
      </c>
      <c r="S296" s="60" t="e">
        <f>R296-J296</f>
        <v>#DIV/0!</v>
      </c>
      <c r="T296" s="130" t="e">
        <f>AH296/(SUM($E296:$F296))</f>
        <v>#DIV/0!</v>
      </c>
      <c r="U296" s="60" t="e">
        <f>T296-K296</f>
        <v>#DIV/0!</v>
      </c>
      <c r="Z296" s="62">
        <f t="shared" ref="Z296:AI299" si="323">SUMIF($A$5:$A$278,$A296,Z$5:Z$278)</f>
        <v>0</v>
      </c>
      <c r="AA296" s="62">
        <f t="shared" si="323"/>
        <v>0</v>
      </c>
      <c r="AB296" s="62">
        <f t="shared" si="323"/>
        <v>0</v>
      </c>
      <c r="AC296" s="62">
        <f t="shared" si="323"/>
        <v>0</v>
      </c>
      <c r="AD296" s="62">
        <f t="shared" si="323"/>
        <v>0</v>
      </c>
      <c r="AE296" s="62">
        <f t="shared" si="323"/>
        <v>0</v>
      </c>
      <c r="AF296" s="62">
        <f t="shared" si="323"/>
        <v>0</v>
      </c>
      <c r="AG296" s="62">
        <f t="shared" si="323"/>
        <v>0</v>
      </c>
      <c r="AH296" s="62">
        <f t="shared" si="323"/>
        <v>0</v>
      </c>
      <c r="AI296" s="62">
        <f t="shared" si="323"/>
        <v>0</v>
      </c>
      <c r="BJ296" s="96"/>
    </row>
    <row r="297" spans="1:62">
      <c r="A297" s="100" t="s">
        <v>599</v>
      </c>
      <c r="D297" s="124">
        <f>SUMIF($A$5:$A$278,$A297,$D$5:$D$278)</f>
        <v>0</v>
      </c>
      <c r="E297" s="62">
        <f>SUMIF($A$5:$A$278,$A297,$E$5:$E$278)</f>
        <v>0</v>
      </c>
      <c r="F297" s="62">
        <f>SUMIF($A$5:$A$278,$A297,$F$5:$F$278)</f>
        <v>0</v>
      </c>
      <c r="G297" s="62">
        <f>SUMIF($A$5:$A$278,$A297,$G$5:$G$278)</f>
        <v>0</v>
      </c>
      <c r="H297" s="93">
        <f t="shared" si="322"/>
        <v>0</v>
      </c>
      <c r="J297" s="128" t="e">
        <f t="shared" ref="J297:J299" si="324">AB297/(SUM($E297:$G297))</f>
        <v>#DIV/0!</v>
      </c>
      <c r="K297" s="128" t="e">
        <f t="shared" ref="K297:K299" si="325">AG297/(SUM($E297:$F297))</f>
        <v>#DIV/0!</v>
      </c>
      <c r="L297" s="96" t="e">
        <f>D297/(J297*(E297+F297+G297))</f>
        <v>#DIV/0!</v>
      </c>
      <c r="M297" s="129" t="e">
        <f>AD297/(SUM($E297:$G297))</f>
        <v>#DIV/0!</v>
      </c>
      <c r="N297" s="60" t="e">
        <f>M297-J297</f>
        <v>#DIV/0!</v>
      </c>
      <c r="O297" s="129" t="e">
        <f>AI297/(SUM($E297:$F297))</f>
        <v>#DIV/0!</v>
      </c>
      <c r="P297" s="60" t="e">
        <f>O297-K297</f>
        <v>#DIV/0!</v>
      </c>
      <c r="Q297" s="96" t="e">
        <f t="shared" ref="Q297:Q299" si="326">D297/(R297*(E297+F297+G297))</f>
        <v>#DIV/0!</v>
      </c>
      <c r="R297" s="130" t="e">
        <f>AC297/(SUM($E297:$G297))</f>
        <v>#DIV/0!</v>
      </c>
      <c r="S297" s="60" t="e">
        <f>R297-J297</f>
        <v>#DIV/0!</v>
      </c>
      <c r="T297" s="130" t="e">
        <f>AH297/(SUM($E297:$F297))</f>
        <v>#DIV/0!</v>
      </c>
      <c r="U297" s="60" t="e">
        <f>T297-K297</f>
        <v>#DIV/0!</v>
      </c>
      <c r="Z297" s="62">
        <f t="shared" si="323"/>
        <v>0</v>
      </c>
      <c r="AA297" s="62">
        <f t="shared" si="323"/>
        <v>0</v>
      </c>
      <c r="AB297" s="62">
        <f t="shared" si="323"/>
        <v>0</v>
      </c>
      <c r="AC297" s="62">
        <f t="shared" si="323"/>
        <v>0</v>
      </c>
      <c r="AD297" s="62">
        <f t="shared" si="323"/>
        <v>0</v>
      </c>
      <c r="AE297" s="62">
        <f t="shared" si="323"/>
        <v>0</v>
      </c>
      <c r="AF297" s="62">
        <f t="shared" si="323"/>
        <v>0</v>
      </c>
      <c r="AG297" s="62">
        <f t="shared" si="323"/>
        <v>0</v>
      </c>
      <c r="AH297" s="62">
        <f t="shared" si="323"/>
        <v>0</v>
      </c>
      <c r="AI297" s="62">
        <f t="shared" si="323"/>
        <v>0</v>
      </c>
      <c r="BJ297" s="96"/>
    </row>
    <row r="298" spans="1:62">
      <c r="A298" s="100" t="s">
        <v>600</v>
      </c>
      <c r="D298" s="124">
        <f>SUMIF($A$5:$A$278,$A298,$D$5:$D$278)</f>
        <v>0</v>
      </c>
      <c r="E298" s="62">
        <f>SUMIF($A$5:$A$278,$A298,$E$5:$E$278)</f>
        <v>0</v>
      </c>
      <c r="F298" s="62">
        <f>SUMIF($A$5:$A$278,$A298,$F$5:$F$278)</f>
        <v>0</v>
      </c>
      <c r="G298" s="62">
        <f>SUMIF($A$5:$A$278,$A298,$G$5:$G$278)</f>
        <v>0</v>
      </c>
      <c r="H298" s="93">
        <f t="shared" si="322"/>
        <v>0</v>
      </c>
      <c r="J298" s="128" t="e">
        <f t="shared" si="324"/>
        <v>#DIV/0!</v>
      </c>
      <c r="K298" s="128" t="e">
        <f t="shared" si="325"/>
        <v>#DIV/0!</v>
      </c>
      <c r="L298" s="131" t="e">
        <f>D298/(J298*(E298+F298+G298))</f>
        <v>#DIV/0!</v>
      </c>
      <c r="M298" s="129" t="e">
        <f>AD298/(SUM($E298:$G298))</f>
        <v>#DIV/0!</v>
      </c>
      <c r="N298" s="60" t="e">
        <f>M298-J298</f>
        <v>#DIV/0!</v>
      </c>
      <c r="O298" s="129" t="e">
        <f>AI298/(SUM($E298:$F298))</f>
        <v>#DIV/0!</v>
      </c>
      <c r="P298" s="60" t="e">
        <f>O298-K298</f>
        <v>#DIV/0!</v>
      </c>
      <c r="Q298" s="93" t="e">
        <f t="shared" si="326"/>
        <v>#DIV/0!</v>
      </c>
      <c r="R298" s="130" t="e">
        <f>AC298/(SUM($E298:$G298))</f>
        <v>#DIV/0!</v>
      </c>
      <c r="S298" s="60" t="e">
        <f>R298-J298</f>
        <v>#DIV/0!</v>
      </c>
      <c r="T298" s="130" t="e">
        <f>AH298/(SUM($E298:$F298))</f>
        <v>#DIV/0!</v>
      </c>
      <c r="U298" s="60" t="e">
        <f>T298-K298</f>
        <v>#DIV/0!</v>
      </c>
      <c r="Z298" s="62">
        <f t="shared" si="323"/>
        <v>0</v>
      </c>
      <c r="AA298" s="62">
        <f t="shared" si="323"/>
        <v>0</v>
      </c>
      <c r="AB298" s="62">
        <f t="shared" si="323"/>
        <v>0</v>
      </c>
      <c r="AC298" s="62">
        <f t="shared" si="323"/>
        <v>0</v>
      </c>
      <c r="AD298" s="62">
        <f t="shared" si="323"/>
        <v>0</v>
      </c>
      <c r="AE298" s="62">
        <f t="shared" si="323"/>
        <v>0</v>
      </c>
      <c r="AF298" s="62">
        <f t="shared" si="323"/>
        <v>0</v>
      </c>
      <c r="AG298" s="62">
        <f t="shared" si="323"/>
        <v>0</v>
      </c>
      <c r="AH298" s="62">
        <f t="shared" si="323"/>
        <v>0</v>
      </c>
      <c r="AI298" s="62">
        <f t="shared" si="323"/>
        <v>0</v>
      </c>
      <c r="BJ298" s="96"/>
    </row>
    <row r="299" spans="1:62">
      <c r="A299" s="100" t="s">
        <v>601</v>
      </c>
      <c r="D299" s="124">
        <f>SUMIF($A$5:$A$278,$A299,$D$5:$D$278)</f>
        <v>0</v>
      </c>
      <c r="E299" s="62">
        <f>SUMIF($A$5:$A$278,$A299,$E$5:$E$278)</f>
        <v>0</v>
      </c>
      <c r="F299" s="62">
        <f>SUMIF($A$5:$A$278,$A299,$F$5:$F$278)</f>
        <v>0</v>
      </c>
      <c r="G299" s="62">
        <f>SUMIF($A$5:$A$278,$A299,$G$5:$G$278)</f>
        <v>0</v>
      </c>
      <c r="H299" s="93">
        <f t="shared" si="322"/>
        <v>0</v>
      </c>
      <c r="J299" s="128" t="e">
        <f t="shared" si="324"/>
        <v>#DIV/0!</v>
      </c>
      <c r="K299" s="128" t="e">
        <f t="shared" si="325"/>
        <v>#DIV/0!</v>
      </c>
      <c r="L299" s="131" t="e">
        <f>D299/(J299*(E299+F299+G299))</f>
        <v>#DIV/0!</v>
      </c>
      <c r="M299" s="129" t="e">
        <f>AD299/(SUM($E299:$G299))</f>
        <v>#DIV/0!</v>
      </c>
      <c r="N299" s="60" t="e">
        <f>M299-J299</f>
        <v>#DIV/0!</v>
      </c>
      <c r="O299" s="129" t="e">
        <f>AI299/(SUM($E299:$F299))</f>
        <v>#DIV/0!</v>
      </c>
      <c r="P299" s="60" t="e">
        <f>O299-K299</f>
        <v>#DIV/0!</v>
      </c>
      <c r="Q299" s="93" t="e">
        <f t="shared" si="326"/>
        <v>#DIV/0!</v>
      </c>
      <c r="R299" s="130" t="e">
        <f>AC299/(SUM($E299:$G299))</f>
        <v>#DIV/0!</v>
      </c>
      <c r="S299" s="60" t="e">
        <f>R299-J299</f>
        <v>#DIV/0!</v>
      </c>
      <c r="T299" s="130" t="e">
        <f>AH299/(SUM($E299:$F299))</f>
        <v>#DIV/0!</v>
      </c>
      <c r="U299" s="60" t="e">
        <f>T299-K299</f>
        <v>#DIV/0!</v>
      </c>
      <c r="Z299" s="62">
        <f t="shared" si="323"/>
        <v>0</v>
      </c>
      <c r="AA299" s="62">
        <f t="shared" si="323"/>
        <v>0</v>
      </c>
      <c r="AB299" s="62">
        <f t="shared" si="323"/>
        <v>0</v>
      </c>
      <c r="AC299" s="62">
        <f t="shared" si="323"/>
        <v>0</v>
      </c>
      <c r="AD299" s="62">
        <f t="shared" si="323"/>
        <v>0</v>
      </c>
      <c r="AE299" s="62">
        <f t="shared" si="323"/>
        <v>0</v>
      </c>
      <c r="AF299" s="62">
        <f t="shared" si="323"/>
        <v>0</v>
      </c>
      <c r="AG299" s="62">
        <f t="shared" si="323"/>
        <v>0</v>
      </c>
      <c r="AH299" s="62">
        <f t="shared" si="323"/>
        <v>0</v>
      </c>
      <c r="AI299" s="62">
        <f t="shared" si="323"/>
        <v>0</v>
      </c>
      <c r="BJ299" s="96"/>
    </row>
    <row r="300" spans="1:62">
      <c r="M300" s="69"/>
      <c r="N300" s="69"/>
      <c r="O300" s="69"/>
      <c r="P300" s="69"/>
      <c r="BJ300" s="96"/>
    </row>
    <row r="301" spans="1:62">
      <c r="M301" s="69"/>
      <c r="N301" s="69"/>
      <c r="O301" s="69"/>
      <c r="P301" s="69"/>
      <c r="BJ301" s="96"/>
    </row>
    <row r="302" spans="1:62">
      <c r="M302" s="69"/>
      <c r="N302" s="69"/>
      <c r="O302" s="69"/>
      <c r="P302" s="69"/>
      <c r="BJ302" s="96"/>
    </row>
    <row r="303" spans="1:62">
      <c r="M303" s="69"/>
      <c r="N303" s="69"/>
      <c r="O303" s="69"/>
      <c r="P303" s="69"/>
      <c r="BJ303" s="96"/>
    </row>
    <row r="304" spans="1:62">
      <c r="M304" s="69"/>
      <c r="N304" s="69"/>
      <c r="O304" s="69"/>
      <c r="P304" s="69"/>
      <c r="BJ304" s="96"/>
    </row>
    <row r="305" spans="13:62">
      <c r="M305" s="69"/>
      <c r="N305" s="69"/>
      <c r="O305" s="69"/>
      <c r="P305" s="69"/>
      <c r="BJ305" s="96"/>
    </row>
    <row r="306" spans="13:62">
      <c r="M306" s="69"/>
      <c r="N306" s="69"/>
      <c r="O306" s="69"/>
      <c r="P306" s="69"/>
      <c r="BJ306" s="96"/>
    </row>
    <row r="307" spans="13:62">
      <c r="M307" s="69"/>
      <c r="N307" s="69"/>
      <c r="O307" s="69"/>
      <c r="P307" s="69"/>
      <c r="BJ307" s="96"/>
    </row>
    <row r="308" spans="13:62">
      <c r="M308" s="69"/>
      <c r="N308" s="69"/>
      <c r="O308" s="69"/>
      <c r="P308" s="69"/>
      <c r="BJ308" s="96"/>
    </row>
    <row r="309" spans="13:62">
      <c r="M309" s="69"/>
      <c r="N309" s="69"/>
      <c r="O309" s="69"/>
      <c r="P309" s="69"/>
      <c r="BJ309" s="96"/>
    </row>
    <row r="310" spans="13:62">
      <c r="M310" s="69"/>
      <c r="N310" s="69"/>
      <c r="O310" s="69"/>
      <c r="P310" s="69"/>
      <c r="BJ310" s="96"/>
    </row>
    <row r="311" spans="13:62">
      <c r="M311" s="69"/>
      <c r="N311" s="69"/>
      <c r="O311" s="69"/>
      <c r="P311" s="69"/>
      <c r="BJ311" s="96"/>
    </row>
    <row r="312" spans="13:62">
      <c r="M312" s="69"/>
      <c r="N312" s="69"/>
      <c r="O312" s="69"/>
      <c r="P312" s="69"/>
      <c r="BJ312" s="96"/>
    </row>
    <row r="313" spans="13:62">
      <c r="M313" s="69"/>
      <c r="N313" s="69"/>
      <c r="O313" s="69"/>
      <c r="P313" s="69"/>
      <c r="BJ313" s="96"/>
    </row>
    <row r="314" spans="13:62">
      <c r="M314" s="69"/>
      <c r="N314" s="69"/>
      <c r="O314" s="69"/>
      <c r="P314" s="69"/>
      <c r="BJ314" s="96"/>
    </row>
    <row r="315" spans="13:62">
      <c r="M315" s="69"/>
      <c r="N315" s="69"/>
      <c r="O315" s="69"/>
      <c r="P315" s="69"/>
      <c r="BJ315" s="96"/>
    </row>
    <row r="316" spans="13:62">
      <c r="M316" s="69"/>
      <c r="N316" s="69"/>
      <c r="O316" s="69"/>
      <c r="P316" s="69"/>
      <c r="BJ316" s="96"/>
    </row>
    <row r="317" spans="13:62">
      <c r="M317" s="69"/>
      <c r="N317" s="69"/>
      <c r="O317" s="69"/>
      <c r="P317" s="69"/>
      <c r="BJ317" s="96"/>
    </row>
    <row r="318" spans="13:62">
      <c r="M318" s="69"/>
      <c r="N318" s="69"/>
      <c r="O318" s="69"/>
      <c r="P318" s="69"/>
      <c r="BJ318" s="96"/>
    </row>
    <row r="319" spans="13:62">
      <c r="M319" s="69"/>
      <c r="N319" s="69"/>
      <c r="O319" s="69"/>
      <c r="P319" s="69"/>
      <c r="BJ319" s="96"/>
    </row>
    <row r="320" spans="13:62">
      <c r="M320" s="69"/>
      <c r="N320" s="69"/>
      <c r="O320" s="69"/>
      <c r="P320" s="69"/>
      <c r="BJ320" s="96"/>
    </row>
    <row r="321" spans="13:62">
      <c r="M321" s="69"/>
      <c r="N321" s="69"/>
      <c r="O321" s="69"/>
      <c r="P321" s="69"/>
      <c r="BJ321" s="96"/>
    </row>
    <row r="322" spans="13:62">
      <c r="M322" s="69"/>
      <c r="N322" s="69"/>
      <c r="O322" s="69"/>
      <c r="P322" s="69"/>
      <c r="BJ322" s="96"/>
    </row>
    <row r="323" spans="13:62">
      <c r="M323" s="69"/>
      <c r="N323" s="69"/>
      <c r="O323" s="69"/>
      <c r="P323" s="69"/>
      <c r="BJ323" s="96"/>
    </row>
    <row r="324" spans="13:62">
      <c r="M324" s="69"/>
      <c r="N324" s="69"/>
      <c r="O324" s="69"/>
      <c r="P324" s="69"/>
      <c r="BJ324" s="96"/>
    </row>
    <row r="325" spans="13:62">
      <c r="M325" s="69"/>
      <c r="N325" s="69"/>
      <c r="O325" s="69"/>
      <c r="P325" s="69"/>
      <c r="BJ325" s="96"/>
    </row>
    <row r="326" spans="13:62">
      <c r="M326" s="69"/>
      <c r="N326" s="69"/>
      <c r="O326" s="69"/>
      <c r="P326" s="69"/>
      <c r="BJ326" s="96"/>
    </row>
    <row r="327" spans="13:62">
      <c r="M327" s="69"/>
      <c r="N327" s="69"/>
      <c r="O327" s="69"/>
      <c r="P327" s="69"/>
      <c r="BJ327" s="96"/>
    </row>
    <row r="328" spans="13:62">
      <c r="M328" s="69"/>
      <c r="N328" s="69"/>
      <c r="O328" s="69"/>
      <c r="P328" s="69"/>
      <c r="BJ328" s="96"/>
    </row>
    <row r="329" spans="13:62">
      <c r="M329" s="69"/>
      <c r="N329" s="69"/>
      <c r="O329" s="69"/>
      <c r="P329" s="69"/>
      <c r="BJ329" s="96"/>
    </row>
    <row r="330" spans="13:62">
      <c r="M330" s="69"/>
      <c r="N330" s="69"/>
      <c r="O330" s="69"/>
      <c r="P330" s="69"/>
      <c r="BJ330" s="96"/>
    </row>
    <row r="331" spans="13:62">
      <c r="M331" s="69"/>
      <c r="N331" s="69"/>
      <c r="O331" s="69"/>
      <c r="P331" s="69"/>
      <c r="BJ331" s="96"/>
    </row>
    <row r="332" spans="13:62">
      <c r="M332" s="69"/>
      <c r="N332" s="69"/>
      <c r="O332" s="69"/>
      <c r="P332" s="69"/>
      <c r="BJ332" s="96"/>
    </row>
    <row r="333" spans="13:62">
      <c r="M333" s="69"/>
      <c r="N333" s="69"/>
      <c r="O333" s="69"/>
      <c r="P333" s="69"/>
      <c r="BJ333" s="96"/>
    </row>
    <row r="334" spans="13:62">
      <c r="M334" s="69"/>
      <c r="N334" s="69"/>
      <c r="O334" s="69"/>
      <c r="P334" s="69"/>
      <c r="BJ334" s="96"/>
    </row>
    <row r="335" spans="13:62">
      <c r="M335" s="69"/>
      <c r="N335" s="69"/>
      <c r="O335" s="69"/>
      <c r="P335" s="69"/>
      <c r="BJ335" s="96"/>
    </row>
    <row r="336" spans="13:62">
      <c r="M336" s="69"/>
      <c r="N336" s="69"/>
      <c r="O336" s="69"/>
      <c r="P336" s="69"/>
      <c r="BJ336" s="96"/>
    </row>
    <row r="337" spans="13:62">
      <c r="M337" s="69"/>
      <c r="N337" s="69"/>
      <c r="O337" s="69"/>
      <c r="P337" s="69"/>
      <c r="BJ337" s="96"/>
    </row>
    <row r="338" spans="13:62">
      <c r="M338" s="69"/>
      <c r="N338" s="69"/>
      <c r="O338" s="69"/>
      <c r="P338" s="69"/>
      <c r="BJ338" s="96"/>
    </row>
    <row r="339" spans="13:62">
      <c r="M339" s="69"/>
      <c r="N339" s="69"/>
      <c r="O339" s="69"/>
      <c r="P339" s="69"/>
      <c r="BJ339" s="96"/>
    </row>
    <row r="340" spans="13:62">
      <c r="M340" s="69"/>
      <c r="N340" s="69"/>
      <c r="O340" s="69"/>
      <c r="P340" s="69"/>
      <c r="BJ340" s="96"/>
    </row>
    <row r="341" spans="13:62">
      <c r="M341" s="69"/>
      <c r="N341" s="69"/>
      <c r="O341" s="69"/>
      <c r="P341" s="69"/>
      <c r="BJ341" s="96"/>
    </row>
    <row r="342" spans="13:62">
      <c r="M342" s="69"/>
      <c r="N342" s="69"/>
      <c r="O342" s="69"/>
      <c r="P342" s="69"/>
      <c r="BJ342" s="96"/>
    </row>
    <row r="343" spans="13:62">
      <c r="M343" s="69"/>
      <c r="N343" s="69"/>
      <c r="O343" s="69"/>
      <c r="P343" s="69"/>
      <c r="BJ343" s="96"/>
    </row>
    <row r="344" spans="13:62">
      <c r="M344" s="69"/>
      <c r="N344" s="69"/>
      <c r="O344" s="69"/>
      <c r="P344" s="69"/>
      <c r="BJ344" s="96"/>
    </row>
    <row r="345" spans="13:62">
      <c r="M345" s="69"/>
      <c r="N345" s="69"/>
      <c r="O345" s="69"/>
      <c r="P345" s="69"/>
      <c r="BJ345" s="96"/>
    </row>
    <row r="346" spans="13:62">
      <c r="M346" s="69"/>
      <c r="N346" s="69"/>
      <c r="O346" s="69"/>
      <c r="P346" s="69"/>
      <c r="BJ346" s="96"/>
    </row>
    <row r="347" spans="13:62">
      <c r="M347" s="69"/>
      <c r="N347" s="69"/>
      <c r="O347" s="69"/>
      <c r="P347" s="69"/>
      <c r="BJ347" s="96"/>
    </row>
    <row r="348" spans="13:62">
      <c r="M348" s="69"/>
      <c r="N348" s="69"/>
      <c r="O348" s="69"/>
      <c r="P348" s="69"/>
      <c r="BJ348" s="96"/>
    </row>
    <row r="349" spans="13:62">
      <c r="M349" s="69"/>
      <c r="N349" s="69"/>
      <c r="O349" s="69"/>
      <c r="P349" s="69"/>
      <c r="BJ349" s="96"/>
    </row>
    <row r="350" spans="13:62">
      <c r="M350" s="69"/>
      <c r="N350" s="69"/>
      <c r="O350" s="69"/>
      <c r="P350" s="69"/>
      <c r="BJ350" s="96"/>
    </row>
    <row r="351" spans="13:62">
      <c r="M351" s="69"/>
      <c r="N351" s="69"/>
      <c r="O351" s="69"/>
      <c r="P351" s="69"/>
      <c r="BJ351" s="96"/>
    </row>
    <row r="352" spans="13:62">
      <c r="M352" s="69"/>
      <c r="N352" s="69"/>
      <c r="O352" s="69"/>
      <c r="P352" s="69"/>
      <c r="BJ352" s="96"/>
    </row>
    <row r="353" spans="13:62">
      <c r="M353" s="69"/>
      <c r="N353" s="69"/>
      <c r="O353" s="69"/>
      <c r="P353" s="69"/>
      <c r="BJ353" s="96"/>
    </row>
    <row r="354" spans="13:62">
      <c r="M354" s="69"/>
      <c r="N354" s="69"/>
      <c r="O354" s="69"/>
      <c r="P354" s="69"/>
      <c r="BJ354" s="96"/>
    </row>
    <row r="355" spans="13:62">
      <c r="M355" s="69"/>
      <c r="N355" s="69"/>
      <c r="O355" s="69"/>
      <c r="P355" s="69"/>
      <c r="BJ355" s="96"/>
    </row>
    <row r="356" spans="13:62">
      <c r="M356" s="69"/>
      <c r="N356" s="69"/>
      <c r="O356" s="69"/>
      <c r="P356" s="69"/>
      <c r="BJ356" s="96"/>
    </row>
    <row r="357" spans="13:62">
      <c r="M357" s="69"/>
      <c r="N357" s="69"/>
      <c r="O357" s="69"/>
      <c r="P357" s="69"/>
      <c r="BJ357" s="96"/>
    </row>
    <row r="358" spans="13:62">
      <c r="M358" s="69"/>
      <c r="N358" s="69"/>
      <c r="O358" s="69"/>
      <c r="P358" s="69"/>
      <c r="BJ358" s="96"/>
    </row>
    <row r="359" spans="13:62">
      <c r="M359" s="69"/>
      <c r="N359" s="69"/>
      <c r="O359" s="69"/>
      <c r="P359" s="69"/>
      <c r="BJ359" s="96"/>
    </row>
    <row r="360" spans="13:62">
      <c r="M360" s="69"/>
      <c r="N360" s="69"/>
      <c r="O360" s="69"/>
      <c r="P360" s="69"/>
      <c r="BJ360" s="96"/>
    </row>
    <row r="361" spans="13:62">
      <c r="M361" s="69"/>
      <c r="N361" s="69"/>
      <c r="O361" s="69"/>
      <c r="P361" s="69"/>
      <c r="BJ361" s="96"/>
    </row>
    <row r="362" spans="13:62">
      <c r="M362" s="69"/>
      <c r="N362" s="69"/>
      <c r="O362" s="69"/>
      <c r="P362" s="69"/>
      <c r="BJ362" s="96"/>
    </row>
    <row r="363" spans="13:62">
      <c r="M363" s="69"/>
      <c r="N363" s="69"/>
      <c r="O363" s="69"/>
      <c r="P363" s="69"/>
      <c r="BJ363" s="96"/>
    </row>
    <row r="364" spans="13:62">
      <c r="M364" s="69"/>
      <c r="N364" s="69"/>
      <c r="O364" s="69"/>
      <c r="P364" s="69"/>
      <c r="BJ364" s="96"/>
    </row>
    <row r="365" spans="13:62">
      <c r="M365" s="69"/>
      <c r="N365" s="69"/>
      <c r="O365" s="69"/>
      <c r="P365" s="69"/>
      <c r="BJ365" s="96"/>
    </row>
    <row r="366" spans="13:62">
      <c r="M366" s="69"/>
      <c r="N366" s="69"/>
      <c r="O366" s="69"/>
      <c r="P366" s="69"/>
      <c r="BJ366" s="96"/>
    </row>
    <row r="367" spans="13:62">
      <c r="M367" s="69"/>
      <c r="N367" s="69"/>
      <c r="O367" s="69"/>
      <c r="P367" s="69"/>
      <c r="BJ367" s="96"/>
    </row>
    <row r="368" spans="13:62">
      <c r="M368" s="69"/>
      <c r="N368" s="69"/>
      <c r="O368" s="69"/>
      <c r="P368" s="69"/>
      <c r="BJ368" s="96"/>
    </row>
    <row r="369" spans="13:62">
      <c r="M369" s="69"/>
      <c r="N369" s="69"/>
      <c r="O369" s="69"/>
      <c r="P369" s="69"/>
      <c r="BJ369" s="96"/>
    </row>
    <row r="370" spans="13:62">
      <c r="M370" s="69"/>
      <c r="N370" s="69"/>
      <c r="O370" s="69"/>
      <c r="P370" s="69"/>
      <c r="BJ370" s="96"/>
    </row>
    <row r="371" spans="13:62">
      <c r="M371" s="69"/>
      <c r="N371" s="69"/>
      <c r="O371" s="69"/>
      <c r="P371" s="69"/>
      <c r="BJ371" s="96"/>
    </row>
    <row r="372" spans="13:62">
      <c r="M372" s="69"/>
      <c r="N372" s="69"/>
      <c r="O372" s="69"/>
      <c r="P372" s="69"/>
      <c r="BJ372" s="96"/>
    </row>
    <row r="373" spans="13:62">
      <c r="M373" s="69"/>
      <c r="N373" s="69"/>
      <c r="O373" s="69"/>
      <c r="P373" s="69"/>
      <c r="BJ373" s="96"/>
    </row>
    <row r="374" spans="13:62">
      <c r="M374" s="69"/>
      <c r="N374" s="69"/>
      <c r="O374" s="69"/>
      <c r="P374" s="69"/>
      <c r="BJ374" s="96"/>
    </row>
    <row r="375" spans="13:62">
      <c r="M375" s="69"/>
      <c r="N375" s="69"/>
      <c r="O375" s="69"/>
      <c r="P375" s="69"/>
      <c r="BJ375" s="96"/>
    </row>
    <row r="376" spans="13:62">
      <c r="M376" s="69"/>
      <c r="N376" s="69"/>
      <c r="O376" s="69"/>
      <c r="P376" s="69"/>
      <c r="BJ376" s="96"/>
    </row>
    <row r="377" spans="13:62">
      <c r="M377" s="69"/>
      <c r="N377" s="69"/>
      <c r="O377" s="69"/>
      <c r="P377" s="69"/>
      <c r="BJ377" s="96"/>
    </row>
    <row r="378" spans="13:62">
      <c r="M378" s="69"/>
      <c r="N378" s="69"/>
      <c r="O378" s="69"/>
      <c r="P378" s="69"/>
      <c r="BJ378" s="96"/>
    </row>
    <row r="379" spans="13:62">
      <c r="M379" s="69"/>
      <c r="N379" s="69"/>
      <c r="O379" s="69"/>
      <c r="P379" s="69"/>
      <c r="BJ379" s="96"/>
    </row>
    <row r="380" spans="13:62">
      <c r="M380" s="69"/>
      <c r="N380" s="69"/>
      <c r="O380" s="69"/>
      <c r="P380" s="69"/>
      <c r="BJ380" s="96"/>
    </row>
    <row r="381" spans="13:62">
      <c r="M381" s="69"/>
      <c r="N381" s="69"/>
      <c r="O381" s="69"/>
      <c r="P381" s="69"/>
      <c r="BJ381" s="96"/>
    </row>
    <row r="382" spans="13:62">
      <c r="M382" s="69"/>
      <c r="N382" s="69"/>
      <c r="O382" s="69"/>
      <c r="P382" s="69"/>
      <c r="BJ382" s="96"/>
    </row>
    <row r="383" spans="13:62">
      <c r="M383" s="69"/>
      <c r="N383" s="69"/>
      <c r="O383" s="69"/>
      <c r="P383" s="69"/>
      <c r="BJ383" s="96"/>
    </row>
    <row r="384" spans="13:62">
      <c r="M384" s="69"/>
      <c r="N384" s="69"/>
      <c r="O384" s="69"/>
      <c r="P384" s="69"/>
      <c r="BJ384" s="96"/>
    </row>
    <row r="385" spans="13:62">
      <c r="M385" s="69"/>
      <c r="N385" s="69"/>
      <c r="O385" s="69"/>
      <c r="P385" s="69"/>
      <c r="BJ385" s="96"/>
    </row>
    <row r="386" spans="13:62">
      <c r="M386" s="69"/>
      <c r="N386" s="69"/>
      <c r="O386" s="69"/>
      <c r="P386" s="69"/>
      <c r="BJ386" s="96"/>
    </row>
    <row r="387" spans="13:62">
      <c r="M387" s="69"/>
      <c r="N387" s="69"/>
      <c r="O387" s="69"/>
      <c r="P387" s="69"/>
      <c r="BJ387" s="96"/>
    </row>
    <row r="388" spans="13:62">
      <c r="M388" s="69"/>
      <c r="N388" s="69"/>
      <c r="O388" s="69"/>
      <c r="P388" s="69"/>
      <c r="BJ388" s="96"/>
    </row>
    <row r="389" spans="13:62">
      <c r="M389" s="69"/>
      <c r="N389" s="69"/>
      <c r="O389" s="69"/>
      <c r="P389" s="69"/>
      <c r="BJ389" s="96"/>
    </row>
    <row r="390" spans="13:62">
      <c r="M390" s="69"/>
      <c r="N390" s="69"/>
      <c r="O390" s="69"/>
      <c r="P390" s="69"/>
      <c r="BJ390" s="96"/>
    </row>
    <row r="391" spans="13:62">
      <c r="M391" s="69"/>
      <c r="N391" s="69"/>
      <c r="O391" s="69"/>
      <c r="P391" s="69"/>
      <c r="BJ391" s="96"/>
    </row>
    <row r="392" spans="13:62">
      <c r="M392" s="69"/>
      <c r="N392" s="69"/>
      <c r="O392" s="69"/>
      <c r="P392" s="69"/>
      <c r="BJ392" s="96"/>
    </row>
    <row r="393" spans="13:62">
      <c r="M393" s="69"/>
      <c r="N393" s="69"/>
      <c r="O393" s="69"/>
      <c r="P393" s="69"/>
      <c r="BJ393" s="96"/>
    </row>
    <row r="394" spans="13:62">
      <c r="M394" s="69"/>
      <c r="N394" s="69"/>
      <c r="O394" s="69"/>
      <c r="P394" s="69"/>
      <c r="BJ394" s="96"/>
    </row>
    <row r="395" spans="13:62">
      <c r="M395" s="69"/>
      <c r="N395" s="69"/>
      <c r="O395" s="69"/>
      <c r="P395" s="69"/>
      <c r="BJ395" s="96"/>
    </row>
    <row r="396" spans="13:62">
      <c r="M396" s="69"/>
      <c r="N396" s="69"/>
      <c r="O396" s="69"/>
      <c r="P396" s="69"/>
      <c r="BJ396" s="96"/>
    </row>
    <row r="397" spans="13:62">
      <c r="M397" s="69"/>
      <c r="N397" s="69"/>
      <c r="O397" s="69"/>
      <c r="P397" s="69"/>
      <c r="BJ397" s="96"/>
    </row>
    <row r="398" spans="13:62">
      <c r="M398" s="69"/>
      <c r="N398" s="69"/>
      <c r="O398" s="69"/>
      <c r="P398" s="69"/>
      <c r="BJ398" s="96"/>
    </row>
    <row r="399" spans="13:62">
      <c r="M399" s="69"/>
      <c r="N399" s="69"/>
      <c r="O399" s="69"/>
      <c r="P399" s="69"/>
      <c r="BJ399" s="96"/>
    </row>
    <row r="400" spans="13:62">
      <c r="M400" s="69"/>
      <c r="N400" s="69"/>
      <c r="O400" s="69"/>
      <c r="P400" s="69"/>
      <c r="BJ400" s="96"/>
    </row>
    <row r="401" spans="13:62">
      <c r="M401" s="69"/>
      <c r="N401" s="69"/>
      <c r="O401" s="69"/>
      <c r="P401" s="69"/>
      <c r="BJ401" s="96"/>
    </row>
    <row r="402" spans="13:62">
      <c r="M402" s="69"/>
      <c r="N402" s="69"/>
      <c r="O402" s="69"/>
      <c r="P402" s="69"/>
      <c r="BJ402" s="96"/>
    </row>
    <row r="403" spans="13:62">
      <c r="M403" s="69"/>
      <c r="N403" s="69"/>
      <c r="O403" s="69"/>
      <c r="P403" s="69"/>
      <c r="BJ403" s="96"/>
    </row>
    <row r="404" spans="13:62">
      <c r="M404" s="69"/>
      <c r="N404" s="69"/>
      <c r="O404" s="69"/>
      <c r="P404" s="69"/>
      <c r="BJ404" s="96"/>
    </row>
    <row r="405" spans="13:62">
      <c r="M405" s="69"/>
      <c r="N405" s="69"/>
      <c r="O405" s="69"/>
      <c r="P405" s="69"/>
      <c r="BJ405" s="96"/>
    </row>
    <row r="406" spans="13:62">
      <c r="M406" s="69"/>
      <c r="N406" s="69"/>
      <c r="O406" s="69"/>
      <c r="P406" s="69"/>
      <c r="BJ406" s="96"/>
    </row>
    <row r="407" spans="13:62">
      <c r="M407" s="69"/>
      <c r="N407" s="69"/>
      <c r="O407" s="69"/>
      <c r="P407" s="69"/>
      <c r="BJ407" s="96"/>
    </row>
    <row r="408" spans="13:62">
      <c r="M408" s="69"/>
      <c r="N408" s="69"/>
      <c r="O408" s="69"/>
      <c r="P408" s="69"/>
      <c r="BJ408" s="96"/>
    </row>
    <row r="409" spans="13:62">
      <c r="M409" s="69"/>
      <c r="N409" s="69"/>
      <c r="O409" s="69"/>
      <c r="P409" s="69"/>
      <c r="BJ409" s="96"/>
    </row>
    <row r="410" spans="13:62">
      <c r="M410" s="69"/>
      <c r="N410" s="69"/>
      <c r="O410" s="69"/>
      <c r="P410" s="69"/>
      <c r="BJ410" s="96"/>
    </row>
    <row r="411" spans="13:62">
      <c r="M411" s="69"/>
      <c r="N411" s="69"/>
      <c r="O411" s="69"/>
      <c r="P411" s="69"/>
      <c r="BJ411" s="96"/>
    </row>
    <row r="412" spans="13:62">
      <c r="M412" s="69"/>
      <c r="N412" s="69"/>
      <c r="O412" s="69"/>
      <c r="P412" s="69"/>
      <c r="BJ412" s="96"/>
    </row>
    <row r="413" spans="13:62">
      <c r="M413" s="69"/>
      <c r="N413" s="69"/>
      <c r="O413" s="69"/>
      <c r="P413" s="69"/>
      <c r="BJ413" s="96"/>
    </row>
    <row r="414" spans="13:62">
      <c r="M414" s="69"/>
      <c r="N414" s="69"/>
      <c r="O414" s="69"/>
      <c r="P414" s="69"/>
      <c r="BJ414" s="96"/>
    </row>
    <row r="415" spans="13:62">
      <c r="M415" s="69"/>
      <c r="N415" s="69"/>
      <c r="O415" s="69"/>
      <c r="P415" s="69"/>
      <c r="BJ415" s="96"/>
    </row>
    <row r="416" spans="13:62">
      <c r="M416" s="69"/>
      <c r="N416" s="69"/>
      <c r="O416" s="69"/>
      <c r="P416" s="69"/>
      <c r="BJ416" s="96"/>
    </row>
    <row r="417" spans="13:62">
      <c r="M417" s="69"/>
      <c r="N417" s="69"/>
      <c r="O417" s="69"/>
      <c r="P417" s="69"/>
      <c r="BJ417" s="96"/>
    </row>
    <row r="418" spans="13:62">
      <c r="M418" s="69"/>
      <c r="N418" s="69"/>
      <c r="O418" s="69"/>
      <c r="P418" s="69"/>
      <c r="BJ418" s="96"/>
    </row>
    <row r="419" spans="13:62">
      <c r="M419" s="69"/>
      <c r="N419" s="69"/>
      <c r="O419" s="69"/>
      <c r="P419" s="69"/>
      <c r="BJ419" s="96"/>
    </row>
    <row r="420" spans="13:62">
      <c r="M420" s="69"/>
      <c r="N420" s="69"/>
      <c r="O420" s="69"/>
      <c r="P420" s="69"/>
      <c r="BJ420" s="96"/>
    </row>
    <row r="421" spans="13:62">
      <c r="M421" s="69"/>
      <c r="N421" s="69"/>
      <c r="O421" s="69"/>
      <c r="P421" s="69"/>
      <c r="BJ421" s="96"/>
    </row>
    <row r="422" spans="13:62">
      <c r="M422" s="69"/>
      <c r="N422" s="69"/>
      <c r="O422" s="69"/>
      <c r="P422" s="69"/>
      <c r="BJ422" s="96"/>
    </row>
    <row r="423" spans="13:62">
      <c r="M423" s="69"/>
      <c r="N423" s="69"/>
      <c r="O423" s="69"/>
      <c r="P423" s="69"/>
      <c r="BJ423" s="96"/>
    </row>
    <row r="424" spans="13:62">
      <c r="M424" s="69"/>
      <c r="N424" s="69"/>
      <c r="O424" s="69"/>
      <c r="P424" s="69"/>
      <c r="BJ424" s="96"/>
    </row>
    <row r="425" spans="13:62">
      <c r="M425" s="69"/>
      <c r="N425" s="69"/>
      <c r="O425" s="69"/>
      <c r="P425" s="69"/>
      <c r="BJ425" s="96"/>
    </row>
    <row r="426" spans="13:62">
      <c r="M426" s="69"/>
      <c r="N426" s="69"/>
      <c r="O426" s="69"/>
      <c r="P426" s="69"/>
      <c r="BJ426" s="96"/>
    </row>
    <row r="427" spans="13:62">
      <c r="M427" s="69"/>
      <c r="N427" s="69"/>
      <c r="O427" s="69"/>
      <c r="P427" s="69"/>
      <c r="BJ427" s="96"/>
    </row>
    <row r="428" spans="13:62">
      <c r="M428" s="69"/>
      <c r="N428" s="69"/>
      <c r="O428" s="69"/>
      <c r="P428" s="69"/>
      <c r="BJ428" s="96"/>
    </row>
    <row r="429" spans="13:62">
      <c r="M429" s="69"/>
      <c r="N429" s="69"/>
      <c r="O429" s="69"/>
      <c r="P429" s="69"/>
      <c r="BJ429" s="96"/>
    </row>
    <row r="430" spans="13:62">
      <c r="M430" s="69"/>
      <c r="N430" s="69"/>
      <c r="O430" s="69"/>
      <c r="P430" s="69"/>
      <c r="BJ430" s="96"/>
    </row>
    <row r="431" spans="13:62">
      <c r="M431" s="69"/>
      <c r="N431" s="69"/>
      <c r="O431" s="69"/>
      <c r="P431" s="69"/>
      <c r="BJ431" s="96"/>
    </row>
    <row r="432" spans="13:62">
      <c r="M432" s="69"/>
      <c r="N432" s="69"/>
      <c r="O432" s="69"/>
      <c r="P432" s="69"/>
      <c r="BJ432" s="96"/>
    </row>
    <row r="433" spans="13:62">
      <c r="M433" s="69"/>
      <c r="N433" s="69"/>
      <c r="O433" s="69"/>
      <c r="P433" s="69"/>
      <c r="BJ433" s="96"/>
    </row>
    <row r="434" spans="13:62">
      <c r="M434" s="69"/>
      <c r="N434" s="69"/>
      <c r="O434" s="69"/>
      <c r="P434" s="69"/>
      <c r="BJ434" s="96"/>
    </row>
    <row r="435" spans="13:62">
      <c r="M435" s="69"/>
      <c r="N435" s="69"/>
      <c r="O435" s="69"/>
      <c r="P435" s="69"/>
      <c r="BJ435" s="96"/>
    </row>
    <row r="436" spans="13:62">
      <c r="M436" s="69"/>
      <c r="N436" s="69"/>
      <c r="O436" s="69"/>
      <c r="P436" s="69"/>
      <c r="BJ436" s="96"/>
    </row>
    <row r="437" spans="13:62">
      <c r="M437" s="69"/>
      <c r="N437" s="69"/>
      <c r="O437" s="69"/>
      <c r="P437" s="69"/>
      <c r="BJ437" s="96"/>
    </row>
    <row r="438" spans="13:62">
      <c r="M438" s="69"/>
      <c r="N438" s="69"/>
      <c r="O438" s="69"/>
      <c r="P438" s="69"/>
      <c r="BJ438" s="96"/>
    </row>
    <row r="439" spans="13:62">
      <c r="M439" s="69"/>
      <c r="N439" s="69"/>
      <c r="O439" s="69"/>
      <c r="P439" s="69"/>
    </row>
    <row r="440" spans="13:62">
      <c r="M440" s="69"/>
      <c r="N440" s="69"/>
      <c r="O440" s="69"/>
      <c r="P440" s="69"/>
    </row>
    <row r="441" spans="13:62">
      <c r="M441" s="69"/>
      <c r="N441" s="69"/>
      <c r="O441" s="69"/>
      <c r="P441" s="69"/>
    </row>
    <row r="442" spans="13:62">
      <c r="M442" s="69"/>
      <c r="N442" s="69"/>
      <c r="O442" s="69"/>
      <c r="P442" s="69"/>
    </row>
    <row r="443" spans="13:62">
      <c r="M443" s="69"/>
      <c r="N443" s="69"/>
      <c r="O443" s="69"/>
      <c r="P443" s="69"/>
    </row>
    <row r="444" spans="13:62">
      <c r="M444" s="69"/>
      <c r="N444" s="69"/>
      <c r="O444" s="69"/>
      <c r="P444" s="69"/>
    </row>
    <row r="445" spans="13:62">
      <c r="M445" s="69"/>
      <c r="N445" s="69"/>
      <c r="O445" s="69"/>
      <c r="P445" s="69"/>
    </row>
    <row r="446" spans="13:62">
      <c r="M446" s="69"/>
      <c r="N446" s="69"/>
      <c r="O446" s="69"/>
      <c r="P446" s="69"/>
    </row>
    <row r="447" spans="13:62">
      <c r="M447" s="69"/>
      <c r="N447" s="69"/>
      <c r="O447" s="69"/>
      <c r="P447" s="69"/>
    </row>
    <row r="448" spans="13:62">
      <c r="M448" s="69"/>
      <c r="N448" s="69"/>
      <c r="O448" s="69"/>
      <c r="P448" s="69"/>
    </row>
    <row r="449" spans="13:16">
      <c r="M449" s="69"/>
      <c r="N449" s="69"/>
      <c r="O449" s="69"/>
      <c r="P449" s="69"/>
    </row>
    <row r="450" spans="13:16">
      <c r="M450" s="69"/>
      <c r="N450" s="69"/>
      <c r="O450" s="69"/>
      <c r="P450" s="69"/>
    </row>
    <row r="451" spans="13:16">
      <c r="M451" s="69"/>
      <c r="N451" s="69"/>
      <c r="O451" s="69"/>
      <c r="P451" s="69"/>
    </row>
    <row r="452" spans="13:16">
      <c r="M452" s="69"/>
      <c r="N452" s="69"/>
      <c r="O452" s="69"/>
      <c r="P452" s="69"/>
    </row>
    <row r="453" spans="13:16">
      <c r="M453" s="69"/>
      <c r="N453" s="69"/>
      <c r="O453" s="69"/>
      <c r="P453" s="69"/>
    </row>
    <row r="454" spans="13:16">
      <c r="M454" s="69"/>
      <c r="N454" s="69"/>
      <c r="O454" s="69"/>
      <c r="P454" s="69"/>
    </row>
    <row r="455" spans="13:16">
      <c r="M455" s="69"/>
      <c r="N455" s="69"/>
      <c r="O455" s="69"/>
      <c r="P455" s="69"/>
    </row>
    <row r="456" spans="13:16">
      <c r="M456" s="69"/>
      <c r="N456" s="69"/>
      <c r="O456" s="69"/>
      <c r="P456" s="69"/>
    </row>
    <row r="457" spans="13:16">
      <c r="M457" s="69"/>
      <c r="N457" s="69"/>
      <c r="O457" s="69"/>
      <c r="P457" s="69"/>
    </row>
    <row r="458" spans="13:16">
      <c r="M458" s="69"/>
      <c r="N458" s="69"/>
      <c r="O458" s="69"/>
      <c r="P458" s="69"/>
    </row>
    <row r="459" spans="13:16">
      <c r="M459" s="69"/>
      <c r="N459" s="69"/>
      <c r="O459" s="69"/>
      <c r="P459" s="69"/>
    </row>
    <row r="460" spans="13:16">
      <c r="M460" s="69"/>
      <c r="N460" s="69"/>
      <c r="O460" s="69"/>
      <c r="P460" s="69"/>
    </row>
    <row r="461" spans="13:16">
      <c r="M461" s="69"/>
      <c r="N461" s="69"/>
      <c r="O461" s="69"/>
      <c r="P461" s="69"/>
    </row>
    <row r="462" spans="13:16">
      <c r="M462" s="69"/>
      <c r="N462" s="69"/>
      <c r="O462" s="69"/>
      <c r="P462" s="69"/>
    </row>
    <row r="463" spans="13:16">
      <c r="M463" s="69"/>
      <c r="N463" s="69"/>
      <c r="O463" s="69"/>
      <c r="P463" s="69"/>
    </row>
    <row r="464" spans="13:16">
      <c r="M464" s="69"/>
      <c r="N464" s="69"/>
      <c r="O464" s="69"/>
      <c r="P464" s="69"/>
    </row>
    <row r="465" spans="13:16">
      <c r="M465" s="69"/>
      <c r="N465" s="69"/>
      <c r="O465" s="69"/>
      <c r="P465" s="69"/>
    </row>
    <row r="466" spans="13:16">
      <c r="M466" s="69"/>
      <c r="N466" s="69"/>
      <c r="O466" s="69"/>
      <c r="P466" s="69"/>
    </row>
    <row r="467" spans="13:16">
      <c r="M467" s="69"/>
      <c r="N467" s="69"/>
      <c r="O467" s="69"/>
      <c r="P467" s="69"/>
    </row>
    <row r="468" spans="13:16">
      <c r="M468" s="69"/>
      <c r="N468" s="69"/>
      <c r="O468" s="69"/>
      <c r="P468" s="69"/>
    </row>
    <row r="469" spans="13:16">
      <c r="M469" s="69"/>
      <c r="N469" s="69"/>
      <c r="O469" s="69"/>
      <c r="P469" s="69"/>
    </row>
    <row r="470" spans="13:16">
      <c r="M470" s="69"/>
      <c r="N470" s="69"/>
      <c r="O470" s="69"/>
      <c r="P470" s="69"/>
    </row>
    <row r="471" spans="13:16">
      <c r="M471" s="69"/>
      <c r="N471" s="69"/>
      <c r="O471" s="69"/>
      <c r="P471" s="69"/>
    </row>
    <row r="472" spans="13:16">
      <c r="M472" s="69"/>
      <c r="N472" s="69"/>
      <c r="O472" s="69"/>
      <c r="P472" s="69"/>
    </row>
    <row r="473" spans="13:16">
      <c r="M473" s="69"/>
      <c r="N473" s="69"/>
      <c r="O473" s="69"/>
      <c r="P473" s="69"/>
    </row>
    <row r="474" spans="13:16">
      <c r="M474" s="69"/>
      <c r="N474" s="69"/>
      <c r="O474" s="69"/>
      <c r="P474" s="69"/>
    </row>
    <row r="475" spans="13:16">
      <c r="M475" s="69"/>
      <c r="N475" s="69"/>
      <c r="O475" s="69"/>
      <c r="P475" s="69"/>
    </row>
    <row r="476" spans="13:16">
      <c r="M476" s="69"/>
      <c r="N476" s="69"/>
      <c r="O476" s="69"/>
      <c r="P476" s="69"/>
    </row>
    <row r="477" spans="13:16">
      <c r="M477" s="69"/>
      <c r="N477" s="69"/>
      <c r="O477" s="69"/>
      <c r="P477" s="69"/>
    </row>
    <row r="478" spans="13:16">
      <c r="M478" s="69"/>
      <c r="N478" s="69"/>
      <c r="O478" s="69"/>
      <c r="P478" s="69"/>
    </row>
    <row r="479" spans="13:16">
      <c r="M479" s="69"/>
      <c r="N479" s="69"/>
      <c r="O479" s="69"/>
      <c r="P479" s="69"/>
    </row>
    <row r="480" spans="13:16">
      <c r="M480" s="69"/>
      <c r="N480" s="69"/>
      <c r="O480" s="69"/>
      <c r="P480" s="69"/>
    </row>
    <row r="481" spans="13:16">
      <c r="M481" s="69"/>
      <c r="N481" s="69"/>
      <c r="O481" s="69"/>
      <c r="P481" s="69"/>
    </row>
    <row r="482" spans="13:16">
      <c r="M482" s="69"/>
      <c r="N482" s="69"/>
      <c r="O482" s="69"/>
      <c r="P482" s="69"/>
    </row>
    <row r="483" spans="13:16">
      <c r="M483" s="69"/>
      <c r="N483" s="69"/>
      <c r="O483" s="69"/>
      <c r="P483" s="69"/>
    </row>
    <row r="484" spans="13:16">
      <c r="M484" s="69"/>
      <c r="N484" s="69"/>
      <c r="O484" s="69"/>
      <c r="P484" s="69"/>
    </row>
    <row r="485" spans="13:16">
      <c r="M485" s="69"/>
      <c r="N485" s="69"/>
      <c r="O485" s="69"/>
      <c r="P485" s="69"/>
    </row>
    <row r="486" spans="13:16">
      <c r="M486" s="69"/>
      <c r="N486" s="69"/>
      <c r="O486" s="69"/>
      <c r="P486" s="69"/>
    </row>
    <row r="487" spans="13:16">
      <c r="M487" s="69"/>
      <c r="N487" s="69"/>
      <c r="O487" s="69"/>
      <c r="P487" s="69"/>
    </row>
    <row r="488" spans="13:16">
      <c r="M488" s="69"/>
      <c r="N488" s="69"/>
      <c r="O488" s="69"/>
      <c r="P488" s="69"/>
    </row>
    <row r="489" spans="13:16">
      <c r="M489" s="69"/>
      <c r="N489" s="69"/>
      <c r="O489" s="69"/>
      <c r="P489" s="69"/>
    </row>
    <row r="490" spans="13:16">
      <c r="M490" s="69"/>
      <c r="N490" s="69"/>
      <c r="O490" s="69"/>
      <c r="P490" s="69"/>
    </row>
    <row r="491" spans="13:16">
      <c r="M491" s="69"/>
      <c r="N491" s="69"/>
      <c r="O491" s="69"/>
      <c r="P491" s="69"/>
    </row>
    <row r="492" spans="13:16">
      <c r="M492" s="69"/>
      <c r="N492" s="69"/>
      <c r="O492" s="69"/>
      <c r="P492" s="69"/>
    </row>
    <row r="493" spans="13:16">
      <c r="M493" s="69"/>
      <c r="N493" s="69"/>
      <c r="O493" s="69"/>
      <c r="P493" s="69"/>
    </row>
    <row r="494" spans="13:16">
      <c r="M494" s="69"/>
      <c r="N494" s="69"/>
      <c r="O494" s="69"/>
      <c r="P494" s="69"/>
    </row>
    <row r="495" spans="13:16">
      <c r="M495" s="69"/>
      <c r="N495" s="69"/>
      <c r="O495" s="69"/>
      <c r="P495" s="69"/>
    </row>
    <row r="496" spans="13:16">
      <c r="M496" s="69"/>
      <c r="N496" s="69"/>
      <c r="O496" s="69"/>
      <c r="P496" s="69"/>
    </row>
    <row r="497" spans="13:16">
      <c r="M497" s="69"/>
      <c r="N497" s="69"/>
      <c r="O497" s="69"/>
      <c r="P497" s="69"/>
    </row>
    <row r="498" spans="13:16"/>
    <row r="499" spans="13:16"/>
    <row r="500" spans="13:16"/>
    <row r="501" spans="13:16"/>
    <row r="502" spans="13:16"/>
    <row r="503" spans="13:16"/>
    <row r="504" spans="13:16"/>
    <row r="505" spans="13:16"/>
    <row r="506" spans="13:16"/>
    <row r="507" spans="13:16"/>
    <row r="508" spans="13:16"/>
    <row r="509" spans="13:16"/>
    <row r="510" spans="13:16"/>
    <row r="511" spans="13:16"/>
    <row r="512" spans="13:16"/>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sheetData>
  <mergeCells count="3">
    <mergeCell ref="H2:I2"/>
    <mergeCell ref="Z3:AD3"/>
    <mergeCell ref="AE3:AI3"/>
  </mergeCells>
  <conditionalFormatting sqref="Q6:Q44 Q49:Q86 Q91:Q127 Q147:Q153 Q158:Q192 Q197:Q204 Q209:Q229">
    <cfRule type="cellIs" dxfId="16" priority="5" stopIfTrue="1" operator="notEqual">
      <formula>$I6</formula>
    </cfRule>
  </conditionalFormatting>
  <conditionalFormatting sqref="Q132:Q142">
    <cfRule type="cellIs" dxfId="15" priority="2" stopIfTrue="1" operator="notEqual">
      <formula>$I132</formula>
    </cfRule>
  </conditionalFormatting>
  <conditionalFormatting sqref="Q233:Q276">
    <cfRule type="cellIs" dxfId="14" priority="1" stopIfTrue="1" operator="notEqual">
      <formula>$I233</formula>
    </cfRule>
  </conditionalFormatting>
  <conditionalFormatting sqref="Q283:Q290">
    <cfRule type="cellIs" dxfId="13" priority="3" stopIfTrue="1" operator="notEqual">
      <formula>$I283</formula>
    </cfRule>
  </conditionalFormatting>
  <conditionalFormatting sqref="Q283:Q291">
    <cfRule type="cellIs" dxfId="12" priority="4" stopIfTrue="1" operator="notEqual">
      <formula>I283</formula>
    </cfRule>
  </conditionalFormatting>
  <conditionalFormatting sqref="Q291">
    <cfRule type="cellIs" dxfId="11" priority="6" stopIfTrue="1" operator="notEqual">
      <formula>#REF!</formula>
    </cfRule>
  </conditionalFormatting>
  <pageMargins left="0.25" right="0.25" top="0.75" bottom="0.75" header="0.3" footer="0.3"/>
  <pageSetup scale="54" fitToHeight="0" orientation="landscape" r:id="rId1"/>
  <headerFooter alignWithMargins="0">
    <oddFooter>&amp;A&amp;RPage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E710F-915B-4DBC-A1A7-57621E48CD63}">
  <sheetPr>
    <pageSetUpPr fitToPage="1"/>
  </sheetPr>
  <dimension ref="A1:BJ2073"/>
  <sheetViews>
    <sheetView zoomScale="90" zoomScaleNormal="90" workbookViewId="0">
      <pane ySplit="4" topLeftCell="A13" activePane="bottomLeft" state="frozen"/>
      <selection pane="bottomLeft" activeCell="I25" sqref="I25"/>
    </sheetView>
  </sheetViews>
  <sheetFormatPr defaultColWidth="9.42578125" defaultRowHeight="15" zeroHeight="1"/>
  <cols>
    <col min="1" max="1" width="13.5703125" style="59" customWidth="1"/>
    <col min="2" max="2" width="27" style="71" customWidth="1"/>
    <col min="3" max="3" width="13.42578125" style="59" customWidth="1"/>
    <col min="4" max="4" width="15.42578125" style="59" customWidth="1"/>
    <col min="5" max="7" width="14.42578125" style="59" customWidth="1"/>
    <col min="8" max="8" width="9.5703125" style="59" customWidth="1"/>
    <col min="9" max="9" width="12.42578125" style="59" customWidth="1"/>
    <col min="10" max="11" width="8.5703125" style="69" customWidth="1"/>
    <col min="12" max="12" width="10.5703125" style="59" customWidth="1"/>
    <col min="13" max="13" width="9.42578125" style="59" bestFit="1" customWidth="1"/>
    <col min="14" max="14" width="11.5703125" style="59" customWidth="1"/>
    <col min="15" max="15" width="9.42578125" style="59" bestFit="1" customWidth="1"/>
    <col min="16" max="16" width="11.5703125" style="59" customWidth="1"/>
    <col min="17" max="17" width="8.5703125" style="59" customWidth="1"/>
    <col min="18" max="21" width="9.42578125" style="59" bestFit="1" customWidth="1"/>
    <col min="22" max="22" width="12.5703125" style="59" customWidth="1"/>
    <col min="23" max="23" width="15.42578125" style="59" customWidth="1"/>
    <col min="24" max="24" width="11.42578125" style="59" customWidth="1"/>
    <col min="25" max="25" width="14.5703125" style="59" customWidth="1"/>
    <col min="26" max="35" width="12" style="62" customWidth="1"/>
    <col min="36" max="36" width="9.42578125" style="59" customWidth="1"/>
    <col min="37" max="37" width="9.42578125" style="72" customWidth="1"/>
    <col min="38" max="38" width="54.42578125" style="59" bestFit="1" customWidth="1"/>
    <col min="39" max="39" width="19" style="59" customWidth="1"/>
    <col min="40" max="40" width="9.42578125" style="59" customWidth="1"/>
    <col min="41" max="41" width="15.42578125" style="59" customWidth="1"/>
    <col min="42" max="42" width="17.5703125" style="59" customWidth="1"/>
    <col min="43" max="43" width="15.5703125" style="59" customWidth="1"/>
    <col min="44" max="44" width="14.42578125" style="59" customWidth="1"/>
    <col min="45" max="46" width="9.42578125" style="59" customWidth="1"/>
    <col min="47" max="47" width="16.42578125" style="59" customWidth="1"/>
    <col min="48" max="48" width="23.42578125" style="59" customWidth="1"/>
    <col min="49" max="50" width="16.42578125" style="59" customWidth="1"/>
    <col min="51" max="51" width="6.42578125" style="59" customWidth="1"/>
    <col min="52" max="60" width="9.42578125" style="59" customWidth="1"/>
    <col min="61" max="16384" width="9.42578125" style="59"/>
  </cols>
  <sheetData>
    <row r="1" spans="1:62" ht="20.100000000000001" customHeight="1" thickBot="1">
      <c r="A1" s="55" t="s">
        <v>361</v>
      </c>
      <c r="B1" s="56"/>
      <c r="C1" s="57"/>
      <c r="D1" s="58" t="s">
        <v>362</v>
      </c>
      <c r="E1" s="57"/>
      <c r="F1" s="57"/>
      <c r="G1" s="57"/>
      <c r="J1" s="60"/>
      <c r="K1" s="60"/>
      <c r="L1" s="61"/>
      <c r="M1" s="61"/>
      <c r="N1" s="61"/>
      <c r="O1" s="61"/>
      <c r="P1" s="61"/>
      <c r="Q1" s="61"/>
      <c r="R1" s="61"/>
      <c r="S1" s="61"/>
      <c r="T1" s="61"/>
      <c r="U1" s="61"/>
      <c r="V1" s="61"/>
      <c r="AK1" s="59"/>
    </row>
    <row r="2" spans="1:62" ht="18" customHeight="1" thickBot="1">
      <c r="A2" s="63" t="s">
        <v>363</v>
      </c>
      <c r="B2" s="64" t="s">
        <v>364</v>
      </c>
      <c r="C2" s="57"/>
      <c r="D2" s="65" t="s">
        <v>365</v>
      </c>
      <c r="E2" s="66" t="s">
        <v>602</v>
      </c>
      <c r="F2" s="67"/>
      <c r="G2" s="68" t="s">
        <v>367</v>
      </c>
      <c r="H2" s="199" t="s">
        <v>603</v>
      </c>
      <c r="I2" s="200"/>
      <c r="L2" s="61"/>
      <c r="M2" s="61"/>
      <c r="N2" s="61"/>
      <c r="O2" s="61"/>
      <c r="P2" s="61"/>
      <c r="Q2" s="61"/>
      <c r="R2" s="61"/>
      <c r="S2" s="61"/>
      <c r="T2" s="61"/>
      <c r="U2" s="61"/>
      <c r="V2" s="61"/>
      <c r="W2" s="61"/>
      <c r="X2" s="61"/>
      <c r="Y2" s="61"/>
      <c r="Z2" s="70"/>
      <c r="AA2" s="70"/>
      <c r="AB2" s="70"/>
      <c r="AC2" s="70"/>
      <c r="AE2" s="70"/>
      <c r="AF2" s="70"/>
      <c r="AG2" s="70"/>
      <c r="AH2" s="70"/>
      <c r="AK2" s="59"/>
    </row>
    <row r="3" spans="1:62" ht="11.25" customHeight="1">
      <c r="L3" s="61"/>
      <c r="M3" s="61"/>
      <c r="N3" s="61"/>
      <c r="O3" s="61"/>
      <c r="P3" s="61"/>
      <c r="Q3" s="61"/>
      <c r="R3" s="61"/>
      <c r="S3" s="61"/>
      <c r="T3" s="61"/>
      <c r="U3" s="61"/>
      <c r="V3" s="61"/>
      <c r="W3" s="61"/>
      <c r="X3" s="61"/>
      <c r="Y3" s="61"/>
      <c r="Z3" s="201" t="s">
        <v>369</v>
      </c>
      <c r="AA3" s="201"/>
      <c r="AB3" s="201"/>
      <c r="AC3" s="201"/>
      <c r="AD3" s="201"/>
      <c r="AE3" s="201" t="s">
        <v>370</v>
      </c>
      <c r="AF3" s="201"/>
      <c r="AG3" s="201"/>
      <c r="AH3" s="201"/>
      <c r="AI3" s="201"/>
      <c r="AL3" s="72"/>
      <c r="AM3" s="72"/>
      <c r="AN3" s="72"/>
      <c r="AO3" s="72"/>
      <c r="AP3" s="72"/>
      <c r="AQ3" s="72"/>
      <c r="AR3" s="72"/>
      <c r="AS3" s="72"/>
      <c r="AT3" s="72"/>
      <c r="AU3" s="72"/>
      <c r="AV3" s="72"/>
      <c r="AW3" s="72"/>
      <c r="AX3" s="72"/>
      <c r="AY3" s="72"/>
    </row>
    <row r="4" spans="1:62" s="77" customFormat="1" ht="58.5" customHeight="1">
      <c r="A4" s="73" t="s">
        <v>371</v>
      </c>
      <c r="B4" s="74" t="s">
        <v>372</v>
      </c>
      <c r="C4" s="74" t="s">
        <v>373</v>
      </c>
      <c r="D4" s="74" t="s">
        <v>374</v>
      </c>
      <c r="E4" s="74" t="s">
        <v>375</v>
      </c>
      <c r="F4" s="74" t="s">
        <v>376</v>
      </c>
      <c r="G4" s="74" t="s">
        <v>377</v>
      </c>
      <c r="H4" s="74" t="s">
        <v>378</v>
      </c>
      <c r="I4" s="74" t="s">
        <v>327</v>
      </c>
      <c r="J4" s="75" t="s">
        <v>315</v>
      </c>
      <c r="K4" s="75" t="s">
        <v>379</v>
      </c>
      <c r="L4" s="73" t="s">
        <v>380</v>
      </c>
      <c r="M4" s="73" t="s">
        <v>381</v>
      </c>
      <c r="N4" s="73" t="s">
        <v>382</v>
      </c>
      <c r="O4" s="73" t="s">
        <v>383</v>
      </c>
      <c r="P4" s="73" t="s">
        <v>384</v>
      </c>
      <c r="Q4" s="73" t="s">
        <v>385</v>
      </c>
      <c r="R4" s="73" t="s">
        <v>386</v>
      </c>
      <c r="S4" s="73" t="s">
        <v>387</v>
      </c>
      <c r="T4" s="73" t="s">
        <v>388</v>
      </c>
      <c r="U4" s="73" t="s">
        <v>389</v>
      </c>
      <c r="V4" s="73" t="s">
        <v>390</v>
      </c>
      <c r="W4" s="73" t="s">
        <v>391</v>
      </c>
      <c r="X4" s="73" t="s">
        <v>392</v>
      </c>
      <c r="Y4" s="73" t="s">
        <v>393</v>
      </c>
      <c r="Z4" s="76" t="s">
        <v>394</v>
      </c>
      <c r="AA4" s="76" t="s">
        <v>395</v>
      </c>
      <c r="AB4" s="76" t="s">
        <v>396</v>
      </c>
      <c r="AC4" s="76" t="s">
        <v>397</v>
      </c>
      <c r="AD4" s="76" t="s">
        <v>398</v>
      </c>
      <c r="AE4" s="76" t="s">
        <v>394</v>
      </c>
      <c r="AF4" s="76" t="s">
        <v>395</v>
      </c>
      <c r="AG4" s="76" t="s">
        <v>396</v>
      </c>
      <c r="AH4" s="76" t="s">
        <v>397</v>
      </c>
      <c r="AI4" s="76" t="s">
        <v>398</v>
      </c>
      <c r="AK4" s="78"/>
      <c r="AL4" s="79" t="s">
        <v>372</v>
      </c>
      <c r="AM4" s="80" t="s">
        <v>399</v>
      </c>
      <c r="AN4" s="81" t="s">
        <v>375</v>
      </c>
      <c r="AO4" s="81" t="s">
        <v>400</v>
      </c>
      <c r="AP4" s="81" t="s">
        <v>401</v>
      </c>
      <c r="AQ4" s="81" t="s">
        <v>378</v>
      </c>
      <c r="AR4" s="81" t="s">
        <v>327</v>
      </c>
      <c r="AS4" s="81" t="s">
        <v>315</v>
      </c>
      <c r="AT4" s="81" t="s">
        <v>379</v>
      </c>
      <c r="AU4" s="81" t="s">
        <v>402</v>
      </c>
      <c r="AV4" s="81" t="s">
        <v>403</v>
      </c>
      <c r="AW4" s="81" t="s">
        <v>404</v>
      </c>
      <c r="AX4" s="81" t="s">
        <v>405</v>
      </c>
      <c r="AY4" s="82"/>
    </row>
    <row r="5" spans="1:62" s="77" customFormat="1" ht="15" customHeight="1">
      <c r="A5" s="83" t="str">
        <f>AL5</f>
        <v>750 Liquid Line</v>
      </c>
      <c r="B5" s="84"/>
      <c r="C5" s="84"/>
      <c r="D5" s="85"/>
      <c r="E5" s="85"/>
      <c r="F5" s="85"/>
      <c r="G5" s="85"/>
      <c r="H5" s="84"/>
      <c r="I5" s="84"/>
      <c r="J5" s="86"/>
      <c r="K5" s="86"/>
      <c r="L5" s="87"/>
      <c r="M5" s="87"/>
      <c r="N5" s="87"/>
      <c r="O5" s="87"/>
      <c r="P5" s="87"/>
      <c r="Q5" s="87"/>
      <c r="Z5" s="88"/>
      <c r="AA5" s="88"/>
      <c r="AB5" s="88"/>
      <c r="AC5" s="88"/>
      <c r="AD5" s="88"/>
      <c r="AE5" s="88"/>
      <c r="AF5" s="88"/>
      <c r="AG5" s="88"/>
      <c r="AH5" s="88"/>
      <c r="AI5" s="88"/>
      <c r="AK5" s="89"/>
      <c r="AL5" s="144" t="s">
        <v>406</v>
      </c>
      <c r="AM5" s="144"/>
      <c r="AN5" s="144"/>
      <c r="AO5" s="144"/>
      <c r="AP5" s="144"/>
      <c r="AQ5" s="144"/>
      <c r="AR5" s="145"/>
      <c r="AS5" s="145"/>
      <c r="AT5" s="144"/>
      <c r="AU5" s="144"/>
      <c r="AV5" s="144"/>
      <c r="AW5" s="144"/>
      <c r="AX5" s="144"/>
      <c r="AY5" s="82"/>
    </row>
    <row r="6" spans="1:62">
      <c r="B6" s="59" t="str">
        <f t="shared" ref="B6:B44" si="0">AL6</f>
        <v>K49044 12oz Kroger Teriyaki Marinade</v>
      </c>
      <c r="D6" s="91">
        <f t="shared" ref="D6:G44" si="1">AM6</f>
        <v>60014.51</v>
      </c>
      <c r="E6" s="92">
        <f t="shared" si="1"/>
        <v>5453.7669050000004</v>
      </c>
      <c r="F6" s="92">
        <f t="shared" si="1"/>
        <v>2834.7831150000002</v>
      </c>
      <c r="G6" s="92">
        <f t="shared" si="1"/>
        <v>3037.4999849999999</v>
      </c>
      <c r="H6" s="93">
        <f t="shared" ref="H6:H44" si="2">IF(ISERROR(D6/E6),0,D6/E6)</f>
        <v>11.004230845469182</v>
      </c>
      <c r="I6" s="94">
        <f t="shared" ref="I6:I44" si="3">AR6</f>
        <v>14.22</v>
      </c>
      <c r="J6" s="95">
        <f t="shared" ref="J6:K44" si="4">AS6/100</f>
        <v>0.37262200336187062</v>
      </c>
      <c r="K6" s="95">
        <f t="shared" si="4"/>
        <v>0.5091709671021758</v>
      </c>
      <c r="L6" s="96">
        <f t="shared" ref="L6:L44" si="5">IF(ISERROR(D6/(J6*(E6+F6+G6))),0,D6/(J6*(E6+F6+G6)))</f>
        <v>14.220317510300253</v>
      </c>
      <c r="M6" s="60">
        <f t="shared" ref="M6:M44" si="6">IF(ISERROR(D6/Z6),0,D6/Z6)</f>
        <v>0.48152417679529752</v>
      </c>
      <c r="N6" s="60">
        <f t="shared" ref="N6:N44" si="7">M6-J6</f>
        <v>0.1089021734334269</v>
      </c>
      <c r="O6" s="60">
        <f t="shared" ref="O6:O44" si="8">IF(ISERROR(D6/AE6),0,D6/AE6)</f>
        <v>0.65798805482747147</v>
      </c>
      <c r="P6" s="60">
        <f t="shared" ref="P6:P44" si="9">O6-K6</f>
        <v>0.14881708772529567</v>
      </c>
      <c r="Q6" s="97">
        <f t="shared" ref="Q6:Q44" si="10">I6</f>
        <v>14.22</v>
      </c>
      <c r="R6" s="60">
        <f t="shared" ref="R6:R44" si="11">IF(ISERROR(D6/AA6),0,D6/AA6)</f>
        <v>0.37263032342686131</v>
      </c>
      <c r="S6" s="60">
        <f t="shared" ref="S6:S44" si="12">R6-J6</f>
        <v>8.320064990685605E-6</v>
      </c>
      <c r="T6" s="60">
        <f t="shared" ref="T6:T44" si="13">IF(ISERROR(D6/AF6),0,D6/AF6)</f>
        <v>0.50918793592705558</v>
      </c>
      <c r="U6" s="60">
        <f t="shared" ref="U6:U44" si="14">T6-K6</f>
        <v>1.6968824879781685E-5</v>
      </c>
      <c r="W6" s="61"/>
      <c r="X6" s="61"/>
      <c r="Y6" s="60"/>
      <c r="Z6" s="62">
        <f t="shared" ref="Z6:Z44" si="15">(SUM($E6:$G6))*$H6</f>
        <v>124634.46882234739</v>
      </c>
      <c r="AA6" s="62">
        <f t="shared" ref="AA6:AA44" si="16">(SUM($E6:$G6))*$Q6</f>
        <v>161056.43107110003</v>
      </c>
      <c r="AB6" s="62">
        <f t="shared" ref="AB6:AB44" si="17">(SUM($E6:$G6))*$J6</f>
        <v>4220.3354430398249</v>
      </c>
      <c r="AC6" s="62">
        <f t="shared" ref="AC6:AC44" si="18">SUM(($E6:$G6))*$R6</f>
        <v>4220.4296765119543</v>
      </c>
      <c r="AD6" s="62">
        <f t="shared" ref="AD6:AD44" si="19">SUM(($E6:$G6))*$M6</f>
        <v>5453.7669050000004</v>
      </c>
      <c r="AE6" s="62">
        <f t="shared" ref="AE6:AE44" si="20">(SUM($E6:$F6))*$H6</f>
        <v>91209.117794298218</v>
      </c>
      <c r="AF6" s="62">
        <f t="shared" ref="AF6:AF44" si="21">(SUM($E6:$F6))*$Q6</f>
        <v>117863.18128440001</v>
      </c>
      <c r="AG6" s="62">
        <f t="shared" ref="AG6:AG44" si="22">(SUM($E6:$F6))*$K6</f>
        <v>4220.2890295581592</v>
      </c>
      <c r="AH6" s="62">
        <f t="shared" ref="AH6:AH44" si="23">SUM(($E6:$F6))*$T6</f>
        <v>4220.4296765119552</v>
      </c>
      <c r="AI6" s="62">
        <f t="shared" ref="AI6:AI44" si="24">SUM(($E6:$F6))*$O6</f>
        <v>5453.7669050000004</v>
      </c>
      <c r="AK6" s="98"/>
      <c r="AL6" s="34" t="s">
        <v>407</v>
      </c>
      <c r="AM6" s="160">
        <v>60014.51</v>
      </c>
      <c r="AN6" s="160">
        <v>5453.7669050000004</v>
      </c>
      <c r="AO6" s="160">
        <v>2834.7831150000002</v>
      </c>
      <c r="AP6" s="160">
        <v>3037.4999849999999</v>
      </c>
      <c r="AQ6" s="160">
        <v>11.004230845469182</v>
      </c>
      <c r="AR6" s="160">
        <v>14.22</v>
      </c>
      <c r="AS6" s="160">
        <v>37.262200336187064</v>
      </c>
      <c r="AT6" s="160">
        <v>50.917096710217585</v>
      </c>
      <c r="AU6" s="160">
        <v>-3.2157691545308169</v>
      </c>
      <c r="AV6" s="160">
        <v>77552.565389099997</v>
      </c>
      <c r="AW6" s="160">
        <v>17538.055389099998</v>
      </c>
      <c r="AX6" s="160">
        <v>1233.3372284880447</v>
      </c>
      <c r="AY6" s="72"/>
      <c r="BF6" s="131"/>
      <c r="BJ6" s="96"/>
    </row>
    <row r="7" spans="1:62">
      <c r="B7" s="59" t="str">
        <f t="shared" si="0"/>
        <v>K49047 12oz Kroger Herb &amp; Garlic W/ Lemon Marinade</v>
      </c>
      <c r="D7" s="91">
        <f t="shared" si="1"/>
        <v>43120.71</v>
      </c>
      <c r="E7" s="92">
        <f t="shared" si="1"/>
        <v>3484.7835430000005</v>
      </c>
      <c r="F7" s="92">
        <f t="shared" si="1"/>
        <v>2993.7664689999992</v>
      </c>
      <c r="G7" s="92">
        <f t="shared" si="1"/>
        <v>2140.9999859999998</v>
      </c>
      <c r="H7" s="93">
        <f t="shared" si="2"/>
        <v>12.373999552028989</v>
      </c>
      <c r="I7" s="94">
        <f t="shared" si="3"/>
        <v>14.22</v>
      </c>
      <c r="J7" s="95">
        <f t="shared" si="4"/>
        <v>0.35173215027034055</v>
      </c>
      <c r="K7" s="95">
        <f t="shared" si="4"/>
        <v>0.46796850813466434</v>
      </c>
      <c r="L7" s="96">
        <f t="shared" si="5"/>
        <v>14.222935576001458</v>
      </c>
      <c r="M7" s="60">
        <f t="shared" si="6"/>
        <v>0.40428833800007863</v>
      </c>
      <c r="N7" s="60">
        <f t="shared" si="7"/>
        <v>5.255618772973808E-2</v>
      </c>
      <c r="O7" s="60">
        <f t="shared" si="8"/>
        <v>0.53789559956244115</v>
      </c>
      <c r="P7" s="60">
        <f t="shared" si="9"/>
        <v>6.9927091427776811E-2</v>
      </c>
      <c r="Q7" s="97">
        <f t="shared" si="10"/>
        <v>14.22</v>
      </c>
      <c r="R7" s="60">
        <f t="shared" si="11"/>
        <v>0.35180476183569037</v>
      </c>
      <c r="S7" s="60">
        <f t="shared" si="12"/>
        <v>7.2611565349822715E-5</v>
      </c>
      <c r="T7" s="60">
        <f t="shared" si="13"/>
        <v>0.46806750408045084</v>
      </c>
      <c r="U7" s="60">
        <f t="shared" si="14"/>
        <v>9.8995945786495287E-5</v>
      </c>
      <c r="W7" s="61"/>
      <c r="X7" s="61"/>
      <c r="Y7" s="60"/>
      <c r="Z7" s="62">
        <f t="shared" si="15"/>
        <v>106658.30781394345</v>
      </c>
      <c r="AA7" s="62">
        <f t="shared" si="16"/>
        <v>122570.00097155999</v>
      </c>
      <c r="AB7" s="62">
        <f t="shared" si="17"/>
        <v>3031.772855159249</v>
      </c>
      <c r="AC7" s="62">
        <f t="shared" si="18"/>
        <v>3032.3987341772149</v>
      </c>
      <c r="AD7" s="62">
        <f t="shared" si="19"/>
        <v>3484.7835430000005</v>
      </c>
      <c r="AE7" s="62">
        <f t="shared" si="20"/>
        <v>80165.5749462854</v>
      </c>
      <c r="AF7" s="62">
        <f t="shared" si="21"/>
        <v>92124.981170640007</v>
      </c>
      <c r="AG7" s="62">
        <f t="shared" si="22"/>
        <v>3031.7573839914517</v>
      </c>
      <c r="AH7" s="62">
        <f t="shared" si="23"/>
        <v>3032.3987341772145</v>
      </c>
      <c r="AI7" s="62">
        <f t="shared" si="24"/>
        <v>3484.783543</v>
      </c>
      <c r="AK7" s="98"/>
      <c r="AL7" s="34" t="s">
        <v>408</v>
      </c>
      <c r="AM7" s="160">
        <v>43120.71</v>
      </c>
      <c r="AN7" s="160">
        <v>3484.7835430000005</v>
      </c>
      <c r="AO7" s="160">
        <v>2993.7664689999992</v>
      </c>
      <c r="AP7" s="160">
        <v>2140.9999859999998</v>
      </c>
      <c r="AQ7" s="160">
        <v>12.373999552028987</v>
      </c>
      <c r="AR7" s="160">
        <v>14.22</v>
      </c>
      <c r="AS7" s="160">
        <v>35.173215027034054</v>
      </c>
      <c r="AT7" s="160">
        <v>46.796850813466435</v>
      </c>
      <c r="AU7" s="160">
        <v>-1.8460004479710119</v>
      </c>
      <c r="AV7" s="160">
        <v>49553.621981459997</v>
      </c>
      <c r="AW7" s="160">
        <v>6432.9119814600017</v>
      </c>
      <c r="AX7" s="160">
        <v>452.38480882278469</v>
      </c>
      <c r="AY7" s="72"/>
      <c r="BF7" s="131"/>
      <c r="BJ7" s="96"/>
    </row>
    <row r="8" spans="1:62">
      <c r="B8" s="59" t="str">
        <f t="shared" si="0"/>
        <v>K49131 12oz Kroger Lemon Pepper Marinade</v>
      </c>
      <c r="D8" s="91">
        <f t="shared" si="1"/>
        <v>29765.71</v>
      </c>
      <c r="E8" s="92">
        <f t="shared" si="1"/>
        <v>2765.8835079999994</v>
      </c>
      <c r="F8" s="92">
        <f t="shared" si="1"/>
        <v>2046.249832</v>
      </c>
      <c r="G8" s="92">
        <f t="shared" si="1"/>
        <v>1399.0999919999999</v>
      </c>
      <c r="H8" s="93">
        <f t="shared" si="2"/>
        <v>10.761736679764752</v>
      </c>
      <c r="I8" s="94">
        <f t="shared" si="3"/>
        <v>14.22</v>
      </c>
      <c r="J8" s="95">
        <f t="shared" si="4"/>
        <v>0.33700690981246484</v>
      </c>
      <c r="K8" s="95">
        <f t="shared" si="4"/>
        <v>0.43498490101145959</v>
      </c>
      <c r="L8" s="96">
        <f t="shared" si="5"/>
        <v>14.219999999963633</v>
      </c>
      <c r="M8" s="60">
        <f t="shared" si="6"/>
        <v>0.44530343011754037</v>
      </c>
      <c r="N8" s="60">
        <f t="shared" si="7"/>
        <v>0.10829652030507553</v>
      </c>
      <c r="O8" s="60">
        <f t="shared" si="8"/>
        <v>0.57477283204292917</v>
      </c>
      <c r="P8" s="60">
        <f t="shared" si="9"/>
        <v>0.13978793103146958</v>
      </c>
      <c r="Q8" s="97">
        <f t="shared" si="10"/>
        <v>14.22</v>
      </c>
      <c r="R8" s="60">
        <f t="shared" si="11"/>
        <v>0.33700690981160297</v>
      </c>
      <c r="S8" s="60">
        <f t="shared" si="12"/>
        <v>-8.6186613401650902E-13</v>
      </c>
      <c r="T8" s="60">
        <f t="shared" si="13"/>
        <v>0.434989723567416</v>
      </c>
      <c r="U8" s="60">
        <f t="shared" si="14"/>
        <v>4.8225559564074594E-6</v>
      </c>
      <c r="W8" s="61"/>
      <c r="X8" s="61"/>
      <c r="Y8" s="60"/>
      <c r="Z8" s="62">
        <f t="shared" si="15"/>
        <v>66843.65757556184</v>
      </c>
      <c r="AA8" s="62">
        <f t="shared" si="16"/>
        <v>88323.737981040002</v>
      </c>
      <c r="AB8" s="62">
        <f t="shared" si="17"/>
        <v>2093.2285513414995</v>
      </c>
      <c r="AC8" s="62">
        <f t="shared" si="18"/>
        <v>2093.2285513361462</v>
      </c>
      <c r="AD8" s="62">
        <f t="shared" si="19"/>
        <v>2765.8835079999994</v>
      </c>
      <c r="AE8" s="62">
        <f t="shared" si="20"/>
        <v>51786.911872996861</v>
      </c>
      <c r="AF8" s="62">
        <f t="shared" si="21"/>
        <v>68428.536094800002</v>
      </c>
      <c r="AG8" s="62">
        <f t="shared" si="22"/>
        <v>2093.205344553844</v>
      </c>
      <c r="AH8" s="62">
        <f t="shared" si="23"/>
        <v>2093.2285513361462</v>
      </c>
      <c r="AI8" s="62">
        <f t="shared" si="24"/>
        <v>2765.8835079999994</v>
      </c>
      <c r="AK8" s="98"/>
      <c r="AL8" s="34" t="s">
        <v>409</v>
      </c>
      <c r="AM8" s="160">
        <v>29765.71</v>
      </c>
      <c r="AN8" s="160">
        <v>2765.8835079999994</v>
      </c>
      <c r="AO8" s="160">
        <v>2046.249832</v>
      </c>
      <c r="AP8" s="160">
        <v>1399.0999919999999</v>
      </c>
      <c r="AQ8" s="160">
        <v>10.761736679764752</v>
      </c>
      <c r="AR8" s="160">
        <v>14.22</v>
      </c>
      <c r="AS8" s="160">
        <v>33.700690981246481</v>
      </c>
      <c r="AT8" s="160">
        <v>43.498490101145961</v>
      </c>
      <c r="AU8" s="160">
        <v>-3.4582633202352486</v>
      </c>
      <c r="AV8" s="160">
        <v>39330.863483759997</v>
      </c>
      <c r="AW8" s="160">
        <v>9565.1534837599993</v>
      </c>
      <c r="AX8" s="160">
        <v>672.65495666385368</v>
      </c>
      <c r="AY8" s="72"/>
      <c r="BF8" s="131"/>
      <c r="BJ8" s="96"/>
    </row>
    <row r="9" spans="1:62">
      <c r="B9" s="59" t="str">
        <f t="shared" si="0"/>
        <v>K49312 12oz Caribbean Jerk W/Papaya Juice Marinade</v>
      </c>
      <c r="D9" s="91">
        <f t="shared" si="1"/>
        <v>40796.29</v>
      </c>
      <c r="E9" s="92">
        <f t="shared" si="1"/>
        <v>3413.483491</v>
      </c>
      <c r="F9" s="92">
        <f t="shared" si="1"/>
        <v>2237.5331879999999</v>
      </c>
      <c r="G9" s="92">
        <f t="shared" si="1"/>
        <v>2475.1833189999998</v>
      </c>
      <c r="H9" s="93">
        <f t="shared" si="2"/>
        <v>11.951512320936548</v>
      </c>
      <c r="I9" s="94">
        <f t="shared" si="3"/>
        <v>14.22</v>
      </c>
      <c r="J9" s="95">
        <f t="shared" si="4"/>
        <v>0.35304784681446022</v>
      </c>
      <c r="K9" s="95">
        <f t="shared" si="4"/>
        <v>0.50765045876642378</v>
      </c>
      <c r="L9" s="96">
        <f t="shared" si="5"/>
        <v>14.220000000089559</v>
      </c>
      <c r="M9" s="60">
        <f t="shared" si="6"/>
        <v>0.42005900566563931</v>
      </c>
      <c r="N9" s="60">
        <f t="shared" si="7"/>
        <v>6.7011158851179087E-2</v>
      </c>
      <c r="O9" s="60">
        <f t="shared" si="8"/>
        <v>0.60404767582530794</v>
      </c>
      <c r="P9" s="60">
        <f t="shared" si="9"/>
        <v>9.6397217058884155E-2</v>
      </c>
      <c r="Q9" s="97">
        <f t="shared" si="10"/>
        <v>14.22</v>
      </c>
      <c r="R9" s="60">
        <f t="shared" si="11"/>
        <v>0.35304784681668372</v>
      </c>
      <c r="S9" s="60">
        <f t="shared" si="12"/>
        <v>2.2234991625680323E-12</v>
      </c>
      <c r="T9" s="60">
        <f t="shared" si="13"/>
        <v>0.50768517862582641</v>
      </c>
      <c r="U9" s="60">
        <f t="shared" si="14"/>
        <v>3.4719859402621012E-5</v>
      </c>
      <c r="W9" s="61"/>
      <c r="X9" s="61"/>
      <c r="Y9" s="60"/>
      <c r="Z9" s="62">
        <f t="shared" si="15"/>
        <v>97120.379398491554</v>
      </c>
      <c r="AA9" s="62">
        <f t="shared" si="16"/>
        <v>115554.56397156001</v>
      </c>
      <c r="AB9" s="62">
        <f t="shared" si="17"/>
        <v>2868.937412077571</v>
      </c>
      <c r="AC9" s="62">
        <f t="shared" si="18"/>
        <v>2868.9374120956395</v>
      </c>
      <c r="AD9" s="62">
        <f t="shared" si="19"/>
        <v>3413.483491</v>
      </c>
      <c r="AE9" s="62">
        <f t="shared" si="20"/>
        <v>67538.195464886434</v>
      </c>
      <c r="AF9" s="62">
        <f t="shared" si="21"/>
        <v>80357.457175380012</v>
      </c>
      <c r="AG9" s="62">
        <f t="shared" si="22"/>
        <v>2868.7412095910627</v>
      </c>
      <c r="AH9" s="62">
        <f t="shared" si="23"/>
        <v>2868.9374120956395</v>
      </c>
      <c r="AI9" s="62">
        <f t="shared" si="24"/>
        <v>3413.4834910000004</v>
      </c>
      <c r="AK9" s="98"/>
      <c r="AL9" s="34" t="s">
        <v>410</v>
      </c>
      <c r="AM9" s="160">
        <v>40796.29</v>
      </c>
      <c r="AN9" s="160">
        <v>3413.483491</v>
      </c>
      <c r="AO9" s="160">
        <v>2237.5331879999999</v>
      </c>
      <c r="AP9" s="160">
        <v>2475.1833189999998</v>
      </c>
      <c r="AQ9" s="160">
        <v>11.951512320936549</v>
      </c>
      <c r="AR9" s="160">
        <v>14.22</v>
      </c>
      <c r="AS9" s="160">
        <v>35.304784681446023</v>
      </c>
      <c r="AT9" s="160">
        <v>50.765045876642382</v>
      </c>
      <c r="AU9" s="160">
        <v>-2.2684876790634507</v>
      </c>
      <c r="AV9" s="160">
        <v>48539.735242020011</v>
      </c>
      <c r="AW9" s="160">
        <v>7743.4452420200014</v>
      </c>
      <c r="AX9" s="160">
        <v>544.54607890436046</v>
      </c>
      <c r="AY9" s="72"/>
      <c r="BF9" s="131"/>
      <c r="BJ9" s="96"/>
    </row>
    <row r="10" spans="1:62">
      <c r="B10" s="59" t="str">
        <f t="shared" si="0"/>
        <v>K96763 36oz Kroger 1000 Island</v>
      </c>
      <c r="D10" s="91">
        <f t="shared" si="1"/>
        <v>16160.84</v>
      </c>
      <c r="E10" s="92">
        <f t="shared" si="1"/>
        <v>1668.9500590000002</v>
      </c>
      <c r="F10" s="92">
        <f t="shared" si="1"/>
        <v>735.58328299999994</v>
      </c>
      <c r="G10" s="92">
        <f t="shared" si="1"/>
        <v>2260.3999889999996</v>
      </c>
      <c r="H10" s="93">
        <f t="shared" si="2"/>
        <v>9.6832376216716973</v>
      </c>
      <c r="I10" s="94">
        <f t="shared" si="3"/>
        <v>10</v>
      </c>
      <c r="J10" s="95">
        <f t="shared" si="4"/>
        <v>0.34643238934640203</v>
      </c>
      <c r="K10" s="95">
        <f t="shared" si="4"/>
        <v>0.67202935878441206</v>
      </c>
      <c r="L10" s="96">
        <f t="shared" si="5"/>
        <v>9.9999999999999982</v>
      </c>
      <c r="M10" s="60">
        <f t="shared" si="6"/>
        <v>0.35776503983653607</v>
      </c>
      <c r="N10" s="60">
        <f t="shared" si="7"/>
        <v>1.1332650490134044E-2</v>
      </c>
      <c r="O10" s="60">
        <f t="shared" si="8"/>
        <v>0.69408480633162295</v>
      </c>
      <c r="P10" s="60">
        <f t="shared" si="9"/>
        <v>2.2055447547210894E-2</v>
      </c>
      <c r="Q10" s="97">
        <f t="shared" si="10"/>
        <v>10</v>
      </c>
      <c r="R10" s="60">
        <f t="shared" si="11"/>
        <v>0.34643238934640197</v>
      </c>
      <c r="S10" s="60">
        <f t="shared" si="12"/>
        <v>0</v>
      </c>
      <c r="T10" s="60">
        <f t="shared" si="13"/>
        <v>0.67209881093010848</v>
      </c>
      <c r="U10" s="60">
        <f t="shared" si="14"/>
        <v>6.9452145696424772E-5</v>
      </c>
      <c r="W10" s="61"/>
      <c r="X10" s="61"/>
      <c r="Y10" s="60"/>
      <c r="Z10" s="62">
        <f t="shared" si="15"/>
        <v>45171.657933329472</v>
      </c>
      <c r="AA10" s="62">
        <f t="shared" si="16"/>
        <v>46649.333310000002</v>
      </c>
      <c r="AB10" s="62">
        <f t="shared" si="17"/>
        <v>1616.0840000000003</v>
      </c>
      <c r="AC10" s="62">
        <f t="shared" si="18"/>
        <v>1616.0839999999998</v>
      </c>
      <c r="AD10" s="62">
        <f t="shared" si="19"/>
        <v>1668.950059</v>
      </c>
      <c r="AE10" s="62">
        <f t="shared" si="20"/>
        <v>23283.667719818379</v>
      </c>
      <c r="AF10" s="62">
        <f t="shared" si="21"/>
        <v>24045.333420000003</v>
      </c>
      <c r="AG10" s="62">
        <f t="shared" si="22"/>
        <v>1615.9169999999995</v>
      </c>
      <c r="AH10" s="62">
        <f t="shared" si="23"/>
        <v>1616.0840000000001</v>
      </c>
      <c r="AI10" s="62">
        <f t="shared" si="24"/>
        <v>1668.9500590000002</v>
      </c>
      <c r="AK10" s="98"/>
      <c r="AL10" s="34" t="s">
        <v>411</v>
      </c>
      <c r="AM10" s="160">
        <v>16160.84</v>
      </c>
      <c r="AN10" s="160">
        <v>1668.9500590000002</v>
      </c>
      <c r="AO10" s="160">
        <v>735.58328299999994</v>
      </c>
      <c r="AP10" s="160">
        <v>2260.3999889999996</v>
      </c>
      <c r="AQ10" s="160">
        <v>9.6832376216716973</v>
      </c>
      <c r="AR10" s="160">
        <v>10</v>
      </c>
      <c r="AS10" s="160">
        <v>34.643238934640202</v>
      </c>
      <c r="AT10" s="160">
        <v>67.20293587844121</v>
      </c>
      <c r="AU10" s="160">
        <v>-0.3167623783283034</v>
      </c>
      <c r="AV10" s="160">
        <v>16689.500590000003</v>
      </c>
      <c r="AW10" s="160">
        <v>528.66059000000052</v>
      </c>
      <c r="AX10" s="160">
        <v>52.866059000000106</v>
      </c>
      <c r="AY10" s="72"/>
      <c r="BF10" s="131"/>
      <c r="BJ10" s="96"/>
    </row>
    <row r="11" spans="1:62">
      <c r="B11" s="59" t="str">
        <f t="shared" si="0"/>
        <v>K96764 36oz. Kroger California French</v>
      </c>
      <c r="D11" s="91">
        <f t="shared" si="1"/>
        <v>14965.84</v>
      </c>
      <c r="E11" s="92">
        <f t="shared" si="1"/>
        <v>1391.2833949999999</v>
      </c>
      <c r="F11" s="92">
        <f t="shared" si="1"/>
        <v>613.13327900000013</v>
      </c>
      <c r="G11" s="92">
        <f t="shared" si="1"/>
        <v>1426.566658</v>
      </c>
      <c r="H11" s="93">
        <f t="shared" si="2"/>
        <v>10.75685949662326</v>
      </c>
      <c r="I11" s="94">
        <f t="shared" si="3"/>
        <v>10</v>
      </c>
      <c r="J11" s="95">
        <f t="shared" si="4"/>
        <v>0.43616271348298086</v>
      </c>
      <c r="K11" s="95">
        <f t="shared" si="4"/>
        <v>0.74655136300267999</v>
      </c>
      <c r="L11" s="96">
        <f t="shared" si="5"/>
        <v>10.000781841497346</v>
      </c>
      <c r="M11" s="60">
        <f t="shared" si="6"/>
        <v>0.40550572835018367</v>
      </c>
      <c r="N11" s="60">
        <f t="shared" si="7"/>
        <v>-3.0656985132797188E-2</v>
      </c>
      <c r="O11" s="60">
        <f t="shared" si="8"/>
        <v>0.69410887119770581</v>
      </c>
      <c r="P11" s="60">
        <f t="shared" si="9"/>
        <v>-5.2442491804974178E-2</v>
      </c>
      <c r="Q11" s="97">
        <f t="shared" si="10"/>
        <v>10</v>
      </c>
      <c r="R11" s="60">
        <f t="shared" si="11"/>
        <v>0.43619681449388054</v>
      </c>
      <c r="S11" s="60">
        <f t="shared" si="12"/>
        <v>3.4101010899678652E-5</v>
      </c>
      <c r="T11" s="60">
        <f t="shared" si="13"/>
        <v>0.74664316028334932</v>
      </c>
      <c r="U11" s="60">
        <f t="shared" si="14"/>
        <v>9.1797280669325687E-5</v>
      </c>
      <c r="W11" s="61"/>
      <c r="X11" s="61"/>
      <c r="Y11" s="60"/>
      <c r="Z11" s="62">
        <f t="shared" si="15"/>
        <v>36906.605637580316</v>
      </c>
      <c r="AA11" s="62">
        <f t="shared" si="16"/>
        <v>34309.833319999998</v>
      </c>
      <c r="AB11" s="62">
        <f t="shared" si="17"/>
        <v>1496.466999999999</v>
      </c>
      <c r="AC11" s="62">
        <f t="shared" si="18"/>
        <v>1496.5840000000001</v>
      </c>
      <c r="AD11" s="62">
        <f t="shared" si="19"/>
        <v>1391.2833949999999</v>
      </c>
      <c r="AE11" s="62">
        <f t="shared" si="20"/>
        <v>21561.22853490691</v>
      </c>
      <c r="AF11" s="62">
        <f t="shared" si="21"/>
        <v>20044.166740000001</v>
      </c>
      <c r="AG11" s="62">
        <f t="shared" si="22"/>
        <v>1496.3999999999985</v>
      </c>
      <c r="AH11" s="62">
        <f t="shared" si="23"/>
        <v>1496.5840000000001</v>
      </c>
      <c r="AI11" s="62">
        <f t="shared" si="24"/>
        <v>1391.2833949999999</v>
      </c>
      <c r="AK11" s="98"/>
      <c r="AL11" s="34" t="s">
        <v>604</v>
      </c>
      <c r="AM11" s="160">
        <v>14965.84</v>
      </c>
      <c r="AN11" s="160">
        <v>1391.2833949999999</v>
      </c>
      <c r="AO11" s="160">
        <v>613.13327900000013</v>
      </c>
      <c r="AP11" s="160">
        <v>1426.566658</v>
      </c>
      <c r="AQ11" s="160">
        <v>10.75685949662326</v>
      </c>
      <c r="AR11" s="160">
        <v>10</v>
      </c>
      <c r="AS11" s="160">
        <v>43.616271348298085</v>
      </c>
      <c r="AT11" s="160">
        <v>74.655136300267998</v>
      </c>
      <c r="AU11" s="160">
        <v>0.75685949662326035</v>
      </c>
      <c r="AV11" s="160">
        <v>13912.83395</v>
      </c>
      <c r="AW11" s="160">
        <v>-1053.00605</v>
      </c>
      <c r="AX11" s="160">
        <v>-105.30060499999999</v>
      </c>
      <c r="AY11" s="72"/>
      <c r="BF11" s="131"/>
      <c r="BJ11" s="96"/>
    </row>
    <row r="12" spans="1:62">
      <c r="B12" s="59" t="str">
        <f t="shared" si="0"/>
        <v>K96767 36oz Kroger Lite Ranch</v>
      </c>
      <c r="D12" s="91">
        <f t="shared" si="1"/>
        <v>35311.97</v>
      </c>
      <c r="E12" s="92">
        <f t="shared" si="1"/>
        <v>3162.5001730000008</v>
      </c>
      <c r="F12" s="92">
        <f t="shared" si="1"/>
        <v>1634.4498410000001</v>
      </c>
      <c r="G12" s="92">
        <f t="shared" si="1"/>
        <v>2740.5999869999996</v>
      </c>
      <c r="H12" s="93">
        <f t="shared" si="2"/>
        <v>11.165839705394379</v>
      </c>
      <c r="I12" s="94">
        <f t="shared" si="3"/>
        <v>10</v>
      </c>
      <c r="J12" s="95">
        <f t="shared" si="4"/>
        <v>0.46847185087084353</v>
      </c>
      <c r="K12" s="95">
        <f t="shared" si="4"/>
        <v>0.73609188957456539</v>
      </c>
      <c r="L12" s="96">
        <f t="shared" si="5"/>
        <v>10.000189740961112</v>
      </c>
      <c r="M12" s="60">
        <f t="shared" si="6"/>
        <v>0.41956606225901444</v>
      </c>
      <c r="N12" s="60">
        <f t="shared" si="7"/>
        <v>-4.8905788611829093E-2</v>
      </c>
      <c r="O12" s="60">
        <f t="shared" si="8"/>
        <v>0.65927311390991705</v>
      </c>
      <c r="P12" s="60">
        <f t="shared" si="9"/>
        <v>-7.6818775664648342E-2</v>
      </c>
      <c r="Q12" s="97">
        <f t="shared" si="10"/>
        <v>10</v>
      </c>
      <c r="R12" s="60">
        <f t="shared" si="11"/>
        <v>0.46848073970076737</v>
      </c>
      <c r="S12" s="60">
        <f t="shared" si="12"/>
        <v>8.8888299238365498E-6</v>
      </c>
      <c r="T12" s="60">
        <f t="shared" si="13"/>
        <v>0.73613379119943423</v>
      </c>
      <c r="U12" s="60">
        <f t="shared" si="14"/>
        <v>4.1901624868834197E-5</v>
      </c>
      <c r="W12" s="61"/>
      <c r="X12" s="61"/>
      <c r="Y12" s="60"/>
      <c r="Z12" s="62">
        <f t="shared" si="15"/>
        <v>84163.075082561249</v>
      </c>
      <c r="AA12" s="62">
        <f t="shared" si="16"/>
        <v>75375.500010000003</v>
      </c>
      <c r="AB12" s="62">
        <f t="shared" si="17"/>
        <v>3531.1299999999987</v>
      </c>
      <c r="AC12" s="62">
        <f t="shared" si="18"/>
        <v>3531.1970000000001</v>
      </c>
      <c r="AD12" s="62">
        <f t="shared" si="19"/>
        <v>3162.5001730000004</v>
      </c>
      <c r="AE12" s="62">
        <f t="shared" si="20"/>
        <v>53561.974931113335</v>
      </c>
      <c r="AF12" s="62">
        <f t="shared" si="21"/>
        <v>47969.500140000011</v>
      </c>
      <c r="AG12" s="62">
        <f t="shared" si="22"/>
        <v>3530.9959999999987</v>
      </c>
      <c r="AH12" s="62">
        <f t="shared" si="23"/>
        <v>3531.1969999999997</v>
      </c>
      <c r="AI12" s="62">
        <f t="shared" si="24"/>
        <v>3162.5001730000008</v>
      </c>
      <c r="AK12" s="98"/>
      <c r="AL12" s="34" t="s">
        <v>412</v>
      </c>
      <c r="AM12" s="160">
        <v>35311.97</v>
      </c>
      <c r="AN12" s="160">
        <v>3162.5001730000008</v>
      </c>
      <c r="AO12" s="160">
        <v>1634.4498410000001</v>
      </c>
      <c r="AP12" s="160">
        <v>2740.5999869999996</v>
      </c>
      <c r="AQ12" s="160">
        <v>11.165839705394378</v>
      </c>
      <c r="AR12" s="160">
        <v>10</v>
      </c>
      <c r="AS12" s="160">
        <v>46.847185087084355</v>
      </c>
      <c r="AT12" s="160">
        <v>73.609188957456539</v>
      </c>
      <c r="AU12" s="160">
        <v>1.1658397053943781</v>
      </c>
      <c r="AV12" s="160">
        <v>31625.001730000007</v>
      </c>
      <c r="AW12" s="160">
        <v>-3686.968269999998</v>
      </c>
      <c r="AX12" s="160">
        <v>-368.69682699999993</v>
      </c>
      <c r="AY12" s="72"/>
      <c r="BF12" s="131"/>
      <c r="BJ12" s="96"/>
    </row>
    <row r="13" spans="1:62">
      <c r="B13" s="59" t="str">
        <f t="shared" si="0"/>
        <v>K96790 36oz Kroger Italian</v>
      </c>
      <c r="D13" s="91">
        <f t="shared" si="1"/>
        <v>74205.59</v>
      </c>
      <c r="E13" s="92">
        <f t="shared" si="1"/>
        <v>7014.4670099999985</v>
      </c>
      <c r="F13" s="92">
        <f t="shared" si="1"/>
        <v>4747.6830129999989</v>
      </c>
      <c r="G13" s="92">
        <f t="shared" si="1"/>
        <v>3114.5666399999991</v>
      </c>
      <c r="H13" s="93">
        <f t="shared" si="2"/>
        <v>10.578934920388201</v>
      </c>
      <c r="I13" s="94">
        <f t="shared" si="3"/>
        <v>10</v>
      </c>
      <c r="J13" s="95">
        <f t="shared" si="4"/>
        <v>0.49880354436377294</v>
      </c>
      <c r="K13" s="95">
        <f t="shared" si="4"/>
        <v>0.63087037535569424</v>
      </c>
      <c r="L13" s="96">
        <f t="shared" si="5"/>
        <v>10</v>
      </c>
      <c r="M13" s="60">
        <f t="shared" si="6"/>
        <v>0.47150639276781653</v>
      </c>
      <c r="N13" s="60">
        <f t="shared" si="7"/>
        <v>-2.7297151595956415E-2</v>
      </c>
      <c r="O13" s="60">
        <f t="shared" si="8"/>
        <v>0.59635925373199083</v>
      </c>
      <c r="P13" s="60">
        <f t="shared" si="9"/>
        <v>-3.45111216237034E-2</v>
      </c>
      <c r="Q13" s="97">
        <f t="shared" si="10"/>
        <v>10</v>
      </c>
      <c r="R13" s="60">
        <f t="shared" si="11"/>
        <v>0.498803544363773</v>
      </c>
      <c r="S13" s="60">
        <f t="shared" si="12"/>
        <v>0</v>
      </c>
      <c r="T13" s="60">
        <f t="shared" si="13"/>
        <v>0.63088457344020066</v>
      </c>
      <c r="U13" s="60">
        <f t="shared" si="14"/>
        <v>1.4198084506422681E-5</v>
      </c>
      <c r="W13" s="61"/>
      <c r="X13" s="61"/>
      <c r="Y13" s="60"/>
      <c r="Z13" s="62">
        <f t="shared" si="15"/>
        <v>157379.81740693172</v>
      </c>
      <c r="AA13" s="62">
        <f t="shared" si="16"/>
        <v>148767.16662999996</v>
      </c>
      <c r="AB13" s="62">
        <f t="shared" si="17"/>
        <v>7420.5589999999993</v>
      </c>
      <c r="AC13" s="62">
        <f t="shared" si="18"/>
        <v>7420.5590000000002</v>
      </c>
      <c r="AD13" s="62">
        <f t="shared" si="19"/>
        <v>7014.4670099999976</v>
      </c>
      <c r="AE13" s="62">
        <f t="shared" si="20"/>
        <v>124431.01961715957</v>
      </c>
      <c r="AF13" s="62">
        <f t="shared" si="21"/>
        <v>117621.50022999998</v>
      </c>
      <c r="AG13" s="62">
        <f t="shared" si="22"/>
        <v>7420.3919999999962</v>
      </c>
      <c r="AH13" s="62">
        <f t="shared" si="23"/>
        <v>7420.5590000000002</v>
      </c>
      <c r="AI13" s="62">
        <f t="shared" si="24"/>
        <v>7014.4670099999976</v>
      </c>
      <c r="AK13" s="98"/>
      <c r="AL13" s="34" t="s">
        <v>413</v>
      </c>
      <c r="AM13" s="160">
        <v>74205.59</v>
      </c>
      <c r="AN13" s="160">
        <v>7014.4670099999985</v>
      </c>
      <c r="AO13" s="160">
        <v>4747.6830129999989</v>
      </c>
      <c r="AP13" s="160">
        <v>3114.5666399999991</v>
      </c>
      <c r="AQ13" s="160">
        <v>10.578934920388201</v>
      </c>
      <c r="AR13" s="160">
        <v>10</v>
      </c>
      <c r="AS13" s="160">
        <v>49.880354436377296</v>
      </c>
      <c r="AT13" s="160">
        <v>63.087037535569422</v>
      </c>
      <c r="AU13" s="160">
        <v>0.57893492038820116</v>
      </c>
      <c r="AV13" s="160">
        <v>70144.670100000003</v>
      </c>
      <c r="AW13" s="160">
        <v>-4060.9199000000017</v>
      </c>
      <c r="AX13" s="160">
        <v>-406.09199000000012</v>
      </c>
      <c r="AY13" s="72"/>
      <c r="BF13" s="131"/>
      <c r="BJ13" s="96"/>
    </row>
    <row r="14" spans="1:62">
      <c r="B14" s="59" t="str">
        <f t="shared" si="0"/>
        <v>K97585 16oz HT 1000 Island</v>
      </c>
      <c r="D14" s="91">
        <f t="shared" si="1"/>
        <v>8342.64</v>
      </c>
      <c r="E14" s="92">
        <f t="shared" si="1"/>
        <v>415.56667900000002</v>
      </c>
      <c r="F14" s="92">
        <f t="shared" si="1"/>
        <v>239.283322</v>
      </c>
      <c r="G14" s="92">
        <f t="shared" si="1"/>
        <v>556.59999799999991</v>
      </c>
      <c r="H14" s="93">
        <f t="shared" si="2"/>
        <v>20.075334288291192</v>
      </c>
      <c r="I14" s="94">
        <f t="shared" si="3"/>
        <v>21.33</v>
      </c>
      <c r="J14" s="95">
        <f t="shared" si="4"/>
        <v>0.32285473043380059</v>
      </c>
      <c r="K14" s="95">
        <f t="shared" si="4"/>
        <v>0.59727015695710362</v>
      </c>
      <c r="L14" s="96">
        <f t="shared" si="5"/>
        <v>21.330000000437664</v>
      </c>
      <c r="M14" s="60">
        <f t="shared" si="6"/>
        <v>0.34303246468532128</v>
      </c>
      <c r="N14" s="60">
        <f t="shared" si="7"/>
        <v>2.0177734251520696E-2</v>
      </c>
      <c r="O14" s="60">
        <f t="shared" si="8"/>
        <v>0.63459827191784646</v>
      </c>
      <c r="P14" s="60">
        <f t="shared" si="9"/>
        <v>3.7328114960742842E-2</v>
      </c>
      <c r="Q14" s="97">
        <f t="shared" si="10"/>
        <v>21.33</v>
      </c>
      <c r="R14" s="60">
        <f t="shared" si="11"/>
        <v>0.32285473044042517</v>
      </c>
      <c r="S14" s="60">
        <f t="shared" si="12"/>
        <v>6.6245897656358466E-12</v>
      </c>
      <c r="T14" s="60">
        <f t="shared" si="13"/>
        <v>0.59727015693964747</v>
      </c>
      <c r="U14" s="60">
        <f t="shared" si="14"/>
        <v>-1.7456147638483799E-11</v>
      </c>
      <c r="W14" s="61"/>
      <c r="X14" s="61"/>
      <c r="Y14" s="60"/>
      <c r="Z14" s="62">
        <f t="shared" si="15"/>
        <v>24320.26370347503</v>
      </c>
      <c r="AA14" s="62">
        <f t="shared" si="16"/>
        <v>25840.228478669997</v>
      </c>
      <c r="AB14" s="62">
        <f t="shared" si="17"/>
        <v>391.12236286117297</v>
      </c>
      <c r="AC14" s="62">
        <f t="shared" si="18"/>
        <v>391.12236286919835</v>
      </c>
      <c r="AD14" s="62">
        <f t="shared" si="19"/>
        <v>415.56667899999997</v>
      </c>
      <c r="AE14" s="62">
        <f t="shared" si="20"/>
        <v>13146.332678762821</v>
      </c>
      <c r="AF14" s="62">
        <f t="shared" si="21"/>
        <v>13967.95052133</v>
      </c>
      <c r="AG14" s="62">
        <f t="shared" si="22"/>
        <v>391.12236288062945</v>
      </c>
      <c r="AH14" s="62">
        <f t="shared" si="23"/>
        <v>391.1223628691983</v>
      </c>
      <c r="AI14" s="62">
        <f t="shared" si="24"/>
        <v>415.56667900000002</v>
      </c>
      <c r="AK14" s="98"/>
      <c r="AL14" s="34" t="s">
        <v>414</v>
      </c>
      <c r="AM14" s="160">
        <v>8342.64</v>
      </c>
      <c r="AN14" s="160">
        <v>415.56667900000002</v>
      </c>
      <c r="AO14" s="160">
        <v>239.283322</v>
      </c>
      <c r="AP14" s="160">
        <v>556.59999799999991</v>
      </c>
      <c r="AQ14" s="160">
        <v>20.075334288291195</v>
      </c>
      <c r="AR14" s="160">
        <v>21.33</v>
      </c>
      <c r="AS14" s="160">
        <v>32.285473043380058</v>
      </c>
      <c r="AT14" s="160">
        <v>59.727015695710364</v>
      </c>
      <c r="AU14" s="160">
        <v>-1.2546657117088058</v>
      </c>
      <c r="AV14" s="160">
        <v>8864.0372630700022</v>
      </c>
      <c r="AW14" s="160">
        <v>521.39726307000069</v>
      </c>
      <c r="AX14" s="160">
        <v>24.44431613080172</v>
      </c>
      <c r="AY14" s="72"/>
      <c r="BF14" s="131"/>
      <c r="BJ14" s="96"/>
    </row>
    <row r="15" spans="1:62">
      <c r="B15" s="59" t="str">
        <f t="shared" si="0"/>
        <v>K97586 16oz HT Ranch</v>
      </c>
      <c r="D15" s="91">
        <f t="shared" si="1"/>
        <v>0</v>
      </c>
      <c r="E15" s="92">
        <f t="shared" si="1"/>
        <v>0</v>
      </c>
      <c r="F15" s="92">
        <f t="shared" si="1"/>
        <v>0</v>
      </c>
      <c r="G15" s="92">
        <f t="shared" si="1"/>
        <v>19.833333</v>
      </c>
      <c r="H15" s="93">
        <f t="shared" si="2"/>
        <v>0</v>
      </c>
      <c r="I15" s="94">
        <f t="shared" si="3"/>
        <v>21.33</v>
      </c>
      <c r="J15" s="95">
        <f t="shared" si="4"/>
        <v>0</v>
      </c>
      <c r="K15" s="95">
        <f t="shared" si="4"/>
        <v>0</v>
      </c>
      <c r="L15" s="96">
        <f t="shared" si="5"/>
        <v>0</v>
      </c>
      <c r="M15" s="60">
        <f t="shared" si="6"/>
        <v>0</v>
      </c>
      <c r="N15" s="60">
        <f t="shared" si="7"/>
        <v>0</v>
      </c>
      <c r="O15" s="60">
        <f t="shared" si="8"/>
        <v>0</v>
      </c>
      <c r="P15" s="60">
        <f t="shared" si="9"/>
        <v>0</v>
      </c>
      <c r="Q15" s="97">
        <f t="shared" si="10"/>
        <v>21.33</v>
      </c>
      <c r="R15" s="60">
        <f t="shared" si="11"/>
        <v>0</v>
      </c>
      <c r="S15" s="60">
        <f t="shared" si="12"/>
        <v>0</v>
      </c>
      <c r="T15" s="60">
        <f t="shared" si="13"/>
        <v>0</v>
      </c>
      <c r="U15" s="60">
        <f t="shared" si="14"/>
        <v>0</v>
      </c>
      <c r="W15" s="61"/>
      <c r="X15" s="61"/>
      <c r="Y15" s="60"/>
      <c r="Z15" s="62">
        <f t="shared" si="15"/>
        <v>0</v>
      </c>
      <c r="AA15" s="62">
        <f t="shared" si="16"/>
        <v>423.04499288999995</v>
      </c>
      <c r="AB15" s="62">
        <f t="shared" si="17"/>
        <v>0</v>
      </c>
      <c r="AC15" s="62">
        <f t="shared" si="18"/>
        <v>0</v>
      </c>
      <c r="AD15" s="62">
        <f t="shared" si="19"/>
        <v>0</v>
      </c>
      <c r="AE15" s="62">
        <f t="shared" si="20"/>
        <v>0</v>
      </c>
      <c r="AF15" s="62">
        <f t="shared" si="21"/>
        <v>0</v>
      </c>
      <c r="AG15" s="62">
        <f t="shared" si="22"/>
        <v>0</v>
      </c>
      <c r="AH15" s="62">
        <f t="shared" si="23"/>
        <v>0</v>
      </c>
      <c r="AI15" s="62">
        <f t="shared" si="24"/>
        <v>0</v>
      </c>
      <c r="AK15" s="98"/>
      <c r="AL15" s="34" t="s">
        <v>605</v>
      </c>
      <c r="AM15" s="160">
        <v>0</v>
      </c>
      <c r="AN15" s="160">
        <v>0</v>
      </c>
      <c r="AO15" s="160">
        <v>0</v>
      </c>
      <c r="AP15" s="160">
        <v>19.833333</v>
      </c>
      <c r="AQ15" s="160">
        <v>0</v>
      </c>
      <c r="AR15" s="160">
        <v>21.33</v>
      </c>
      <c r="AS15" s="160">
        <v>0</v>
      </c>
      <c r="AT15" s="160">
        <v>0</v>
      </c>
      <c r="AU15" s="160">
        <v>-21.33</v>
      </c>
      <c r="AV15" s="160">
        <v>0</v>
      </c>
      <c r="AW15" s="160">
        <v>0</v>
      </c>
      <c r="AX15" s="160">
        <v>0</v>
      </c>
      <c r="AY15" s="72"/>
      <c r="BF15" s="131"/>
      <c r="BJ15" s="96"/>
    </row>
    <row r="16" spans="1:62">
      <c r="B16" s="59" t="str">
        <f t="shared" si="0"/>
        <v>K97587 16 oz HT Lite Ranch</v>
      </c>
      <c r="D16" s="91">
        <f t="shared" si="1"/>
        <v>8030.14</v>
      </c>
      <c r="E16" s="92">
        <f t="shared" si="1"/>
        <v>396.81668599999995</v>
      </c>
      <c r="F16" s="92">
        <f t="shared" si="1"/>
        <v>258.79998900000004</v>
      </c>
      <c r="G16" s="92">
        <f t="shared" si="1"/>
        <v>774.01665700000001</v>
      </c>
      <c r="H16" s="93">
        <f t="shared" si="2"/>
        <v>20.236397014817069</v>
      </c>
      <c r="I16" s="94">
        <f t="shared" si="3"/>
        <v>27.67</v>
      </c>
      <c r="J16" s="95">
        <f t="shared" si="4"/>
        <v>0.20299684710350674</v>
      </c>
      <c r="K16" s="95">
        <f t="shared" si="4"/>
        <v>0.44263537473328435</v>
      </c>
      <c r="L16" s="96">
        <f t="shared" si="5"/>
        <v>27.669999999855495</v>
      </c>
      <c r="M16" s="60">
        <f t="shared" si="6"/>
        <v>0.27756535687711564</v>
      </c>
      <c r="N16" s="60">
        <f t="shared" si="7"/>
        <v>7.4568509773608904E-2</v>
      </c>
      <c r="O16" s="60">
        <f t="shared" si="8"/>
        <v>0.60525715884209308</v>
      </c>
      <c r="P16" s="60">
        <f t="shared" si="9"/>
        <v>0.16262178410880873</v>
      </c>
      <c r="Q16" s="97">
        <f t="shared" si="10"/>
        <v>27.67</v>
      </c>
      <c r="R16" s="60">
        <f t="shared" si="11"/>
        <v>0.20299684710244656</v>
      </c>
      <c r="S16" s="60">
        <f t="shared" si="12"/>
        <v>-1.0601797217901776E-12</v>
      </c>
      <c r="T16" s="60">
        <f t="shared" si="13"/>
        <v>0.44265356568083813</v>
      </c>
      <c r="U16" s="60">
        <f t="shared" si="14"/>
        <v>1.8190947553786696E-5</v>
      </c>
      <c r="W16" s="61"/>
      <c r="X16" s="61"/>
      <c r="Y16" s="60"/>
      <c r="Z16" s="62">
        <f t="shared" si="15"/>
        <v>28930.627691967777</v>
      </c>
      <c r="AA16" s="62">
        <f t="shared" si="16"/>
        <v>39557.954296440003</v>
      </c>
      <c r="AB16" s="62">
        <f t="shared" si="17"/>
        <v>290.21105891008085</v>
      </c>
      <c r="AC16" s="62">
        <f t="shared" si="18"/>
        <v>290.21105890856518</v>
      </c>
      <c r="AD16" s="62">
        <f t="shared" si="19"/>
        <v>396.81668599999989</v>
      </c>
      <c r="AE16" s="62">
        <f t="shared" si="20"/>
        <v>13267.319324834292</v>
      </c>
      <c r="AF16" s="62">
        <f t="shared" si="21"/>
        <v>18140.913397250002</v>
      </c>
      <c r="AG16" s="62">
        <f t="shared" si="22"/>
        <v>290.19913262001489</v>
      </c>
      <c r="AH16" s="62">
        <f t="shared" si="23"/>
        <v>290.21105890856518</v>
      </c>
      <c r="AI16" s="62">
        <f t="shared" si="24"/>
        <v>396.81668599999989</v>
      </c>
      <c r="AK16" s="98"/>
      <c r="AL16" s="34" t="s">
        <v>415</v>
      </c>
      <c r="AM16" s="160">
        <v>8030.14</v>
      </c>
      <c r="AN16" s="160">
        <v>396.81668599999995</v>
      </c>
      <c r="AO16" s="160">
        <v>258.79998900000004</v>
      </c>
      <c r="AP16" s="160">
        <v>774.01665700000001</v>
      </c>
      <c r="AQ16" s="160">
        <v>20.236397014817065</v>
      </c>
      <c r="AR16" s="160">
        <v>27.67</v>
      </c>
      <c r="AS16" s="160">
        <v>20.299684710350675</v>
      </c>
      <c r="AT16" s="160">
        <v>44.263537473328434</v>
      </c>
      <c r="AU16" s="160">
        <v>-7.4336029851829357</v>
      </c>
      <c r="AV16" s="160">
        <v>10979.917701619999</v>
      </c>
      <c r="AW16" s="160">
        <v>2949.7777016199998</v>
      </c>
      <c r="AX16" s="160">
        <v>106.60562709143477</v>
      </c>
      <c r="AY16" s="72"/>
      <c r="BF16" s="131"/>
      <c r="BJ16" s="96"/>
    </row>
    <row r="17" spans="2:62">
      <c r="B17" s="59" t="str">
        <f t="shared" si="0"/>
        <v>K97597 16oz  HT Fat Free Italian</v>
      </c>
      <c r="D17" s="91">
        <f t="shared" si="1"/>
        <v>7373</v>
      </c>
      <c r="E17" s="92">
        <f t="shared" si="1"/>
        <v>385.300027</v>
      </c>
      <c r="F17" s="92">
        <f t="shared" si="1"/>
        <v>285.04997700000001</v>
      </c>
      <c r="G17" s="92">
        <f t="shared" si="1"/>
        <v>772.91666099999998</v>
      </c>
      <c r="H17" s="93">
        <f t="shared" si="2"/>
        <v>19.135737044731638</v>
      </c>
      <c r="I17" s="94">
        <f t="shared" si="3"/>
        <v>27.87</v>
      </c>
      <c r="J17" s="95">
        <f t="shared" si="4"/>
        <v>0.21110025633478441</v>
      </c>
      <c r="K17" s="95">
        <f t="shared" si="4"/>
        <v>0.45449983015857703</v>
      </c>
      <c r="L17" s="96">
        <f t="shared" si="5"/>
        <v>24.199639276130078</v>
      </c>
      <c r="M17" s="60">
        <f t="shared" si="6"/>
        <v>0.26696385106351772</v>
      </c>
      <c r="N17" s="60">
        <f t="shared" si="7"/>
        <v>5.5863594728733312E-2</v>
      </c>
      <c r="O17" s="60">
        <f t="shared" si="8"/>
        <v>0.57477440844469663</v>
      </c>
      <c r="P17" s="60">
        <f t="shared" si="9"/>
        <v>0.12027457828611959</v>
      </c>
      <c r="Q17" s="97">
        <f t="shared" si="10"/>
        <v>27.87</v>
      </c>
      <c r="R17" s="60">
        <f t="shared" si="11"/>
        <v>0.18329924845354775</v>
      </c>
      <c r="S17" s="60">
        <f t="shared" si="12"/>
        <v>-2.7801007881236656E-2</v>
      </c>
      <c r="T17" s="60">
        <f t="shared" si="13"/>
        <v>0.39464413132539983</v>
      </c>
      <c r="U17" s="60">
        <f t="shared" si="14"/>
        <v>-5.9855698833177207E-2</v>
      </c>
      <c r="W17" s="61"/>
      <c r="X17" s="61"/>
      <c r="Y17" s="60"/>
      <c r="Z17" s="62">
        <f t="shared" si="15"/>
        <v>27617.97138686679</v>
      </c>
      <c r="AA17" s="62">
        <f t="shared" si="16"/>
        <v>40223.841953550007</v>
      </c>
      <c r="AB17" s="62">
        <f t="shared" si="17"/>
        <v>304.67396294094942</v>
      </c>
      <c r="AC17" s="62">
        <f t="shared" si="18"/>
        <v>264.54969501255829</v>
      </c>
      <c r="AD17" s="62">
        <f t="shared" si="19"/>
        <v>385.30002699999994</v>
      </c>
      <c r="AE17" s="62">
        <f t="shared" si="20"/>
        <v>12827.641404478802</v>
      </c>
      <c r="AF17" s="62">
        <f t="shared" si="21"/>
        <v>18682.65461148</v>
      </c>
      <c r="AG17" s="62">
        <f t="shared" si="22"/>
        <v>304.67396296480143</v>
      </c>
      <c r="AH17" s="62">
        <f t="shared" si="23"/>
        <v>264.54969501255829</v>
      </c>
      <c r="AI17" s="62">
        <f t="shared" si="24"/>
        <v>385.300027</v>
      </c>
      <c r="AK17" s="98"/>
      <c r="AL17" s="34" t="s">
        <v>416</v>
      </c>
      <c r="AM17" s="160">
        <v>7373</v>
      </c>
      <c r="AN17" s="160">
        <v>385.300027</v>
      </c>
      <c r="AO17" s="160">
        <v>285.04997700000001</v>
      </c>
      <c r="AP17" s="160">
        <v>772.91666099999998</v>
      </c>
      <c r="AQ17" s="160">
        <v>19.135737044731638</v>
      </c>
      <c r="AR17" s="160">
        <v>27.87</v>
      </c>
      <c r="AS17" s="160">
        <v>21.11002563347844</v>
      </c>
      <c r="AT17" s="160">
        <v>45.449983015857704</v>
      </c>
      <c r="AU17" s="160">
        <v>-8.7342629552683615</v>
      </c>
      <c r="AV17" s="160">
        <v>9439.358704530001</v>
      </c>
      <c r="AW17" s="160">
        <v>2066.3587045300001</v>
      </c>
      <c r="AX17" s="160">
        <v>80.626064050662706</v>
      </c>
      <c r="AY17" s="72"/>
      <c r="BF17" s="131"/>
      <c r="BJ17" s="96"/>
    </row>
    <row r="18" spans="2:62">
      <c r="B18" s="59" t="str">
        <f t="shared" si="0"/>
        <v>K97615 16 oz HT Honey Mustard</v>
      </c>
      <c r="D18" s="91">
        <f t="shared" si="1"/>
        <v>6533.49</v>
      </c>
      <c r="E18" s="92">
        <f t="shared" si="1"/>
        <v>330.78334799999999</v>
      </c>
      <c r="F18" s="92">
        <f t="shared" si="1"/>
        <v>86.533321000000001</v>
      </c>
      <c r="G18" s="92">
        <f t="shared" si="1"/>
        <v>497.18333000000001</v>
      </c>
      <c r="H18" s="93">
        <f t="shared" si="2"/>
        <v>19.751568630957806</v>
      </c>
      <c r="I18" s="94">
        <f t="shared" si="3"/>
        <v>21.33</v>
      </c>
      <c r="J18" s="95">
        <f t="shared" si="4"/>
        <v>0.33494281494010553</v>
      </c>
      <c r="K18" s="95">
        <f t="shared" si="4"/>
        <v>0.73398746496456435</v>
      </c>
      <c r="L18" s="96">
        <f t="shared" si="5"/>
        <v>21.330000000719458</v>
      </c>
      <c r="M18" s="60">
        <f t="shared" si="6"/>
        <v>0.36170951160383763</v>
      </c>
      <c r="N18" s="60">
        <f t="shared" si="7"/>
        <v>2.6766696663732104E-2</v>
      </c>
      <c r="O18" s="60">
        <f t="shared" si="8"/>
        <v>0.79264350689044727</v>
      </c>
      <c r="P18" s="60">
        <f t="shared" si="9"/>
        <v>5.8656041925882918E-2</v>
      </c>
      <c r="Q18" s="97">
        <f t="shared" si="10"/>
        <v>21.33</v>
      </c>
      <c r="R18" s="60">
        <f t="shared" si="11"/>
        <v>0.3349428149514031</v>
      </c>
      <c r="S18" s="60">
        <f t="shared" si="12"/>
        <v>1.1297573987434362E-11</v>
      </c>
      <c r="T18" s="60">
        <f t="shared" si="13"/>
        <v>0.73398746489590938</v>
      </c>
      <c r="U18" s="60">
        <f t="shared" si="14"/>
        <v>-6.8654970597492593E-11</v>
      </c>
      <c r="W18" s="61"/>
      <c r="X18" s="61"/>
      <c r="Y18" s="60"/>
      <c r="Z18" s="62">
        <f t="shared" si="15"/>
        <v>18062.809493259345</v>
      </c>
      <c r="AA18" s="62">
        <f t="shared" si="16"/>
        <v>19506.284978669999</v>
      </c>
      <c r="AB18" s="62">
        <f t="shared" si="17"/>
        <v>306.30520392778368</v>
      </c>
      <c r="AC18" s="62">
        <f t="shared" si="18"/>
        <v>306.30520393811531</v>
      </c>
      <c r="AD18" s="62">
        <f t="shared" si="19"/>
        <v>330.78334799999999</v>
      </c>
      <c r="AE18" s="62">
        <f t="shared" si="20"/>
        <v>8242.6588285962025</v>
      </c>
      <c r="AF18" s="62">
        <f t="shared" si="21"/>
        <v>8901.3645497699999</v>
      </c>
      <c r="AG18" s="62">
        <f t="shared" si="22"/>
        <v>306.30520396676621</v>
      </c>
      <c r="AH18" s="62">
        <f t="shared" si="23"/>
        <v>306.30520393811531</v>
      </c>
      <c r="AI18" s="62">
        <f t="shared" si="24"/>
        <v>330.78334799999999</v>
      </c>
      <c r="AK18" s="98"/>
      <c r="AL18" s="34" t="s">
        <v>417</v>
      </c>
      <c r="AM18" s="160">
        <v>6533.49</v>
      </c>
      <c r="AN18" s="160">
        <v>330.78334799999999</v>
      </c>
      <c r="AO18" s="160">
        <v>86.533321000000001</v>
      </c>
      <c r="AP18" s="160">
        <v>497.18333000000001</v>
      </c>
      <c r="AQ18" s="160">
        <v>19.751568630957809</v>
      </c>
      <c r="AR18" s="160">
        <v>21.33</v>
      </c>
      <c r="AS18" s="160">
        <v>33.494281494010551</v>
      </c>
      <c r="AT18" s="160">
        <v>73.39874649645644</v>
      </c>
      <c r="AU18" s="160">
        <v>-1.5784313690421914</v>
      </c>
      <c r="AV18" s="160">
        <v>7055.6088128399997</v>
      </c>
      <c r="AW18" s="160">
        <v>522.11881283999992</v>
      </c>
      <c r="AX18" s="160">
        <v>24.478144061884663</v>
      </c>
      <c r="AY18" s="72"/>
      <c r="BF18" s="131"/>
      <c r="BJ18" s="96"/>
    </row>
    <row r="19" spans="2:62">
      <c r="B19" s="59" t="str">
        <f t="shared" si="0"/>
        <v>K97628 16oz HT Balsamic Vinaigrette</v>
      </c>
      <c r="D19" s="91">
        <f t="shared" si="1"/>
        <v>9868.7999999999993</v>
      </c>
      <c r="E19" s="92">
        <f t="shared" si="1"/>
        <v>552.60003599999993</v>
      </c>
      <c r="F19" s="92">
        <f t="shared" si="1"/>
        <v>715.53330600000004</v>
      </c>
      <c r="G19" s="92">
        <f t="shared" si="1"/>
        <v>1651.199989</v>
      </c>
      <c r="H19" s="93">
        <f t="shared" si="2"/>
        <v>17.85884791364726</v>
      </c>
      <c r="I19" s="94">
        <f t="shared" si="3"/>
        <v>21.33</v>
      </c>
      <c r="J19" s="95">
        <f t="shared" si="4"/>
        <v>0.15848559930360348</v>
      </c>
      <c r="K19" s="95">
        <f t="shared" si="4"/>
        <v>0.36470946633684959</v>
      </c>
      <c r="L19" s="96">
        <f t="shared" si="5"/>
        <v>21.330000000700295</v>
      </c>
      <c r="M19" s="60">
        <f t="shared" si="6"/>
        <v>0.18928980467287379</v>
      </c>
      <c r="N19" s="60">
        <f t="shared" si="7"/>
        <v>3.080420536927031E-2</v>
      </c>
      <c r="O19" s="60">
        <f t="shared" si="8"/>
        <v>0.43575862072081678</v>
      </c>
      <c r="P19" s="60">
        <f t="shared" si="9"/>
        <v>7.1049154383967195E-2</v>
      </c>
      <c r="Q19" s="97">
        <f t="shared" si="10"/>
        <v>21.33</v>
      </c>
      <c r="R19" s="60">
        <f t="shared" si="11"/>
        <v>0.15848559930880682</v>
      </c>
      <c r="S19" s="60">
        <f t="shared" si="12"/>
        <v>5.2033377606619524E-12</v>
      </c>
      <c r="T19" s="60">
        <f t="shared" si="13"/>
        <v>0.36484514460917805</v>
      </c>
      <c r="U19" s="60">
        <f t="shared" si="14"/>
        <v>1.3567827232846552E-4</v>
      </c>
      <c r="W19" s="61"/>
      <c r="X19" s="61"/>
      <c r="Y19" s="60"/>
      <c r="Z19" s="62">
        <f t="shared" si="15"/>
        <v>52135.92996757025</v>
      </c>
      <c r="AA19" s="62">
        <f t="shared" si="16"/>
        <v>62269.379950229988</v>
      </c>
      <c r="AB19" s="62">
        <f t="shared" si="17"/>
        <v>462.67229253052</v>
      </c>
      <c r="AC19" s="62">
        <f t="shared" si="18"/>
        <v>462.67229254571026</v>
      </c>
      <c r="AD19" s="62">
        <f t="shared" si="19"/>
        <v>552.60003599999993</v>
      </c>
      <c r="AE19" s="62">
        <f t="shared" si="20"/>
        <v>22647.40048900323</v>
      </c>
      <c r="AF19" s="62">
        <f t="shared" si="21"/>
        <v>27049.28418486</v>
      </c>
      <c r="AG19" s="62">
        <f t="shared" si="22"/>
        <v>462.5002344047856</v>
      </c>
      <c r="AH19" s="62">
        <f t="shared" si="23"/>
        <v>462.67229254571026</v>
      </c>
      <c r="AI19" s="62">
        <f t="shared" si="24"/>
        <v>552.60003599999982</v>
      </c>
      <c r="AK19" s="98"/>
      <c r="AL19" s="34" t="s">
        <v>418</v>
      </c>
      <c r="AM19" s="160">
        <v>9868.7999999999993</v>
      </c>
      <c r="AN19" s="160">
        <v>552.60003599999993</v>
      </c>
      <c r="AO19" s="160">
        <v>715.53330600000004</v>
      </c>
      <c r="AP19" s="160">
        <v>1651.199989</v>
      </c>
      <c r="AQ19" s="160">
        <v>17.85884791364726</v>
      </c>
      <c r="AR19" s="160">
        <v>21.33</v>
      </c>
      <c r="AS19" s="160">
        <v>15.848559930360347</v>
      </c>
      <c r="AT19" s="160">
        <v>36.47094663368496</v>
      </c>
      <c r="AU19" s="160">
        <v>-3.4711520863527401</v>
      </c>
      <c r="AV19" s="160">
        <v>11786.958767880002</v>
      </c>
      <c r="AW19" s="160">
        <v>1918.1587678800006</v>
      </c>
      <c r="AX19" s="160">
        <v>89.92774345428974</v>
      </c>
      <c r="AY19" s="72"/>
      <c r="BF19" s="131"/>
      <c r="BJ19" s="96"/>
    </row>
    <row r="20" spans="2:62">
      <c r="B20" s="59" t="str">
        <f t="shared" si="0"/>
        <v>K97854 16oz HT Italian</v>
      </c>
      <c r="D20" s="91">
        <f t="shared" si="1"/>
        <v>19792.599999999999</v>
      </c>
      <c r="E20" s="92">
        <f t="shared" si="1"/>
        <v>1009.4667150000001</v>
      </c>
      <c r="F20" s="92">
        <f t="shared" si="1"/>
        <v>442.03330199999999</v>
      </c>
      <c r="G20" s="92">
        <f t="shared" si="1"/>
        <v>856.21665099999996</v>
      </c>
      <c r="H20" s="93">
        <f t="shared" si="2"/>
        <v>19.606986249170184</v>
      </c>
      <c r="I20" s="94">
        <f t="shared" si="3"/>
        <v>21.88</v>
      </c>
      <c r="J20" s="95">
        <f t="shared" si="4"/>
        <v>0.39198824482115613</v>
      </c>
      <c r="K20" s="95">
        <f t="shared" si="4"/>
        <v>0.62317900247933333</v>
      </c>
      <c r="L20" s="96">
        <f t="shared" si="5"/>
        <v>21.879999999561612</v>
      </c>
      <c r="M20" s="60">
        <f t="shared" si="6"/>
        <v>0.43743095892047357</v>
      </c>
      <c r="N20" s="60">
        <f t="shared" si="7"/>
        <v>4.5442714099317438E-2</v>
      </c>
      <c r="O20" s="60">
        <f t="shared" si="8"/>
        <v>0.69546448720434295</v>
      </c>
      <c r="P20" s="60">
        <f t="shared" si="9"/>
        <v>7.2285484725009619E-2</v>
      </c>
      <c r="Q20" s="97">
        <f t="shared" si="10"/>
        <v>21.88</v>
      </c>
      <c r="R20" s="60">
        <f t="shared" si="11"/>
        <v>0.39198824481330219</v>
      </c>
      <c r="S20" s="60">
        <f t="shared" si="12"/>
        <v>-7.8539397208032824E-12</v>
      </c>
      <c r="T20" s="60">
        <f t="shared" si="13"/>
        <v>0.62321584266004326</v>
      </c>
      <c r="U20" s="60">
        <f t="shared" si="14"/>
        <v>3.6840180709929449E-5</v>
      </c>
      <c r="W20" s="61"/>
      <c r="X20" s="61"/>
      <c r="Y20" s="60"/>
      <c r="Z20" s="62">
        <f t="shared" si="15"/>
        <v>45247.368976456833</v>
      </c>
      <c r="AA20" s="62">
        <f t="shared" si="16"/>
        <v>50492.840695840001</v>
      </c>
      <c r="AB20" s="62">
        <f t="shared" si="17"/>
        <v>904.59780623384665</v>
      </c>
      <c r="AC20" s="62">
        <f t="shared" si="18"/>
        <v>904.59780621572202</v>
      </c>
      <c r="AD20" s="62">
        <f t="shared" si="19"/>
        <v>1009.4667150000001</v>
      </c>
      <c r="AE20" s="62">
        <f t="shared" si="20"/>
        <v>28459.540873989288</v>
      </c>
      <c r="AF20" s="62">
        <f t="shared" si="21"/>
        <v>31758.820371959999</v>
      </c>
      <c r="AG20" s="62">
        <f t="shared" si="22"/>
        <v>904.54433269279536</v>
      </c>
      <c r="AH20" s="62">
        <f t="shared" si="23"/>
        <v>904.59780621572213</v>
      </c>
      <c r="AI20" s="62">
        <f t="shared" si="24"/>
        <v>1009.4667150000001</v>
      </c>
      <c r="AK20" s="98"/>
      <c r="AL20" s="34" t="s">
        <v>419</v>
      </c>
      <c r="AM20" s="160">
        <v>19792.599999999999</v>
      </c>
      <c r="AN20" s="160">
        <v>1009.4667150000001</v>
      </c>
      <c r="AO20" s="160">
        <v>442.03330199999999</v>
      </c>
      <c r="AP20" s="160">
        <v>856.21665099999996</v>
      </c>
      <c r="AQ20" s="160">
        <v>19.606986249170184</v>
      </c>
      <c r="AR20" s="160">
        <v>21.88</v>
      </c>
      <c r="AS20" s="160">
        <v>39.198824482115612</v>
      </c>
      <c r="AT20" s="160">
        <v>62.317900247933338</v>
      </c>
      <c r="AU20" s="160">
        <v>-2.2730137508298163</v>
      </c>
      <c r="AV20" s="160">
        <v>22087.1317242</v>
      </c>
      <c r="AW20" s="160">
        <v>2294.5317242000001</v>
      </c>
      <c r="AX20" s="160">
        <v>104.86890878427791</v>
      </c>
      <c r="AY20" s="72"/>
      <c r="BF20" s="131"/>
      <c r="BJ20" s="96"/>
    </row>
    <row r="21" spans="2:62">
      <c r="B21" s="59" t="str">
        <f t="shared" si="0"/>
        <v>K98028 16oz HT Blue Cheese</v>
      </c>
      <c r="D21" s="91">
        <f t="shared" si="1"/>
        <v>14753.96</v>
      </c>
      <c r="E21" s="92">
        <f t="shared" si="1"/>
        <v>785.11671899999999</v>
      </c>
      <c r="F21" s="92">
        <f t="shared" si="1"/>
        <v>791.33328800000004</v>
      </c>
      <c r="G21" s="92">
        <f t="shared" si="1"/>
        <v>1874.9333229999997</v>
      </c>
      <c r="H21" s="93">
        <f t="shared" si="2"/>
        <v>18.792059375314359</v>
      </c>
      <c r="I21" s="94">
        <f t="shared" si="3"/>
        <v>20</v>
      </c>
      <c r="J21" s="95">
        <f t="shared" si="4"/>
        <v>0.21373980501899223</v>
      </c>
      <c r="K21" s="95">
        <f t="shared" si="4"/>
        <v>0.46789082858623127</v>
      </c>
      <c r="L21" s="96">
        <f t="shared" si="5"/>
        <v>19.999999999999996</v>
      </c>
      <c r="M21" s="60">
        <f t="shared" si="6"/>
        <v>0.22747885237076812</v>
      </c>
      <c r="N21" s="60">
        <f t="shared" si="7"/>
        <v>1.373904735177589E-2</v>
      </c>
      <c r="O21" s="60">
        <f t="shared" si="8"/>
        <v>0.49802830125522657</v>
      </c>
      <c r="P21" s="60">
        <f t="shared" si="9"/>
        <v>3.0137472668995302E-2</v>
      </c>
      <c r="Q21" s="97">
        <f t="shared" si="10"/>
        <v>20</v>
      </c>
      <c r="R21" s="60">
        <f t="shared" si="11"/>
        <v>0.2137398050189922</v>
      </c>
      <c r="S21" s="60">
        <f t="shared" si="12"/>
        <v>0</v>
      </c>
      <c r="T21" s="60">
        <f t="shared" si="13"/>
        <v>0.46794887038875826</v>
      </c>
      <c r="U21" s="60">
        <f t="shared" si="14"/>
        <v>5.8041802526997976E-5</v>
      </c>
      <c r="W21" s="61"/>
      <c r="X21" s="61"/>
      <c r="Y21" s="60"/>
      <c r="Z21" s="62">
        <f t="shared" si="15"/>
        <v>64858.600464330186</v>
      </c>
      <c r="AA21" s="62">
        <f t="shared" si="16"/>
        <v>69027.666599999997</v>
      </c>
      <c r="AB21" s="62">
        <f t="shared" si="17"/>
        <v>737.69800000000009</v>
      </c>
      <c r="AC21" s="62">
        <f t="shared" si="18"/>
        <v>737.69799999999998</v>
      </c>
      <c r="AD21" s="62">
        <f t="shared" si="19"/>
        <v>785.11671899999999</v>
      </c>
      <c r="AE21" s="62">
        <f t="shared" si="20"/>
        <v>29624.742133758737</v>
      </c>
      <c r="AF21" s="62">
        <f t="shared" si="21"/>
        <v>31529.000139999996</v>
      </c>
      <c r="AG21" s="62">
        <f t="shared" si="22"/>
        <v>737.6065000000001</v>
      </c>
      <c r="AH21" s="62">
        <f t="shared" si="23"/>
        <v>737.69799999999998</v>
      </c>
      <c r="AI21" s="62">
        <f t="shared" si="24"/>
        <v>785.11671899999999</v>
      </c>
      <c r="AK21" s="98"/>
      <c r="AL21" s="34" t="s">
        <v>420</v>
      </c>
      <c r="AM21" s="160">
        <v>14753.96</v>
      </c>
      <c r="AN21" s="160">
        <v>785.11671899999999</v>
      </c>
      <c r="AO21" s="160">
        <v>791.33328800000004</v>
      </c>
      <c r="AP21" s="160">
        <v>1874.9333229999997</v>
      </c>
      <c r="AQ21" s="160">
        <v>18.792059375314359</v>
      </c>
      <c r="AR21" s="160">
        <v>20</v>
      </c>
      <c r="AS21" s="160">
        <v>21.373980501899222</v>
      </c>
      <c r="AT21" s="160">
        <v>46.789082858623125</v>
      </c>
      <c r="AU21" s="160">
        <v>-1.207940624685641</v>
      </c>
      <c r="AV21" s="160">
        <v>15702.334379999998</v>
      </c>
      <c r="AW21" s="160">
        <v>948.37437999999975</v>
      </c>
      <c r="AX21" s="160">
        <v>47.418719000000003</v>
      </c>
      <c r="AY21" s="72"/>
      <c r="BF21" s="131"/>
      <c r="BJ21" s="96"/>
    </row>
    <row r="22" spans="2:62">
      <c r="B22" s="59" t="str">
        <f t="shared" si="0"/>
        <v>K98556 16oz HT Creamy French Dressing</v>
      </c>
      <c r="D22" s="91">
        <f t="shared" si="1"/>
        <v>5229.1400000000003</v>
      </c>
      <c r="E22" s="92">
        <f t="shared" si="1"/>
        <v>254.800014</v>
      </c>
      <c r="F22" s="92">
        <f t="shared" si="1"/>
        <v>104.916656</v>
      </c>
      <c r="G22" s="92">
        <f t="shared" si="1"/>
        <v>764.86666000000002</v>
      </c>
      <c r="H22" s="93">
        <f t="shared" si="2"/>
        <v>20.522526344916137</v>
      </c>
      <c r="I22" s="94">
        <f t="shared" si="3"/>
        <v>21.33</v>
      </c>
      <c r="J22" s="95">
        <f t="shared" si="4"/>
        <v>0.21799562228996067</v>
      </c>
      <c r="K22" s="95">
        <f t="shared" si="4"/>
        <v>0.68152038341461108</v>
      </c>
      <c r="L22" s="96">
        <f t="shared" si="5"/>
        <v>21.330000000885658</v>
      </c>
      <c r="M22" s="60">
        <f t="shared" si="6"/>
        <v>0.22657281786312802</v>
      </c>
      <c r="N22" s="60">
        <f t="shared" si="7"/>
        <v>8.5771955731673566E-3</v>
      </c>
      <c r="O22" s="60">
        <f t="shared" si="8"/>
        <v>0.70833529622077274</v>
      </c>
      <c r="P22" s="60">
        <f t="shared" si="9"/>
        <v>2.6814912806161662E-2</v>
      </c>
      <c r="Q22" s="97">
        <f t="shared" si="10"/>
        <v>21.33</v>
      </c>
      <c r="R22" s="60">
        <f t="shared" si="11"/>
        <v>0.21799562229901223</v>
      </c>
      <c r="S22" s="60">
        <f t="shared" si="12"/>
        <v>9.0515650530420544E-12</v>
      </c>
      <c r="T22" s="60">
        <f t="shared" si="13"/>
        <v>0.68152038339075416</v>
      </c>
      <c r="U22" s="60">
        <f t="shared" si="14"/>
        <v>-2.3856916442355214E-11</v>
      </c>
      <c r="W22" s="61"/>
      <c r="X22" s="61"/>
      <c r="Y22" s="60"/>
      <c r="Z22" s="62">
        <f t="shared" si="15"/>
        <v>23079.291016978517</v>
      </c>
      <c r="AA22" s="62">
        <f t="shared" si="16"/>
        <v>23987.362428899996</v>
      </c>
      <c r="AB22" s="62">
        <f t="shared" si="17"/>
        <v>245.15424284026616</v>
      </c>
      <c r="AC22" s="62">
        <f t="shared" si="18"/>
        <v>245.15424285044543</v>
      </c>
      <c r="AD22" s="62">
        <f t="shared" si="19"/>
        <v>254.80001399999998</v>
      </c>
      <c r="AE22" s="62">
        <f t="shared" si="20"/>
        <v>7382.2948367805047</v>
      </c>
      <c r="AF22" s="62">
        <f t="shared" si="21"/>
        <v>7672.7565710999997</v>
      </c>
      <c r="AG22" s="62">
        <f t="shared" si="22"/>
        <v>245.15424285902714</v>
      </c>
      <c r="AH22" s="62">
        <f t="shared" si="23"/>
        <v>245.1542428504454</v>
      </c>
      <c r="AI22" s="62">
        <f t="shared" si="24"/>
        <v>254.80001399999998</v>
      </c>
      <c r="AK22" s="98"/>
      <c r="AL22" s="34" t="s">
        <v>421</v>
      </c>
      <c r="AM22" s="160">
        <v>5229.1400000000003</v>
      </c>
      <c r="AN22" s="160">
        <v>254.800014</v>
      </c>
      <c r="AO22" s="160">
        <v>104.916656</v>
      </c>
      <c r="AP22" s="160">
        <v>764.86666000000002</v>
      </c>
      <c r="AQ22" s="160">
        <v>20.52252634491613</v>
      </c>
      <c r="AR22" s="160">
        <v>21.33</v>
      </c>
      <c r="AS22" s="160">
        <v>21.799562228996066</v>
      </c>
      <c r="AT22" s="160">
        <v>68.152038341461108</v>
      </c>
      <c r="AU22" s="160">
        <v>-0.80747365508386792</v>
      </c>
      <c r="AV22" s="160">
        <v>5434.8842986200007</v>
      </c>
      <c r="AW22" s="160">
        <v>205.74429862000022</v>
      </c>
      <c r="AX22" s="160">
        <v>9.6457711495546281</v>
      </c>
      <c r="AY22" s="72"/>
      <c r="BF22" s="131"/>
      <c r="BJ22" s="96"/>
    </row>
    <row r="23" spans="2:62">
      <c r="B23" s="59" t="str">
        <f t="shared" si="0"/>
        <v>K98662 36oz Kroger Buttermilk</v>
      </c>
      <c r="D23" s="91">
        <f t="shared" si="1"/>
        <v>90310.3</v>
      </c>
      <c r="E23" s="92">
        <f t="shared" si="1"/>
        <v>7719.3169460000026</v>
      </c>
      <c r="F23" s="92">
        <f t="shared" si="1"/>
        <v>6718.4164359999995</v>
      </c>
      <c r="G23" s="92">
        <f t="shared" si="1"/>
        <v>5813.0499509999981</v>
      </c>
      <c r="H23" s="93">
        <f t="shared" si="2"/>
        <v>11.699260521592784</v>
      </c>
      <c r="I23" s="94">
        <f t="shared" si="3"/>
        <v>10</v>
      </c>
      <c r="J23" s="95">
        <f t="shared" si="4"/>
        <v>0.44595953902105767</v>
      </c>
      <c r="K23" s="95">
        <f t="shared" si="4"/>
        <v>0.62551577599149188</v>
      </c>
      <c r="L23" s="96">
        <f t="shared" si="5"/>
        <v>10.000000000000004</v>
      </c>
      <c r="M23" s="60">
        <f t="shared" si="6"/>
        <v>0.38118609137557963</v>
      </c>
      <c r="N23" s="60">
        <f t="shared" si="7"/>
        <v>-6.4773447645478044E-2</v>
      </c>
      <c r="O23" s="60">
        <f t="shared" si="8"/>
        <v>0.53466266080407954</v>
      </c>
      <c r="P23" s="60">
        <f t="shared" si="9"/>
        <v>-9.0853115187412348E-2</v>
      </c>
      <c r="Q23" s="97">
        <f t="shared" si="10"/>
        <v>10</v>
      </c>
      <c r="R23" s="60">
        <f t="shared" si="11"/>
        <v>0.44595953902105778</v>
      </c>
      <c r="S23" s="60">
        <f t="shared" si="12"/>
        <v>0</v>
      </c>
      <c r="T23" s="60">
        <f t="shared" si="13"/>
        <v>0.625515775991492</v>
      </c>
      <c r="U23" s="60">
        <f t="shared" si="14"/>
        <v>0</v>
      </c>
      <c r="W23" s="61"/>
      <c r="X23" s="61"/>
      <c r="Y23" s="60"/>
      <c r="Z23" s="62">
        <f t="shared" si="15"/>
        <v>236919.18997909603</v>
      </c>
      <c r="AA23" s="62">
        <f t="shared" si="16"/>
        <v>202507.83332999999</v>
      </c>
      <c r="AB23" s="62">
        <f t="shared" si="17"/>
        <v>9031.029999999997</v>
      </c>
      <c r="AC23" s="62">
        <f t="shared" si="18"/>
        <v>9031.0300000000007</v>
      </c>
      <c r="AD23" s="62">
        <f t="shared" si="19"/>
        <v>7719.3169460000026</v>
      </c>
      <c r="AE23" s="62">
        <f t="shared" si="20"/>
        <v>168910.80417731489</v>
      </c>
      <c r="AF23" s="62">
        <f t="shared" si="21"/>
        <v>144377.33382000003</v>
      </c>
      <c r="AG23" s="62">
        <f t="shared" si="22"/>
        <v>9031.029999999997</v>
      </c>
      <c r="AH23" s="62">
        <f t="shared" si="23"/>
        <v>9031.0299999999988</v>
      </c>
      <c r="AI23" s="62">
        <f t="shared" si="24"/>
        <v>7719.3169460000036</v>
      </c>
      <c r="AK23" s="98"/>
      <c r="AL23" s="34" t="s">
        <v>422</v>
      </c>
      <c r="AM23" s="160">
        <v>90310.3</v>
      </c>
      <c r="AN23" s="160">
        <v>7719.3169460000026</v>
      </c>
      <c r="AO23" s="160">
        <v>6718.4164359999995</v>
      </c>
      <c r="AP23" s="160">
        <v>5813.0499509999981</v>
      </c>
      <c r="AQ23" s="160">
        <v>11.699260521592782</v>
      </c>
      <c r="AR23" s="160">
        <v>10</v>
      </c>
      <c r="AS23" s="160">
        <v>44.595953902105769</v>
      </c>
      <c r="AT23" s="160">
        <v>62.551577599149184</v>
      </c>
      <c r="AU23" s="160">
        <v>1.6992605215927825</v>
      </c>
      <c r="AV23" s="160">
        <v>77193.169460000005</v>
      </c>
      <c r="AW23" s="160">
        <v>-13117.130540000002</v>
      </c>
      <c r="AX23" s="160">
        <v>-1311.7130539999998</v>
      </c>
      <c r="AY23" s="72"/>
      <c r="BF23" s="131"/>
      <c r="BJ23" s="96"/>
    </row>
    <row r="24" spans="2:62">
      <c r="B24" s="59" t="str">
        <f t="shared" si="0"/>
        <v>K98663 36oz Kroger Fat Free Italian</v>
      </c>
      <c r="D24" s="91">
        <f t="shared" si="1"/>
        <v>15778.63</v>
      </c>
      <c r="E24" s="92">
        <f t="shared" si="1"/>
        <v>1268.083419</v>
      </c>
      <c r="F24" s="92">
        <f t="shared" si="1"/>
        <v>1497.2999269999998</v>
      </c>
      <c r="G24" s="92">
        <f t="shared" si="1"/>
        <v>1836.6333179999999</v>
      </c>
      <c r="H24" s="93">
        <f t="shared" si="2"/>
        <v>12.442895919609843</v>
      </c>
      <c r="I24" s="94">
        <f t="shared" si="3"/>
        <v>10</v>
      </c>
      <c r="J24" s="95">
        <f t="shared" si="4"/>
        <v>0.34286338255640864</v>
      </c>
      <c r="K24" s="95">
        <f t="shared" si="4"/>
        <v>0.56916629742370606</v>
      </c>
      <c r="L24" s="96">
        <f t="shared" si="5"/>
        <v>10.000000000000004</v>
      </c>
      <c r="M24" s="60">
        <f t="shared" si="6"/>
        <v>0.27554950613712081</v>
      </c>
      <c r="N24" s="60">
        <f t="shared" si="7"/>
        <v>-6.7313876419287821E-2</v>
      </c>
      <c r="O24" s="60">
        <f t="shared" si="8"/>
        <v>0.45855610609437736</v>
      </c>
      <c r="P24" s="60">
        <f t="shared" si="9"/>
        <v>-0.1106101913293287</v>
      </c>
      <c r="Q24" s="97">
        <f t="shared" si="10"/>
        <v>10</v>
      </c>
      <c r="R24" s="60">
        <f t="shared" si="11"/>
        <v>0.34286338255640875</v>
      </c>
      <c r="S24" s="60">
        <f t="shared" si="12"/>
        <v>0</v>
      </c>
      <c r="T24" s="60">
        <f t="shared" si="13"/>
        <v>0.57057659014339068</v>
      </c>
      <c r="U24" s="60">
        <f t="shared" si="14"/>
        <v>1.4102927196846249E-3</v>
      </c>
      <c r="W24" s="61"/>
      <c r="X24" s="61"/>
      <c r="Y24" s="60"/>
      <c r="Z24" s="62">
        <f t="shared" si="15"/>
        <v>57262.414370462095</v>
      </c>
      <c r="AA24" s="62">
        <f t="shared" si="16"/>
        <v>46020.166639999996</v>
      </c>
      <c r="AB24" s="62">
        <f t="shared" si="17"/>
        <v>1577.8629999999994</v>
      </c>
      <c r="AC24" s="62">
        <f t="shared" si="18"/>
        <v>1577.8629999999998</v>
      </c>
      <c r="AD24" s="62">
        <f t="shared" si="19"/>
        <v>1268.0834190000003</v>
      </c>
      <c r="AE24" s="62">
        <f t="shared" si="20"/>
        <v>34409.377152100409</v>
      </c>
      <c r="AF24" s="62">
        <f t="shared" si="21"/>
        <v>27653.833459999994</v>
      </c>
      <c r="AG24" s="62">
        <f t="shared" si="22"/>
        <v>1573.9629999999993</v>
      </c>
      <c r="AH24" s="62">
        <f t="shared" si="23"/>
        <v>1577.8630000000001</v>
      </c>
      <c r="AI24" s="62">
        <f t="shared" si="24"/>
        <v>1268.083419</v>
      </c>
      <c r="AK24" s="98"/>
      <c r="AL24" s="34" t="s">
        <v>423</v>
      </c>
      <c r="AM24" s="160">
        <v>15778.63</v>
      </c>
      <c r="AN24" s="160">
        <v>1268.083419</v>
      </c>
      <c r="AO24" s="160">
        <v>1497.2999269999998</v>
      </c>
      <c r="AP24" s="160">
        <v>1836.6333179999999</v>
      </c>
      <c r="AQ24" s="160">
        <v>12.442895919609844</v>
      </c>
      <c r="AR24" s="160">
        <v>10</v>
      </c>
      <c r="AS24" s="160">
        <v>34.286338255640864</v>
      </c>
      <c r="AT24" s="160">
        <v>56.916629742370603</v>
      </c>
      <c r="AU24" s="160">
        <v>2.4428959196098434</v>
      </c>
      <c r="AV24" s="160">
        <v>12680.83419</v>
      </c>
      <c r="AW24" s="160">
        <v>-3097.7958100000005</v>
      </c>
      <c r="AX24" s="160">
        <v>-309.77958100000012</v>
      </c>
      <c r="AY24" s="72"/>
      <c r="BF24" s="131"/>
      <c r="BJ24" s="96"/>
    </row>
    <row r="25" spans="2:62">
      <c r="B25" s="59" t="str">
        <f t="shared" si="0"/>
        <v>K99000 16oz Kroger Buttermilk Fields Ranch</v>
      </c>
      <c r="D25" s="91">
        <f t="shared" si="1"/>
        <v>68610.179999999993</v>
      </c>
      <c r="E25" s="92">
        <f t="shared" si="1"/>
        <v>3603.1167580000001</v>
      </c>
      <c r="F25" s="92">
        <f t="shared" si="1"/>
        <v>1606.6665789999997</v>
      </c>
      <c r="G25" s="92">
        <f t="shared" si="1"/>
        <v>3318.0833239999997</v>
      </c>
      <c r="H25" s="93">
        <f t="shared" si="2"/>
        <v>19.041897503783304</v>
      </c>
      <c r="I25" s="94">
        <f t="shared" si="3"/>
        <v>21.33</v>
      </c>
      <c r="J25" s="95">
        <f t="shared" si="4"/>
        <v>0.37718750888494251</v>
      </c>
      <c r="K25" s="95">
        <f t="shared" si="4"/>
        <v>0.6173981412393954</v>
      </c>
      <c r="L25" s="96">
        <f t="shared" si="5"/>
        <v>21.330000000209839</v>
      </c>
      <c r="M25" s="60">
        <f t="shared" si="6"/>
        <v>0.42251091641452676</v>
      </c>
      <c r="N25" s="60">
        <f t="shared" si="7"/>
        <v>4.5323407529584248E-2</v>
      </c>
      <c r="O25" s="60">
        <f t="shared" si="8"/>
        <v>0.69160587397379525</v>
      </c>
      <c r="P25" s="60">
        <f t="shared" si="9"/>
        <v>7.4207732734399845E-2</v>
      </c>
      <c r="Q25" s="97">
        <f t="shared" si="10"/>
        <v>21.33</v>
      </c>
      <c r="R25" s="60">
        <f t="shared" si="11"/>
        <v>0.37718750888865321</v>
      </c>
      <c r="S25" s="60">
        <f t="shared" si="12"/>
        <v>3.7106984152046607E-12</v>
      </c>
      <c r="T25" s="60">
        <f t="shared" si="13"/>
        <v>0.61741622903063675</v>
      </c>
      <c r="U25" s="60">
        <f t="shared" si="14"/>
        <v>1.8087791241350182E-5</v>
      </c>
      <c r="W25" s="61"/>
      <c r="X25" s="61"/>
      <c r="Y25" s="60"/>
      <c r="Z25" s="62">
        <f t="shared" si="15"/>
        <v>162386.76288469275</v>
      </c>
      <c r="AA25" s="62">
        <f t="shared" si="16"/>
        <v>181899.39587913</v>
      </c>
      <c r="AB25" s="62">
        <f t="shared" si="17"/>
        <v>3216.6047819655428</v>
      </c>
      <c r="AC25" s="62">
        <f t="shared" si="18"/>
        <v>3216.6047819971868</v>
      </c>
      <c r="AD25" s="62">
        <f t="shared" si="19"/>
        <v>3603.1167580000006</v>
      </c>
      <c r="AE25" s="62">
        <f t="shared" si="20"/>
        <v>99204.160320072144</v>
      </c>
      <c r="AF25" s="62">
        <f t="shared" si="21"/>
        <v>111124.67857820999</v>
      </c>
      <c r="AG25" s="62">
        <f t="shared" si="22"/>
        <v>3216.5105485237746</v>
      </c>
      <c r="AH25" s="62">
        <f t="shared" si="23"/>
        <v>3216.6047819971868</v>
      </c>
      <c r="AI25" s="62">
        <f t="shared" si="24"/>
        <v>3603.1167580000006</v>
      </c>
      <c r="AK25" s="98"/>
      <c r="AL25" s="34" t="s">
        <v>424</v>
      </c>
      <c r="AM25" s="160">
        <v>68610.179999999993</v>
      </c>
      <c r="AN25" s="160">
        <v>3603.1167580000001</v>
      </c>
      <c r="AO25" s="160">
        <v>1606.6665789999997</v>
      </c>
      <c r="AP25" s="160">
        <v>3318.0833239999997</v>
      </c>
      <c r="AQ25" s="160">
        <v>19.041897503783304</v>
      </c>
      <c r="AR25" s="160">
        <v>21.33</v>
      </c>
      <c r="AS25" s="160">
        <v>37.718750888494249</v>
      </c>
      <c r="AT25" s="160">
        <v>61.739814123939539</v>
      </c>
      <c r="AU25" s="160">
        <v>-2.2881024962166951</v>
      </c>
      <c r="AV25" s="160">
        <v>76854.480448139977</v>
      </c>
      <c r="AW25" s="160">
        <v>8244.3004481400021</v>
      </c>
      <c r="AX25" s="160">
        <v>386.51197600281296</v>
      </c>
      <c r="AY25" s="72"/>
      <c r="BF25" s="131"/>
      <c r="BJ25" s="96"/>
    </row>
    <row r="26" spans="2:62">
      <c r="B26" s="59" t="str">
        <f t="shared" si="0"/>
        <v>K99032 16oz HT Caesar Dressing</v>
      </c>
      <c r="D26" s="91">
        <f t="shared" si="1"/>
        <v>9605.15</v>
      </c>
      <c r="E26" s="92">
        <f t="shared" si="1"/>
        <v>476.71667999999988</v>
      </c>
      <c r="F26" s="92">
        <f t="shared" si="1"/>
        <v>132.933324</v>
      </c>
      <c r="G26" s="92">
        <f t="shared" si="1"/>
        <v>1447.9333279999998</v>
      </c>
      <c r="H26" s="93">
        <f t="shared" si="2"/>
        <v>20.148550287772608</v>
      </c>
      <c r="I26" s="94">
        <f t="shared" si="3"/>
        <v>21.33</v>
      </c>
      <c r="J26" s="95">
        <f t="shared" si="4"/>
        <v>0.2188546925194568</v>
      </c>
      <c r="K26" s="95">
        <f t="shared" si="4"/>
        <v>0.73858829394542103</v>
      </c>
      <c r="L26" s="96">
        <f t="shared" si="5"/>
        <v>21.330000000267475</v>
      </c>
      <c r="M26" s="60">
        <f t="shared" si="6"/>
        <v>0.23168766610129204</v>
      </c>
      <c r="N26" s="60">
        <f t="shared" si="7"/>
        <v>1.2832973581835244E-2</v>
      </c>
      <c r="O26" s="60">
        <f t="shared" si="8"/>
        <v>0.78195140961567189</v>
      </c>
      <c r="P26" s="60">
        <f t="shared" si="9"/>
        <v>4.3363115670250862E-2</v>
      </c>
      <c r="Q26" s="97">
        <f t="shared" si="10"/>
        <v>21.33</v>
      </c>
      <c r="R26" s="60">
        <f t="shared" si="11"/>
        <v>0.21885469252220124</v>
      </c>
      <c r="S26" s="60">
        <f t="shared" si="12"/>
        <v>2.7444435612977713E-12</v>
      </c>
      <c r="T26" s="60">
        <f t="shared" si="13"/>
        <v>0.73863981712311499</v>
      </c>
      <c r="U26" s="60">
        <f t="shared" si="14"/>
        <v>5.1523177693968414E-5</v>
      </c>
      <c r="W26" s="61"/>
      <c r="X26" s="61"/>
      <c r="Y26" s="60"/>
      <c r="Z26" s="62">
        <f t="shared" si="15"/>
        <v>41457.321236084717</v>
      </c>
      <c r="AA26" s="62">
        <f t="shared" si="16"/>
        <v>43888.252471559987</v>
      </c>
      <c r="AB26" s="62">
        <f t="shared" si="17"/>
        <v>450.31176745801935</v>
      </c>
      <c r="AC26" s="62">
        <f t="shared" si="18"/>
        <v>450.31176746366623</v>
      </c>
      <c r="AD26" s="62">
        <f t="shared" si="19"/>
        <v>476.71667999999988</v>
      </c>
      <c r="AE26" s="62">
        <f t="shared" si="20"/>
        <v>12283.563763534768</v>
      </c>
      <c r="AF26" s="62">
        <f t="shared" si="21"/>
        <v>13003.834585319995</v>
      </c>
      <c r="AG26" s="62">
        <f t="shared" si="22"/>
        <v>450.28035635817901</v>
      </c>
      <c r="AH26" s="62">
        <f t="shared" si="23"/>
        <v>450.31176746366623</v>
      </c>
      <c r="AI26" s="62">
        <f t="shared" si="24"/>
        <v>476.71667999999988</v>
      </c>
      <c r="AK26" s="98"/>
      <c r="AL26" s="34" t="s">
        <v>425</v>
      </c>
      <c r="AM26" s="160">
        <v>9605.15</v>
      </c>
      <c r="AN26" s="160">
        <v>476.71667999999988</v>
      </c>
      <c r="AO26" s="160">
        <v>132.933324</v>
      </c>
      <c r="AP26" s="160">
        <v>1447.9333279999998</v>
      </c>
      <c r="AQ26" s="160">
        <v>20.148550287772608</v>
      </c>
      <c r="AR26" s="160">
        <v>21.33</v>
      </c>
      <c r="AS26" s="160">
        <v>21.885469251945679</v>
      </c>
      <c r="AT26" s="160">
        <v>73.858829394542099</v>
      </c>
      <c r="AU26" s="160">
        <v>-1.1814497122273928</v>
      </c>
      <c r="AV26" s="160">
        <v>10168.366784400001</v>
      </c>
      <c r="AW26" s="160">
        <v>563.21678440000028</v>
      </c>
      <c r="AX26" s="160">
        <v>26.404912536333814</v>
      </c>
      <c r="AY26" s="72"/>
      <c r="BF26" s="131"/>
      <c r="BJ26" s="96"/>
    </row>
    <row r="27" spans="2:62">
      <c r="B27" s="59" t="str">
        <f t="shared" si="0"/>
        <v>K99037 16oz HT Buttermilk Fields Ranch</v>
      </c>
      <c r="D27" s="91">
        <f t="shared" si="1"/>
        <v>9782.7900000000009</v>
      </c>
      <c r="E27" s="92">
        <f t="shared" si="1"/>
        <v>511.36669599999999</v>
      </c>
      <c r="F27" s="92">
        <f t="shared" si="1"/>
        <v>225.01664400000001</v>
      </c>
      <c r="G27" s="92">
        <f t="shared" si="1"/>
        <v>1284.9833229999997</v>
      </c>
      <c r="H27" s="93">
        <f t="shared" si="2"/>
        <v>19.130674868978954</v>
      </c>
      <c r="I27" s="94">
        <f t="shared" si="3"/>
        <v>21.33</v>
      </c>
      <c r="J27" s="95">
        <f t="shared" si="4"/>
        <v>0.22689596702863585</v>
      </c>
      <c r="K27" s="95">
        <f t="shared" si="4"/>
        <v>0.62277485993215909</v>
      </c>
      <c r="L27" s="96">
        <f t="shared" si="5"/>
        <v>21.33000000094772</v>
      </c>
      <c r="M27" s="60">
        <f t="shared" si="6"/>
        <v>0.25298067162196991</v>
      </c>
      <c r="N27" s="60">
        <f t="shared" si="7"/>
        <v>2.6084704593334063E-2</v>
      </c>
      <c r="O27" s="60">
        <f t="shared" si="8"/>
        <v>0.69443001793060666</v>
      </c>
      <c r="P27" s="60">
        <f t="shared" si="9"/>
        <v>7.1655157998447572E-2</v>
      </c>
      <c r="Q27" s="97">
        <f t="shared" si="10"/>
        <v>21.33</v>
      </c>
      <c r="R27" s="60">
        <f t="shared" si="11"/>
        <v>0.22689596703871714</v>
      </c>
      <c r="S27" s="60">
        <f t="shared" si="12"/>
        <v>1.0081296908381887E-11</v>
      </c>
      <c r="T27" s="60">
        <f t="shared" si="13"/>
        <v>0.62282770240457863</v>
      </c>
      <c r="U27" s="60">
        <f t="shared" si="14"/>
        <v>5.2842472419545317E-5</v>
      </c>
      <c r="W27" s="61"/>
      <c r="X27" s="61"/>
      <c r="Y27" s="60"/>
      <c r="Z27" s="62">
        <f t="shared" si="15"/>
        <v>38670.108420845943</v>
      </c>
      <c r="AA27" s="62">
        <f t="shared" si="16"/>
        <v>43115.750921789993</v>
      </c>
      <c r="AB27" s="62">
        <f t="shared" si="17"/>
        <v>458.63994372083164</v>
      </c>
      <c r="AC27" s="62">
        <f t="shared" si="18"/>
        <v>458.63994374120961</v>
      </c>
      <c r="AD27" s="62">
        <f t="shared" si="19"/>
        <v>511.36669600000005</v>
      </c>
      <c r="AE27" s="62">
        <f t="shared" si="20"/>
        <v>14087.510256472784</v>
      </c>
      <c r="AF27" s="62">
        <f t="shared" si="21"/>
        <v>15707.056642199997</v>
      </c>
      <c r="AG27" s="62">
        <f t="shared" si="22"/>
        <v>458.60103142487549</v>
      </c>
      <c r="AH27" s="62">
        <f t="shared" si="23"/>
        <v>458.63994374120961</v>
      </c>
      <c r="AI27" s="62">
        <f t="shared" si="24"/>
        <v>511.36669599999999</v>
      </c>
      <c r="AK27" s="98"/>
      <c r="AL27" s="34" t="s">
        <v>426</v>
      </c>
      <c r="AM27" s="160">
        <v>9782.7900000000009</v>
      </c>
      <c r="AN27" s="160">
        <v>511.36669599999999</v>
      </c>
      <c r="AO27" s="160">
        <v>225.01664400000001</v>
      </c>
      <c r="AP27" s="160">
        <v>1284.9833229999997</v>
      </c>
      <c r="AQ27" s="160">
        <v>19.13067486897895</v>
      </c>
      <c r="AR27" s="160">
        <v>21.33</v>
      </c>
      <c r="AS27" s="160">
        <v>22.689596702863586</v>
      </c>
      <c r="AT27" s="160">
        <v>62.277485993215912</v>
      </c>
      <c r="AU27" s="160">
        <v>-2.1993251310210487</v>
      </c>
      <c r="AV27" s="160">
        <v>10907.451625680002</v>
      </c>
      <c r="AW27" s="160">
        <v>1124.6616256800007</v>
      </c>
      <c r="AX27" s="160">
        <v>52.726752258790455</v>
      </c>
      <c r="AY27" s="72"/>
      <c r="BF27" s="131"/>
      <c r="BJ27" s="96"/>
    </row>
    <row r="28" spans="2:62">
      <c r="B28" s="59" t="str">
        <f t="shared" si="0"/>
        <v>K99153 16oz Kroger Caesar Dressing</v>
      </c>
      <c r="D28" s="91">
        <f t="shared" si="1"/>
        <v>108302.01</v>
      </c>
      <c r="E28" s="92">
        <f t="shared" si="1"/>
        <v>5539.7001390000005</v>
      </c>
      <c r="F28" s="92">
        <f t="shared" si="1"/>
        <v>1621.4665419999999</v>
      </c>
      <c r="G28" s="92">
        <f t="shared" si="1"/>
        <v>5088.6999779999996</v>
      </c>
      <c r="H28" s="93">
        <f t="shared" si="2"/>
        <v>19.550157460246602</v>
      </c>
      <c r="I28" s="94">
        <f t="shared" si="3"/>
        <v>21.33</v>
      </c>
      <c r="J28" s="95">
        <f t="shared" si="4"/>
        <v>0.41449023174163968</v>
      </c>
      <c r="K28" s="95">
        <f t="shared" si="4"/>
        <v>0.7089361111121848</v>
      </c>
      <c r="L28" s="96">
        <f t="shared" si="5"/>
        <v>21.330000000127676</v>
      </c>
      <c r="M28" s="60">
        <f t="shared" si="6"/>
        <v>0.45222534197382241</v>
      </c>
      <c r="N28" s="60">
        <f t="shared" si="7"/>
        <v>3.7735110232182734E-2</v>
      </c>
      <c r="O28" s="60">
        <f t="shared" si="8"/>
        <v>0.77357508710109013</v>
      </c>
      <c r="P28" s="60">
        <f t="shared" si="9"/>
        <v>6.4638975988905334E-2</v>
      </c>
      <c r="Q28" s="97">
        <f t="shared" si="10"/>
        <v>21.33</v>
      </c>
      <c r="R28" s="60">
        <f t="shared" si="11"/>
        <v>0.41449023174412081</v>
      </c>
      <c r="S28" s="60">
        <f t="shared" si="12"/>
        <v>2.4811264154322998E-12</v>
      </c>
      <c r="T28" s="60">
        <f t="shared" si="13"/>
        <v>0.70902553962261106</v>
      </c>
      <c r="U28" s="60">
        <f t="shared" si="14"/>
        <v>8.9428510426259322E-5</v>
      </c>
      <c r="W28" s="61"/>
      <c r="X28" s="61"/>
      <c r="Y28" s="60"/>
      <c r="Z28" s="62">
        <f t="shared" si="15"/>
        <v>239486.82205047496</v>
      </c>
      <c r="AA28" s="62">
        <f t="shared" si="16"/>
        <v>261289.65583646996</v>
      </c>
      <c r="AB28" s="62">
        <f t="shared" si="17"/>
        <v>5077.4500702930955</v>
      </c>
      <c r="AC28" s="62">
        <f t="shared" si="18"/>
        <v>5077.4500703234889</v>
      </c>
      <c r="AD28" s="62">
        <f t="shared" si="19"/>
        <v>5539.7001390000005</v>
      </c>
      <c r="AE28" s="62">
        <f t="shared" si="20"/>
        <v>140001.93621262157</v>
      </c>
      <c r="AF28" s="62">
        <f t="shared" si="21"/>
        <v>152747.68530573</v>
      </c>
      <c r="AG28" s="62">
        <f t="shared" si="22"/>
        <v>5076.8096578542918</v>
      </c>
      <c r="AH28" s="62">
        <f t="shared" si="23"/>
        <v>5077.450070323488</v>
      </c>
      <c r="AI28" s="62">
        <f t="shared" si="24"/>
        <v>5539.7001389999996</v>
      </c>
      <c r="AK28" s="98"/>
      <c r="AL28" s="34" t="s">
        <v>427</v>
      </c>
      <c r="AM28" s="160">
        <v>108302.01</v>
      </c>
      <c r="AN28" s="160">
        <v>5539.7001390000005</v>
      </c>
      <c r="AO28" s="160">
        <v>1621.4665419999999</v>
      </c>
      <c r="AP28" s="160">
        <v>5088.6999779999996</v>
      </c>
      <c r="AQ28" s="160">
        <v>19.550157460246602</v>
      </c>
      <c r="AR28" s="160">
        <v>21.33</v>
      </c>
      <c r="AS28" s="160">
        <v>41.449023174163969</v>
      </c>
      <c r="AT28" s="160">
        <v>70.893611111218476</v>
      </c>
      <c r="AU28" s="160">
        <v>-1.779842539753397</v>
      </c>
      <c r="AV28" s="160">
        <v>118161.80396487004</v>
      </c>
      <c r="AW28" s="160">
        <v>9859.7939648700012</v>
      </c>
      <c r="AX28" s="160">
        <v>462.250068676512</v>
      </c>
      <c r="AY28" s="72"/>
      <c r="BF28" s="131"/>
      <c r="BJ28" s="96"/>
    </row>
    <row r="29" spans="2:62">
      <c r="B29" s="59" t="str">
        <f t="shared" si="0"/>
        <v>K99186 16 oz Smart Way Italian</v>
      </c>
      <c r="D29" s="91">
        <f t="shared" si="1"/>
        <v>51902.97</v>
      </c>
      <c r="E29" s="92">
        <f t="shared" si="1"/>
        <v>2579.5334190000003</v>
      </c>
      <c r="F29" s="92">
        <f t="shared" si="1"/>
        <v>1042.0165910000001</v>
      </c>
      <c r="G29" s="92">
        <f t="shared" si="1"/>
        <v>1650.9999849999995</v>
      </c>
      <c r="H29" s="93">
        <f t="shared" si="2"/>
        <v>20.121069034306625</v>
      </c>
      <c r="I29" s="94">
        <f t="shared" si="3"/>
        <v>21.33</v>
      </c>
      <c r="J29" s="95">
        <f t="shared" si="4"/>
        <v>0.46150950282868908</v>
      </c>
      <c r="K29" s="95">
        <f t="shared" si="4"/>
        <v>0.67190124398698514</v>
      </c>
      <c r="L29" s="96">
        <f t="shared" si="5"/>
        <v>21.330000000278012</v>
      </c>
      <c r="M29" s="60">
        <f t="shared" si="6"/>
        <v>0.48923830432071619</v>
      </c>
      <c r="N29" s="60">
        <f t="shared" si="7"/>
        <v>2.7728801492027111E-2</v>
      </c>
      <c r="O29" s="60">
        <f t="shared" si="8"/>
        <v>0.71227331166966268</v>
      </c>
      <c r="P29" s="60">
        <f t="shared" si="9"/>
        <v>4.0372067682677537E-2</v>
      </c>
      <c r="Q29" s="97">
        <f t="shared" si="10"/>
        <v>21.33</v>
      </c>
      <c r="R29" s="60">
        <f t="shared" si="11"/>
        <v>0.46150950283470438</v>
      </c>
      <c r="S29" s="60">
        <f t="shared" si="12"/>
        <v>6.0152993697215607E-12</v>
      </c>
      <c r="T29" s="60">
        <f t="shared" si="13"/>
        <v>0.67190344469758478</v>
      </c>
      <c r="U29" s="60">
        <f t="shared" si="14"/>
        <v>2.2007105996424414E-6</v>
      </c>
      <c r="W29" s="61"/>
      <c r="X29" s="61"/>
      <c r="Y29" s="60"/>
      <c r="Z29" s="62">
        <f t="shared" si="15"/>
        <v>106089.34243622803</v>
      </c>
      <c r="AA29" s="62">
        <f t="shared" si="16"/>
        <v>112463.49139334998</v>
      </c>
      <c r="AB29" s="62">
        <f t="shared" si="17"/>
        <v>2433.3319268318569</v>
      </c>
      <c r="AC29" s="62">
        <f t="shared" si="18"/>
        <v>2433.3319268635728</v>
      </c>
      <c r="AD29" s="62">
        <f t="shared" si="19"/>
        <v>2579.5334190000003</v>
      </c>
      <c r="AE29" s="62">
        <f t="shared" si="20"/>
        <v>72869.45776240385</v>
      </c>
      <c r="AF29" s="62">
        <f t="shared" si="21"/>
        <v>77247.661713299996</v>
      </c>
      <c r="AG29" s="62">
        <f t="shared" si="22"/>
        <v>2433.3239568800786</v>
      </c>
      <c r="AH29" s="62">
        <f t="shared" si="23"/>
        <v>2433.3319268635728</v>
      </c>
      <c r="AI29" s="62">
        <f t="shared" si="24"/>
        <v>2579.5334190000003</v>
      </c>
      <c r="AK29" s="98"/>
      <c r="AL29" s="34" t="s">
        <v>428</v>
      </c>
      <c r="AM29" s="160">
        <v>51902.97</v>
      </c>
      <c r="AN29" s="160">
        <v>2579.5334190000003</v>
      </c>
      <c r="AO29" s="160">
        <v>1042.0165910000001</v>
      </c>
      <c r="AP29" s="160">
        <v>1650.9999849999995</v>
      </c>
      <c r="AQ29" s="160">
        <v>20.121069034306625</v>
      </c>
      <c r="AR29" s="160">
        <v>21.33</v>
      </c>
      <c r="AS29" s="160">
        <v>46.150950282868905</v>
      </c>
      <c r="AT29" s="160">
        <v>67.190124398698515</v>
      </c>
      <c r="AU29" s="160">
        <v>-1.2089309656933755</v>
      </c>
      <c r="AV29" s="160">
        <v>55021.447827269993</v>
      </c>
      <c r="AW29" s="160">
        <v>3118.4778272700005</v>
      </c>
      <c r="AX29" s="160">
        <v>146.20149213642759</v>
      </c>
      <c r="AY29" s="72"/>
      <c r="BF29" s="131"/>
      <c r="BJ29" s="96"/>
    </row>
    <row r="30" spans="2:62">
      <c r="B30" s="59" t="str">
        <f t="shared" si="0"/>
        <v>K99189 16oz Smart Way 1000 Island</v>
      </c>
      <c r="D30" s="91">
        <f t="shared" si="1"/>
        <v>27041.87</v>
      </c>
      <c r="E30" s="92">
        <f t="shared" si="1"/>
        <v>1347.4000390000001</v>
      </c>
      <c r="F30" s="92">
        <f t="shared" si="1"/>
        <v>229.34997000000004</v>
      </c>
      <c r="G30" s="92">
        <f t="shared" si="1"/>
        <v>1563.5333209999997</v>
      </c>
      <c r="H30" s="93">
        <f t="shared" si="2"/>
        <v>20.069666926883617</v>
      </c>
      <c r="I30" s="94">
        <f t="shared" si="3"/>
        <v>21.88</v>
      </c>
      <c r="J30" s="95">
        <f t="shared" si="4"/>
        <v>0.39356871536104099</v>
      </c>
      <c r="K30" s="95">
        <f t="shared" si="4"/>
        <v>0.78375148719894472</v>
      </c>
      <c r="L30" s="96">
        <f t="shared" si="5"/>
        <v>21.879999999883093</v>
      </c>
      <c r="M30" s="60">
        <f t="shared" si="6"/>
        <v>0.42906957666141554</v>
      </c>
      <c r="N30" s="60">
        <f t="shared" si="7"/>
        <v>3.5500861300374553E-2</v>
      </c>
      <c r="O30" s="60">
        <f t="shared" si="8"/>
        <v>0.85454259160242063</v>
      </c>
      <c r="P30" s="60">
        <f t="shared" si="9"/>
        <v>7.0791104403475913E-2</v>
      </c>
      <c r="Q30" s="97">
        <f t="shared" si="10"/>
        <v>21.88</v>
      </c>
      <c r="R30" s="60">
        <f t="shared" si="11"/>
        <v>0.39356871535893811</v>
      </c>
      <c r="S30" s="60">
        <f t="shared" si="12"/>
        <v>-2.102873430942509E-12</v>
      </c>
      <c r="T30" s="60">
        <f t="shared" si="13"/>
        <v>0.7838384455345756</v>
      </c>
      <c r="U30" s="60">
        <f t="shared" si="14"/>
        <v>8.6958335630882289E-5</v>
      </c>
      <c r="W30" s="61"/>
      <c r="X30" s="61"/>
      <c r="Y30" s="60"/>
      <c r="Z30" s="62">
        <f t="shared" si="15"/>
        <v>63024.440489144945</v>
      </c>
      <c r="AA30" s="62">
        <f t="shared" si="16"/>
        <v>68709.399260399994</v>
      </c>
      <c r="AB30" s="62">
        <f t="shared" si="17"/>
        <v>1235.9172760577919</v>
      </c>
      <c r="AC30" s="62">
        <f t="shared" si="18"/>
        <v>1235.9172760511883</v>
      </c>
      <c r="AD30" s="62">
        <f t="shared" si="19"/>
        <v>1347.4000390000001</v>
      </c>
      <c r="AE30" s="62">
        <f t="shared" si="20"/>
        <v>31644.847507590748</v>
      </c>
      <c r="AF30" s="62">
        <f t="shared" si="21"/>
        <v>34499.290196920003</v>
      </c>
      <c r="AG30" s="62">
        <f t="shared" si="22"/>
        <v>1235.7801644946996</v>
      </c>
      <c r="AH30" s="62">
        <f t="shared" si="23"/>
        <v>1235.9172760511881</v>
      </c>
      <c r="AI30" s="62">
        <f t="shared" si="24"/>
        <v>1347.4000390000001</v>
      </c>
      <c r="AK30" s="98"/>
      <c r="AL30" s="34" t="s">
        <v>429</v>
      </c>
      <c r="AM30" s="160">
        <v>27041.87</v>
      </c>
      <c r="AN30" s="160">
        <v>1347.4000390000001</v>
      </c>
      <c r="AO30" s="160">
        <v>229.34997000000004</v>
      </c>
      <c r="AP30" s="160">
        <v>1563.5333209999997</v>
      </c>
      <c r="AQ30" s="160">
        <v>20.06966692688362</v>
      </c>
      <c r="AR30" s="160">
        <v>21.88</v>
      </c>
      <c r="AS30" s="160">
        <v>39.356871536104101</v>
      </c>
      <c r="AT30" s="160">
        <v>78.375148719894469</v>
      </c>
      <c r="AU30" s="160">
        <v>-1.8103330731163805</v>
      </c>
      <c r="AV30" s="160">
        <v>29481.112853319999</v>
      </c>
      <c r="AW30" s="160">
        <v>2439.2428533199986</v>
      </c>
      <c r="AX30" s="160">
        <v>111.48276294881165</v>
      </c>
      <c r="AY30" s="72"/>
      <c r="BF30" s="131"/>
      <c r="BJ30" s="96"/>
    </row>
    <row r="31" spans="2:62">
      <c r="B31" s="59" t="str">
        <f t="shared" si="0"/>
        <v>K99636 16oz Kroger Honey Mustard</v>
      </c>
      <c r="D31" s="91">
        <f t="shared" si="1"/>
        <v>87093.759999999995</v>
      </c>
      <c r="E31" s="92">
        <f t="shared" si="1"/>
        <v>4350.5667980000007</v>
      </c>
      <c r="F31" s="92">
        <f t="shared" si="1"/>
        <v>1224.1665469999998</v>
      </c>
      <c r="G31" s="92">
        <f t="shared" si="1"/>
        <v>4168.8333159999993</v>
      </c>
      <c r="H31" s="93">
        <f t="shared" si="2"/>
        <v>20.018945586592963</v>
      </c>
      <c r="I31" s="94">
        <f t="shared" si="3"/>
        <v>21.33</v>
      </c>
      <c r="J31" s="95">
        <f t="shared" si="4"/>
        <v>0.41906194471479524</v>
      </c>
      <c r="K31" s="95">
        <f t="shared" si="4"/>
        <v>0.73243021476081738</v>
      </c>
      <c r="L31" s="96">
        <f t="shared" si="5"/>
        <v>21.330000000102231</v>
      </c>
      <c r="M31" s="60">
        <f t="shared" si="6"/>
        <v>0.44650659757004152</v>
      </c>
      <c r="N31" s="60">
        <f t="shared" si="7"/>
        <v>2.7444652855246277E-2</v>
      </c>
      <c r="O31" s="60">
        <f t="shared" si="8"/>
        <v>0.78040805340080355</v>
      </c>
      <c r="P31" s="60">
        <f t="shared" si="9"/>
        <v>4.797783863998617E-2</v>
      </c>
      <c r="Q31" s="97">
        <f t="shared" si="10"/>
        <v>21.33</v>
      </c>
      <c r="R31" s="60">
        <f t="shared" si="11"/>
        <v>0.4190619447168038</v>
      </c>
      <c r="S31" s="60">
        <f t="shared" si="12"/>
        <v>2.008559985000602E-12</v>
      </c>
      <c r="T31" s="60">
        <f t="shared" si="13"/>
        <v>0.73244005421329694</v>
      </c>
      <c r="U31" s="60">
        <f t="shared" si="14"/>
        <v>9.8394524795653027E-6</v>
      </c>
      <c r="W31" s="61"/>
      <c r="X31" s="61"/>
      <c r="Y31" s="60"/>
      <c r="Z31" s="62">
        <f t="shared" si="15"/>
        <v>195055.93080590031</v>
      </c>
      <c r="AA31" s="62">
        <f t="shared" si="16"/>
        <v>207830.27687912999</v>
      </c>
      <c r="AB31" s="62">
        <f t="shared" si="17"/>
        <v>4083.1579934169044</v>
      </c>
      <c r="AC31" s="62">
        <f t="shared" si="18"/>
        <v>4083.157993436475</v>
      </c>
      <c r="AD31" s="62">
        <f t="shared" si="19"/>
        <v>4350.5667980000007</v>
      </c>
      <c r="AE31" s="62">
        <f t="shared" si="20"/>
        <v>111600.28349332038</v>
      </c>
      <c r="AF31" s="62">
        <f t="shared" si="21"/>
        <v>118909.06224885001</v>
      </c>
      <c r="AG31" s="62">
        <f t="shared" si="22"/>
        <v>4083.1031411126401</v>
      </c>
      <c r="AH31" s="62">
        <f t="shared" si="23"/>
        <v>4083.1579934364745</v>
      </c>
      <c r="AI31" s="62">
        <f t="shared" si="24"/>
        <v>4350.5667980000007</v>
      </c>
      <c r="AK31" s="98"/>
      <c r="AL31" s="34" t="s">
        <v>430</v>
      </c>
      <c r="AM31" s="160">
        <v>87093.759999999995</v>
      </c>
      <c r="AN31" s="160">
        <v>4350.5667980000007</v>
      </c>
      <c r="AO31" s="160">
        <v>1224.1665469999998</v>
      </c>
      <c r="AP31" s="160">
        <v>4168.8333159999993</v>
      </c>
      <c r="AQ31" s="160">
        <v>20.018945586592967</v>
      </c>
      <c r="AR31" s="160">
        <v>21.33</v>
      </c>
      <c r="AS31" s="160">
        <v>41.906194471479523</v>
      </c>
      <c r="AT31" s="160">
        <v>73.243021476081736</v>
      </c>
      <c r="AU31" s="160">
        <v>-1.3110544134070345</v>
      </c>
      <c r="AV31" s="160">
        <v>92797.589801340029</v>
      </c>
      <c r="AW31" s="160">
        <v>5703.8298013399981</v>
      </c>
      <c r="AX31" s="160">
        <v>267.40880456352545</v>
      </c>
      <c r="AY31" s="72"/>
      <c r="BF31" s="131"/>
      <c r="BJ31" s="96"/>
    </row>
    <row r="32" spans="2:62">
      <c r="B32" s="59" t="str">
        <f t="shared" si="0"/>
        <v>K99638 16OZ Kroger Lite Raspberry Vinaigrette</v>
      </c>
      <c r="D32" s="91">
        <f t="shared" si="1"/>
        <v>64911.47</v>
      </c>
      <c r="E32" s="92">
        <f t="shared" si="1"/>
        <v>3333.5001410000004</v>
      </c>
      <c r="F32" s="92">
        <f t="shared" si="1"/>
        <v>1863.8832089999999</v>
      </c>
      <c r="G32" s="92">
        <f t="shared" si="1"/>
        <v>4934.066644999999</v>
      </c>
      <c r="H32" s="93">
        <f t="shared" si="2"/>
        <v>19.472466552987012</v>
      </c>
      <c r="I32" s="94">
        <f t="shared" si="3"/>
        <v>21.33</v>
      </c>
      <c r="J32" s="95">
        <f t="shared" si="4"/>
        <v>0.30037168004884479</v>
      </c>
      <c r="K32" s="95">
        <f t="shared" si="4"/>
        <v>0.5854549035355</v>
      </c>
      <c r="L32" s="96">
        <f t="shared" si="5"/>
        <v>21.330000000165033</v>
      </c>
      <c r="M32" s="60">
        <f t="shared" si="6"/>
        <v>0.32902498089070431</v>
      </c>
      <c r="N32" s="60">
        <f t="shared" si="7"/>
        <v>2.8653300841859519E-2</v>
      </c>
      <c r="O32" s="60">
        <f t="shared" si="8"/>
        <v>0.64138046330563647</v>
      </c>
      <c r="P32" s="60">
        <f t="shared" si="9"/>
        <v>5.5925559770136468E-2</v>
      </c>
      <c r="Q32" s="97">
        <f t="shared" si="10"/>
        <v>21.33</v>
      </c>
      <c r="R32" s="60">
        <f t="shared" si="11"/>
        <v>0.30037168005116882</v>
      </c>
      <c r="S32" s="60">
        <f t="shared" si="12"/>
        <v>2.3240298574478402E-12</v>
      </c>
      <c r="T32" s="60">
        <f t="shared" si="13"/>
        <v>0.58552553302664412</v>
      </c>
      <c r="U32" s="60">
        <f t="shared" si="14"/>
        <v>7.0629491144114098E-5</v>
      </c>
      <c r="W32" s="61"/>
      <c r="X32" s="61"/>
      <c r="Y32" s="60"/>
      <c r="Z32" s="62">
        <f t="shared" si="15"/>
        <v>197284.3211608979</v>
      </c>
      <c r="AA32" s="62">
        <f t="shared" si="16"/>
        <v>216103.82839334995</v>
      </c>
      <c r="AB32" s="62">
        <f t="shared" si="17"/>
        <v>3043.2006563290097</v>
      </c>
      <c r="AC32" s="62">
        <f t="shared" si="18"/>
        <v>3043.2006563525556</v>
      </c>
      <c r="AD32" s="62">
        <f t="shared" si="19"/>
        <v>3333.5001410000009</v>
      </c>
      <c r="AE32" s="62">
        <f t="shared" si="20"/>
        <v>101205.87344592658</v>
      </c>
      <c r="AF32" s="62">
        <f t="shared" si="21"/>
        <v>110860.1868555</v>
      </c>
      <c r="AG32" s="62">
        <f t="shared" si="22"/>
        <v>3042.8335678112639</v>
      </c>
      <c r="AH32" s="62">
        <f t="shared" si="23"/>
        <v>3043.2006563525551</v>
      </c>
      <c r="AI32" s="62">
        <f t="shared" si="24"/>
        <v>3333.5001410000009</v>
      </c>
      <c r="AK32" s="98"/>
      <c r="AL32" s="34" t="s">
        <v>431</v>
      </c>
      <c r="AM32" s="160">
        <v>64911.47</v>
      </c>
      <c r="AN32" s="160">
        <v>3333.5001410000004</v>
      </c>
      <c r="AO32" s="160">
        <v>1863.8832089999999</v>
      </c>
      <c r="AP32" s="160">
        <v>4934.066644999999</v>
      </c>
      <c r="AQ32" s="160">
        <v>19.472466552987015</v>
      </c>
      <c r="AR32" s="160">
        <v>21.33</v>
      </c>
      <c r="AS32" s="160">
        <v>30.037168004884478</v>
      </c>
      <c r="AT32" s="160">
        <v>58.545490353550001</v>
      </c>
      <c r="AU32" s="160">
        <v>-1.8575334470129861</v>
      </c>
      <c r="AV32" s="160">
        <v>71103.558007529995</v>
      </c>
      <c r="AW32" s="160">
        <v>6192.0880075299992</v>
      </c>
      <c r="AX32" s="160">
        <v>290.29948464744501</v>
      </c>
      <c r="AY32" s="72"/>
      <c r="BF32" s="131"/>
      <c r="BJ32" s="96"/>
    </row>
    <row r="33" spans="1:62">
      <c r="B33" s="59" t="str">
        <f t="shared" si="0"/>
        <v>K99639 16oz. Kroger California French</v>
      </c>
      <c r="D33" s="91">
        <f t="shared" si="1"/>
        <v>174181.08</v>
      </c>
      <c r="E33" s="92">
        <f t="shared" si="1"/>
        <v>9138.2002970000012</v>
      </c>
      <c r="F33" s="92">
        <f t="shared" si="1"/>
        <v>3726.8330530000003</v>
      </c>
      <c r="G33" s="92">
        <f t="shared" si="1"/>
        <v>5017.6666449999993</v>
      </c>
      <c r="H33" s="93">
        <f t="shared" si="2"/>
        <v>19.060764082527527</v>
      </c>
      <c r="I33" s="94">
        <f t="shared" si="3"/>
        <v>21.33</v>
      </c>
      <c r="J33" s="95">
        <f t="shared" si="4"/>
        <v>0.45663886177589569</v>
      </c>
      <c r="K33" s="95">
        <f t="shared" si="4"/>
        <v>0.63472301615330795</v>
      </c>
      <c r="L33" s="96">
        <f t="shared" si="5"/>
        <v>21.330204508144927</v>
      </c>
      <c r="M33" s="60">
        <f t="shared" si="6"/>
        <v>0.51100786232252615</v>
      </c>
      <c r="N33" s="60">
        <f t="shared" si="7"/>
        <v>5.4369000546630464E-2</v>
      </c>
      <c r="O33" s="60">
        <f t="shared" si="8"/>
        <v>0.71031298935575626</v>
      </c>
      <c r="P33" s="60">
        <f t="shared" si="9"/>
        <v>7.5589973202448313E-2</v>
      </c>
      <c r="Q33" s="97">
        <f t="shared" si="10"/>
        <v>21.33</v>
      </c>
      <c r="R33" s="60">
        <f t="shared" si="11"/>
        <v>0.45664323994591555</v>
      </c>
      <c r="S33" s="60">
        <f t="shared" si="12"/>
        <v>4.3781700198586293E-6</v>
      </c>
      <c r="T33" s="60">
        <f t="shared" si="13"/>
        <v>0.63474488114697414</v>
      </c>
      <c r="U33" s="60">
        <f t="shared" si="14"/>
        <v>2.1864993666187438E-5</v>
      </c>
      <c r="W33" s="61"/>
      <c r="X33" s="61"/>
      <c r="Y33" s="60"/>
      <c r="Z33" s="62">
        <f t="shared" si="15"/>
        <v>340857.92576331121</v>
      </c>
      <c r="AA33" s="62">
        <f t="shared" si="16"/>
        <v>381437.99089335004</v>
      </c>
      <c r="AB33" s="62">
        <f t="shared" si="17"/>
        <v>8165.9357711966168</v>
      </c>
      <c r="AC33" s="62">
        <f t="shared" si="18"/>
        <v>8166.0140646976088</v>
      </c>
      <c r="AD33" s="62">
        <f t="shared" si="19"/>
        <v>9138.2002970000012</v>
      </c>
      <c r="AE33" s="62">
        <f t="shared" si="20"/>
        <v>245217.36559819881</v>
      </c>
      <c r="AF33" s="62">
        <f t="shared" si="21"/>
        <v>274411.16135549999</v>
      </c>
      <c r="AG33" s="62">
        <f t="shared" si="22"/>
        <v>8165.7327708248968</v>
      </c>
      <c r="AH33" s="62">
        <f t="shared" si="23"/>
        <v>8166.0140646976097</v>
      </c>
      <c r="AI33" s="62">
        <f t="shared" si="24"/>
        <v>9138.2002970000012</v>
      </c>
      <c r="AK33" s="98"/>
      <c r="AL33" s="34" t="s">
        <v>432</v>
      </c>
      <c r="AM33" s="160">
        <v>174181.08</v>
      </c>
      <c r="AN33" s="160">
        <v>9138.2002970000012</v>
      </c>
      <c r="AO33" s="160">
        <v>3726.8330530000003</v>
      </c>
      <c r="AP33" s="160">
        <v>5017.6666449999993</v>
      </c>
      <c r="AQ33" s="160">
        <v>19.060764082527527</v>
      </c>
      <c r="AR33" s="160">
        <v>21.33</v>
      </c>
      <c r="AS33" s="160">
        <v>45.663886177589568</v>
      </c>
      <c r="AT33" s="160">
        <v>63.4723016153308</v>
      </c>
      <c r="AU33" s="160">
        <v>-2.2692359174724719</v>
      </c>
      <c r="AV33" s="160">
        <v>194917.81233500998</v>
      </c>
      <c r="AW33" s="160">
        <v>20736.732335010005</v>
      </c>
      <c r="AX33" s="160">
        <v>972.18623230239086</v>
      </c>
      <c r="AY33" s="72"/>
      <c r="BF33" s="131"/>
      <c r="BJ33" s="96"/>
    </row>
    <row r="34" spans="1:62">
      <c r="B34" s="59" t="str">
        <f t="shared" si="0"/>
        <v>K99641 16oz Kroger Lite Ranch</v>
      </c>
      <c r="D34" s="91">
        <f t="shared" si="1"/>
        <v>121069.88</v>
      </c>
      <c r="E34" s="92">
        <f t="shared" si="1"/>
        <v>6056.2668399999993</v>
      </c>
      <c r="F34" s="92">
        <f t="shared" si="1"/>
        <v>1868.3831759999996</v>
      </c>
      <c r="G34" s="92">
        <f t="shared" si="1"/>
        <v>3703.0166449999997</v>
      </c>
      <c r="H34" s="93">
        <f t="shared" si="2"/>
        <v>19.990843071901374</v>
      </c>
      <c r="I34" s="94">
        <f t="shared" si="3"/>
        <v>21.33</v>
      </c>
      <c r="J34" s="95">
        <f t="shared" si="4"/>
        <v>0.48808411731197887</v>
      </c>
      <c r="K34" s="95">
        <f t="shared" si="4"/>
        <v>0.71613450677881785</v>
      </c>
      <c r="L34" s="96">
        <f t="shared" si="5"/>
        <v>21.332849199023407</v>
      </c>
      <c r="M34" s="60">
        <f t="shared" si="6"/>
        <v>0.5208497127212236</v>
      </c>
      <c r="N34" s="60">
        <f t="shared" si="7"/>
        <v>3.276559540924473E-2</v>
      </c>
      <c r="O34" s="60">
        <f t="shared" si="8"/>
        <v>0.76423145852148633</v>
      </c>
      <c r="P34" s="60">
        <f t="shared" si="9"/>
        <v>4.8096951742668481E-2</v>
      </c>
      <c r="Q34" s="97">
        <f t="shared" si="10"/>
        <v>21.33</v>
      </c>
      <c r="R34" s="60">
        <f t="shared" si="11"/>
        <v>0.48814931416103585</v>
      </c>
      <c r="S34" s="60">
        <f t="shared" si="12"/>
        <v>6.5196849056980977E-5</v>
      </c>
      <c r="T34" s="60">
        <f t="shared" si="13"/>
        <v>0.71625087472636373</v>
      </c>
      <c r="U34" s="60">
        <f t="shared" si="14"/>
        <v>1.163679475458812E-4</v>
      </c>
      <c r="W34" s="61"/>
      <c r="X34" s="61"/>
      <c r="Y34" s="60"/>
      <c r="Z34" s="62">
        <f t="shared" si="15"/>
        <v>232446.85951243041</v>
      </c>
      <c r="AA34" s="62">
        <f t="shared" si="16"/>
        <v>248018.12987912996</v>
      </c>
      <c r="AB34" s="62">
        <f t="shared" si="17"/>
        <v>5675.2794186321089</v>
      </c>
      <c r="AC34" s="62">
        <f t="shared" si="18"/>
        <v>5676.0375058602913</v>
      </c>
      <c r="AD34" s="62">
        <f t="shared" si="19"/>
        <v>6056.2668399999993</v>
      </c>
      <c r="AE34" s="62">
        <f t="shared" si="20"/>
        <v>158420.43486959668</v>
      </c>
      <c r="AF34" s="62">
        <f t="shared" si="21"/>
        <v>169032.78484127996</v>
      </c>
      <c r="AG34" s="62">
        <f t="shared" si="22"/>
        <v>5675.11533060291</v>
      </c>
      <c r="AH34" s="62">
        <f t="shared" si="23"/>
        <v>5676.0375058602913</v>
      </c>
      <c r="AI34" s="62">
        <f t="shared" si="24"/>
        <v>6056.2668399999993</v>
      </c>
      <c r="AK34" s="98"/>
      <c r="AL34" s="34" t="s">
        <v>433</v>
      </c>
      <c r="AM34" s="160">
        <v>121069.88</v>
      </c>
      <c r="AN34" s="160">
        <v>6056.2668399999993</v>
      </c>
      <c r="AO34" s="160">
        <v>1868.3831759999996</v>
      </c>
      <c r="AP34" s="160">
        <v>3703.0166449999997</v>
      </c>
      <c r="AQ34" s="160">
        <v>19.990843071901374</v>
      </c>
      <c r="AR34" s="160">
        <v>21.33</v>
      </c>
      <c r="AS34" s="160">
        <v>48.808411731197886</v>
      </c>
      <c r="AT34" s="160">
        <v>71.613450677881787</v>
      </c>
      <c r="AU34" s="160">
        <v>-1.3391569280986277</v>
      </c>
      <c r="AV34" s="160">
        <v>129180.17169720001</v>
      </c>
      <c r="AW34" s="160">
        <v>8110.2916972000021</v>
      </c>
      <c r="AX34" s="160">
        <v>380.22933413970952</v>
      </c>
      <c r="AY34" s="72"/>
      <c r="BF34" s="131"/>
      <c r="BJ34" s="96"/>
    </row>
    <row r="35" spans="1:62">
      <c r="B35" s="59" t="str">
        <f t="shared" si="0"/>
        <v>K99642 16OZ Kroger French Dressing</v>
      </c>
      <c r="D35" s="91">
        <f t="shared" si="1"/>
        <v>81406.509999999995</v>
      </c>
      <c r="E35" s="92">
        <f t="shared" si="1"/>
        <v>4155.733470000001</v>
      </c>
      <c r="F35" s="92">
        <f t="shared" si="1"/>
        <v>1436.1832039999997</v>
      </c>
      <c r="G35" s="92">
        <f t="shared" si="1"/>
        <v>2121.7333229999995</v>
      </c>
      <c r="H35" s="93">
        <f t="shared" si="2"/>
        <v>19.588963196910694</v>
      </c>
      <c r="I35" s="94">
        <f t="shared" si="3"/>
        <v>21.33</v>
      </c>
      <c r="J35" s="95">
        <f t="shared" si="4"/>
        <v>0.49470579339826526</v>
      </c>
      <c r="K35" s="95">
        <f t="shared" si="4"/>
        <v>0.68240991314564114</v>
      </c>
      <c r="L35" s="96">
        <f t="shared" si="5"/>
        <v>21.333013636885504</v>
      </c>
      <c r="M35" s="60">
        <f t="shared" si="6"/>
        <v>0.53875058780425</v>
      </c>
      <c r="N35" s="60">
        <f t="shared" si="7"/>
        <v>4.4044794405984744E-2</v>
      </c>
      <c r="O35" s="60">
        <f t="shared" si="8"/>
        <v>0.74316798913016147</v>
      </c>
      <c r="P35" s="60">
        <f t="shared" si="9"/>
        <v>6.0758075984520321E-2</v>
      </c>
      <c r="Q35" s="97">
        <f t="shared" si="10"/>
        <v>21.33</v>
      </c>
      <c r="R35" s="60">
        <f t="shared" si="11"/>
        <v>0.49477568855187326</v>
      </c>
      <c r="S35" s="60">
        <f t="shared" si="12"/>
        <v>6.9895153608001692E-5</v>
      </c>
      <c r="T35" s="60">
        <f t="shared" si="13"/>
        <v>0.68250775378306894</v>
      </c>
      <c r="U35" s="60">
        <f t="shared" si="14"/>
        <v>9.784063742779292E-5</v>
      </c>
      <c r="W35" s="61"/>
      <c r="X35" s="61"/>
      <c r="Y35" s="60"/>
      <c r="Z35" s="62">
        <f t="shared" si="15"/>
        <v>151102.40590508329</v>
      </c>
      <c r="AA35" s="62">
        <f t="shared" si="16"/>
        <v>164532.15443600999</v>
      </c>
      <c r="AB35" s="62">
        <f t="shared" si="17"/>
        <v>3815.9873417624117</v>
      </c>
      <c r="AC35" s="62">
        <f t="shared" si="18"/>
        <v>3816.5264885138304</v>
      </c>
      <c r="AD35" s="62">
        <f t="shared" si="19"/>
        <v>4155.7334700000019</v>
      </c>
      <c r="AE35" s="62">
        <f t="shared" si="20"/>
        <v>109539.84992717727</v>
      </c>
      <c r="AF35" s="62">
        <f t="shared" si="21"/>
        <v>119275.58265642001</v>
      </c>
      <c r="AG35" s="62">
        <f t="shared" si="22"/>
        <v>3815.979371822003</v>
      </c>
      <c r="AH35" s="62">
        <f t="shared" si="23"/>
        <v>3816.5264885138304</v>
      </c>
      <c r="AI35" s="62">
        <f t="shared" si="24"/>
        <v>4155.733470000001</v>
      </c>
      <c r="AK35" s="98"/>
      <c r="AL35" s="34" t="s">
        <v>434</v>
      </c>
      <c r="AM35" s="160">
        <v>81406.509999999995</v>
      </c>
      <c r="AN35" s="160">
        <v>4155.733470000001</v>
      </c>
      <c r="AO35" s="160">
        <v>1436.1832039999997</v>
      </c>
      <c r="AP35" s="160">
        <v>2121.7333229999995</v>
      </c>
      <c r="AQ35" s="160">
        <v>19.588963196910697</v>
      </c>
      <c r="AR35" s="160">
        <v>21.33</v>
      </c>
      <c r="AS35" s="160">
        <v>49.470579339826529</v>
      </c>
      <c r="AT35" s="160">
        <v>68.240991314564113</v>
      </c>
      <c r="AU35" s="160">
        <v>-1.7410368030893029</v>
      </c>
      <c r="AV35" s="160">
        <v>88641.794915100007</v>
      </c>
      <c r="AW35" s="160">
        <v>7235.2849151</v>
      </c>
      <c r="AX35" s="160">
        <v>339.20698148616975</v>
      </c>
      <c r="AY35" s="72"/>
      <c r="BF35" s="131"/>
      <c r="BJ35" s="96"/>
    </row>
    <row r="36" spans="1:62">
      <c r="B36" s="59" t="str">
        <f t="shared" si="0"/>
        <v>K99644 16oz Kroger Creamy Italian</v>
      </c>
      <c r="D36" s="91">
        <f t="shared" si="1"/>
        <v>95958.83</v>
      </c>
      <c r="E36" s="92">
        <f t="shared" si="1"/>
        <v>4864.7334390000005</v>
      </c>
      <c r="F36" s="92">
        <f t="shared" si="1"/>
        <v>1685.7999</v>
      </c>
      <c r="G36" s="92">
        <f t="shared" si="1"/>
        <v>1880.1166559999997</v>
      </c>
      <c r="H36" s="93">
        <f t="shared" si="2"/>
        <v>19.725403499133016</v>
      </c>
      <c r="I36" s="94">
        <f t="shared" si="3"/>
        <v>21.33</v>
      </c>
      <c r="J36" s="95">
        <f t="shared" si="4"/>
        <v>0.53362114334856026</v>
      </c>
      <c r="K36" s="95">
        <f t="shared" si="4"/>
        <v>0.68677966460947859</v>
      </c>
      <c r="L36" s="96">
        <f t="shared" si="5"/>
        <v>21.330000000198222</v>
      </c>
      <c r="M36" s="60">
        <f t="shared" si="6"/>
        <v>0.57702946295779667</v>
      </c>
      <c r="N36" s="60">
        <f t="shared" si="7"/>
        <v>4.3408319609236412E-2</v>
      </c>
      <c r="O36" s="60">
        <f t="shared" si="8"/>
        <v>0.74264692464608495</v>
      </c>
      <c r="P36" s="60">
        <f t="shared" si="9"/>
        <v>5.5867260036606359E-2</v>
      </c>
      <c r="Q36" s="97">
        <f t="shared" si="10"/>
        <v>21.33</v>
      </c>
      <c r="R36" s="60">
        <f t="shared" si="11"/>
        <v>0.53362114335351929</v>
      </c>
      <c r="S36" s="60">
        <f t="shared" si="12"/>
        <v>4.9590331840931867E-12</v>
      </c>
      <c r="T36" s="60">
        <f t="shared" si="13"/>
        <v>0.68677966460545048</v>
      </c>
      <c r="U36" s="60">
        <f t="shared" si="14"/>
        <v>-4.028111177944993E-12</v>
      </c>
      <c r="W36" s="61"/>
      <c r="X36" s="61"/>
      <c r="Y36" s="60"/>
      <c r="Z36" s="62">
        <f t="shared" si="15"/>
        <v>166297.97291133873</v>
      </c>
      <c r="AA36" s="62">
        <f t="shared" si="16"/>
        <v>179825.76439334999</v>
      </c>
      <c r="AB36" s="62">
        <f t="shared" si="17"/>
        <v>4498.7730895034338</v>
      </c>
      <c r="AC36" s="62">
        <f t="shared" si="18"/>
        <v>4498.7730895452414</v>
      </c>
      <c r="AD36" s="62">
        <f t="shared" si="19"/>
        <v>4864.7334390000015</v>
      </c>
      <c r="AE36" s="62">
        <f t="shared" si="20"/>
        <v>129211.91324629809</v>
      </c>
      <c r="AF36" s="62">
        <f t="shared" si="21"/>
        <v>139722.87612087</v>
      </c>
      <c r="AG36" s="62">
        <f t="shared" si="22"/>
        <v>4498.7730895716286</v>
      </c>
      <c r="AH36" s="62">
        <f t="shared" si="23"/>
        <v>4498.7730895452423</v>
      </c>
      <c r="AI36" s="62">
        <f t="shared" si="24"/>
        <v>4864.7334390000005</v>
      </c>
      <c r="AK36" s="98"/>
      <c r="AL36" s="34" t="s">
        <v>435</v>
      </c>
      <c r="AM36" s="160">
        <v>95958.83</v>
      </c>
      <c r="AN36" s="160">
        <v>4864.7334390000005</v>
      </c>
      <c r="AO36" s="160">
        <v>1685.7999</v>
      </c>
      <c r="AP36" s="160">
        <v>1880.1166559999997</v>
      </c>
      <c r="AQ36" s="160">
        <v>19.725403499133016</v>
      </c>
      <c r="AR36" s="160">
        <v>21.33</v>
      </c>
      <c r="AS36" s="160">
        <v>53.362114334856024</v>
      </c>
      <c r="AT36" s="160">
        <v>68.677966460947857</v>
      </c>
      <c r="AU36" s="160">
        <v>-1.6045965008669827</v>
      </c>
      <c r="AV36" s="160">
        <v>103764.76425387</v>
      </c>
      <c r="AW36" s="160">
        <v>7805.9342538699984</v>
      </c>
      <c r="AX36" s="160">
        <v>365.96034945475856</v>
      </c>
      <c r="AY36" s="72"/>
      <c r="BF36" s="131"/>
      <c r="BJ36" s="96"/>
    </row>
    <row r="37" spans="1:62">
      <c r="B37" s="59" t="str">
        <f t="shared" si="0"/>
        <v>K99645 16oz Kroger Buttermilk</v>
      </c>
      <c r="D37" s="91">
        <f t="shared" si="1"/>
        <v>324631.18</v>
      </c>
      <c r="E37" s="92">
        <f t="shared" si="1"/>
        <v>17425.783796999996</v>
      </c>
      <c r="F37" s="92">
        <f t="shared" si="1"/>
        <v>5692.1662829999996</v>
      </c>
      <c r="G37" s="92">
        <f t="shared" si="1"/>
        <v>6739.2332500000039</v>
      </c>
      <c r="H37" s="93">
        <f t="shared" si="2"/>
        <v>18.629358873136493</v>
      </c>
      <c r="I37" s="94">
        <f t="shared" si="3"/>
        <v>21.33</v>
      </c>
      <c r="J37" s="95">
        <f t="shared" si="4"/>
        <v>0.5097408393567544</v>
      </c>
      <c r="K37" s="95">
        <f t="shared" si="4"/>
        <v>0.65833226964864133</v>
      </c>
      <c r="L37" s="96">
        <f t="shared" si="5"/>
        <v>21.330054535638698</v>
      </c>
      <c r="M37" s="60">
        <f t="shared" si="6"/>
        <v>0.58363790061505438</v>
      </c>
      <c r="N37" s="60">
        <f t="shared" si="7"/>
        <v>7.3897061258299979E-2</v>
      </c>
      <c r="O37" s="60">
        <f t="shared" si="8"/>
        <v>0.7537772050159216</v>
      </c>
      <c r="P37" s="60">
        <f t="shared" si="9"/>
        <v>9.544493536728027E-2</v>
      </c>
      <c r="Q37" s="97">
        <f t="shared" si="10"/>
        <v>21.33</v>
      </c>
      <c r="R37" s="60">
        <f t="shared" si="11"/>
        <v>0.50974214264049778</v>
      </c>
      <c r="S37" s="60">
        <f t="shared" si="12"/>
        <v>1.3032837433701872E-6</v>
      </c>
      <c r="T37" s="60">
        <f t="shared" si="13"/>
        <v>0.65833971226588761</v>
      </c>
      <c r="U37" s="60">
        <f t="shared" si="14"/>
        <v>7.4426172462782603E-6</v>
      </c>
      <c r="W37" s="61"/>
      <c r="X37" s="61"/>
      <c r="Y37" s="60"/>
      <c r="Z37" s="62">
        <f t="shared" si="15"/>
        <v>556220.18319559842</v>
      </c>
      <c r="AA37" s="62">
        <f t="shared" si="16"/>
        <v>636853.72042889998</v>
      </c>
      <c r="AB37" s="62">
        <f t="shared" si="17"/>
        <v>15219.425691462695</v>
      </c>
      <c r="AC37" s="62">
        <f t="shared" si="18"/>
        <v>15219.464603844352</v>
      </c>
      <c r="AD37" s="62">
        <f t="shared" si="19"/>
        <v>17425.783797</v>
      </c>
      <c r="AE37" s="62">
        <f t="shared" si="20"/>
        <v>430672.58845157438</v>
      </c>
      <c r="AF37" s="62">
        <f t="shared" si="21"/>
        <v>493105.87520639988</v>
      </c>
      <c r="AG37" s="62">
        <f t="shared" si="22"/>
        <v>15219.292545790386</v>
      </c>
      <c r="AH37" s="62">
        <f t="shared" si="23"/>
        <v>15219.46460384435</v>
      </c>
      <c r="AI37" s="62">
        <f t="shared" si="24"/>
        <v>17425.783796999996</v>
      </c>
      <c r="AK37" s="98"/>
      <c r="AL37" s="34" t="s">
        <v>436</v>
      </c>
      <c r="AM37" s="160">
        <v>324631.18</v>
      </c>
      <c r="AN37" s="160">
        <v>17425.783796999996</v>
      </c>
      <c r="AO37" s="160">
        <v>5692.1662829999996</v>
      </c>
      <c r="AP37" s="160">
        <v>6739.2332500000039</v>
      </c>
      <c r="AQ37" s="160">
        <v>18.629358873136493</v>
      </c>
      <c r="AR37" s="160">
        <v>21.33</v>
      </c>
      <c r="AS37" s="160">
        <v>50.974083935675438</v>
      </c>
      <c r="AT37" s="160">
        <v>65.833226964864139</v>
      </c>
      <c r="AU37" s="160">
        <v>-2.7006411268635087</v>
      </c>
      <c r="AV37" s="160">
        <v>371691.96839001001</v>
      </c>
      <c r="AW37" s="160">
        <v>47060.788390010021</v>
      </c>
      <c r="AX37" s="160">
        <v>2206.3191931556494</v>
      </c>
      <c r="AY37" s="72"/>
      <c r="BF37" s="131"/>
      <c r="BJ37" s="96"/>
    </row>
    <row r="38" spans="1:62">
      <c r="B38" s="59" t="str">
        <f t="shared" si="0"/>
        <v>K99647 16oz Kroger Fat Free Ranch</v>
      </c>
      <c r="D38" s="91">
        <f t="shared" si="1"/>
        <v>67248.320000000007</v>
      </c>
      <c r="E38" s="92">
        <f t="shared" si="1"/>
        <v>3363.3500670000003</v>
      </c>
      <c r="F38" s="92">
        <f t="shared" si="1"/>
        <v>698.38327399999991</v>
      </c>
      <c r="G38" s="92">
        <f t="shared" si="1"/>
        <v>2182.3499899999997</v>
      </c>
      <c r="H38" s="93">
        <f t="shared" si="2"/>
        <v>19.994445615345459</v>
      </c>
      <c r="I38" s="94">
        <f t="shared" si="3"/>
        <v>21.33</v>
      </c>
      <c r="J38" s="95">
        <f t="shared" si="4"/>
        <v>0.50491417876415001</v>
      </c>
      <c r="K38" s="95">
        <f t="shared" si="4"/>
        <v>0.77618104093360174</v>
      </c>
      <c r="L38" s="96">
        <f t="shared" si="5"/>
        <v>21.330212514577951</v>
      </c>
      <c r="M38" s="60">
        <f t="shared" si="6"/>
        <v>0.53864592906727826</v>
      </c>
      <c r="N38" s="60">
        <f t="shared" si="7"/>
        <v>3.373175030312825E-2</v>
      </c>
      <c r="O38" s="60">
        <f t="shared" si="8"/>
        <v>0.82805782276488449</v>
      </c>
      <c r="P38" s="60">
        <f t="shared" si="9"/>
        <v>5.1876781831282748E-2</v>
      </c>
      <c r="Q38" s="97">
        <f t="shared" si="10"/>
        <v>21.33</v>
      </c>
      <c r="R38" s="60">
        <f t="shared" si="11"/>
        <v>0.50491920931377976</v>
      </c>
      <c r="S38" s="60">
        <f t="shared" si="12"/>
        <v>5.0305496297475827E-6</v>
      </c>
      <c r="T38" s="60">
        <f t="shared" si="13"/>
        <v>0.77620989702924759</v>
      </c>
      <c r="U38" s="60">
        <f t="shared" si="14"/>
        <v>2.8856095645846125E-5</v>
      </c>
      <c r="W38" s="61"/>
      <c r="X38" s="61"/>
      <c r="Y38" s="60"/>
      <c r="Z38" s="62">
        <f t="shared" si="15"/>
        <v>124846.98457936461</v>
      </c>
      <c r="AA38" s="62">
        <f t="shared" si="16"/>
        <v>133186.29745022999</v>
      </c>
      <c r="AB38" s="62">
        <f t="shared" si="17"/>
        <v>3152.7262072067833</v>
      </c>
      <c r="AC38" s="62">
        <f t="shared" si="18"/>
        <v>3152.7576183778719</v>
      </c>
      <c r="AD38" s="62">
        <f t="shared" si="19"/>
        <v>3363.3500670000003</v>
      </c>
      <c r="AE38" s="62">
        <f t="shared" si="20"/>
        <v>81212.106390659916</v>
      </c>
      <c r="AF38" s="62">
        <f t="shared" si="21"/>
        <v>86636.772163529997</v>
      </c>
      <c r="AG38" s="62">
        <f t="shared" si="22"/>
        <v>3152.640412612096</v>
      </c>
      <c r="AH38" s="62">
        <f t="shared" si="23"/>
        <v>3152.7576183778719</v>
      </c>
      <c r="AI38" s="62">
        <f t="shared" si="24"/>
        <v>3363.3500670000003</v>
      </c>
      <c r="AK38" s="98"/>
      <c r="AL38" s="34" t="s">
        <v>437</v>
      </c>
      <c r="AM38" s="160">
        <v>67248.320000000007</v>
      </c>
      <c r="AN38" s="160">
        <v>3363.3500670000003</v>
      </c>
      <c r="AO38" s="160">
        <v>698.38327399999991</v>
      </c>
      <c r="AP38" s="160">
        <v>2182.3499899999997</v>
      </c>
      <c r="AQ38" s="160">
        <v>19.994445615345455</v>
      </c>
      <c r="AR38" s="160">
        <v>21.33</v>
      </c>
      <c r="AS38" s="160">
        <v>50.491417876414999</v>
      </c>
      <c r="AT38" s="160">
        <v>77.618104093360174</v>
      </c>
      <c r="AU38" s="160">
        <v>-1.3355543846545448</v>
      </c>
      <c r="AV38" s="160">
        <v>71740.256929109994</v>
      </c>
      <c r="AW38" s="160">
        <v>4491.9369291099983</v>
      </c>
      <c r="AX38" s="160">
        <v>210.59244862212839</v>
      </c>
      <c r="AY38" s="72"/>
      <c r="BF38" s="131"/>
      <c r="BJ38" s="96"/>
    </row>
    <row r="39" spans="1:62">
      <c r="B39" s="59" t="str">
        <f t="shared" si="0"/>
        <v>K99648 16oz Kroger Blue Cheese</v>
      </c>
      <c r="D39" s="91">
        <f t="shared" si="1"/>
        <v>159532.79</v>
      </c>
      <c r="E39" s="92">
        <f t="shared" si="1"/>
        <v>8112.6669420000017</v>
      </c>
      <c r="F39" s="92">
        <f t="shared" si="1"/>
        <v>3307.1664110000006</v>
      </c>
      <c r="G39" s="92">
        <f t="shared" si="1"/>
        <v>5425.7499769999986</v>
      </c>
      <c r="H39" s="93">
        <f t="shared" si="2"/>
        <v>19.664654193318906</v>
      </c>
      <c r="I39" s="94">
        <f t="shared" si="3"/>
        <v>20</v>
      </c>
      <c r="J39" s="95">
        <f t="shared" si="4"/>
        <v>0.47350924831405017</v>
      </c>
      <c r="K39" s="95">
        <f t="shared" si="4"/>
        <v>0.69846960576745942</v>
      </c>
      <c r="L39" s="96">
        <f t="shared" si="5"/>
        <v>20.000250735296945</v>
      </c>
      <c r="M39" s="60">
        <f t="shared" si="6"/>
        <v>0.48159014639477027</v>
      </c>
      <c r="N39" s="60">
        <f t="shared" si="7"/>
        <v>8.0808980807201003E-3</v>
      </c>
      <c r="O39" s="60">
        <f t="shared" si="8"/>
        <v>0.71040151736266766</v>
      </c>
      <c r="P39" s="60">
        <f t="shared" si="9"/>
        <v>1.1931911595208233E-2</v>
      </c>
      <c r="Q39" s="97">
        <f t="shared" si="10"/>
        <v>20</v>
      </c>
      <c r="R39" s="60">
        <f t="shared" si="11"/>
        <v>0.47351518458814928</v>
      </c>
      <c r="S39" s="60">
        <f t="shared" si="12"/>
        <v>5.9362740991164564E-6</v>
      </c>
      <c r="T39" s="60">
        <f t="shared" si="13"/>
        <v>0.69849000886729484</v>
      </c>
      <c r="U39" s="60">
        <f t="shared" si="14"/>
        <v>2.040309983541988E-5</v>
      </c>
      <c r="W39" s="61"/>
      <c r="X39" s="61"/>
      <c r="Y39" s="60"/>
      <c r="Z39" s="62">
        <f t="shared" si="15"/>
        <v>331262.57086918759</v>
      </c>
      <c r="AA39" s="62">
        <f t="shared" si="16"/>
        <v>336911.6666</v>
      </c>
      <c r="AB39" s="62">
        <f t="shared" si="17"/>
        <v>7976.5394999999944</v>
      </c>
      <c r="AC39" s="62">
        <f t="shared" si="18"/>
        <v>7976.6395000000011</v>
      </c>
      <c r="AD39" s="62">
        <f t="shared" si="19"/>
        <v>8112.6669420000026</v>
      </c>
      <c r="AE39" s="62">
        <f t="shared" si="20"/>
        <v>224567.07383207459</v>
      </c>
      <c r="AF39" s="62">
        <f t="shared" si="21"/>
        <v>228396.66706000004</v>
      </c>
      <c r="AG39" s="62">
        <f t="shared" si="22"/>
        <v>7976.4064999999955</v>
      </c>
      <c r="AH39" s="62">
        <f t="shared" si="23"/>
        <v>7976.6395000000002</v>
      </c>
      <c r="AI39" s="62">
        <f t="shared" si="24"/>
        <v>8112.6669420000017</v>
      </c>
      <c r="AK39" s="98"/>
      <c r="AL39" s="34" t="s">
        <v>438</v>
      </c>
      <c r="AM39" s="160">
        <v>159532.79</v>
      </c>
      <c r="AN39" s="160">
        <v>8112.6669420000017</v>
      </c>
      <c r="AO39" s="160">
        <v>3307.1664110000006</v>
      </c>
      <c r="AP39" s="160">
        <v>5425.7499769999986</v>
      </c>
      <c r="AQ39" s="160">
        <v>19.664654193318906</v>
      </c>
      <c r="AR39" s="160">
        <v>20</v>
      </c>
      <c r="AS39" s="160">
        <v>47.350924831405017</v>
      </c>
      <c r="AT39" s="160">
        <v>69.846960576745943</v>
      </c>
      <c r="AU39" s="160">
        <v>-0.33534580668109354</v>
      </c>
      <c r="AV39" s="160">
        <v>162253.33883999998</v>
      </c>
      <c r="AW39" s="160">
        <v>2720.5488400000036</v>
      </c>
      <c r="AX39" s="160">
        <v>136.02744200000024</v>
      </c>
      <c r="AY39" s="72"/>
      <c r="BF39" s="131"/>
      <c r="BJ39" s="96"/>
    </row>
    <row r="40" spans="1:62">
      <c r="B40" s="59" t="str">
        <f t="shared" si="0"/>
        <v>K99651 16oz Kroger Fat Free Italian</v>
      </c>
      <c r="D40" s="91">
        <f t="shared" si="1"/>
        <v>111131</v>
      </c>
      <c r="E40" s="92">
        <f t="shared" si="1"/>
        <v>5805.0168379999996</v>
      </c>
      <c r="F40" s="92">
        <f t="shared" si="1"/>
        <v>1781.6331679999996</v>
      </c>
      <c r="G40" s="92">
        <f t="shared" si="1"/>
        <v>1167.7333219999998</v>
      </c>
      <c r="H40" s="93">
        <f t="shared" si="2"/>
        <v>19.143958252201717</v>
      </c>
      <c r="I40" s="94">
        <f t="shared" si="3"/>
        <v>21.33</v>
      </c>
      <c r="J40" s="95">
        <f t="shared" si="4"/>
        <v>0.59513954378073064</v>
      </c>
      <c r="K40" s="95">
        <f t="shared" si="4"/>
        <v>0.68674108133366529</v>
      </c>
      <c r="L40" s="96">
        <f t="shared" si="5"/>
        <v>21.330000000186541</v>
      </c>
      <c r="M40" s="60">
        <f t="shared" si="6"/>
        <v>0.66309831549564979</v>
      </c>
      <c r="N40" s="60">
        <f t="shared" si="7"/>
        <v>6.7958771714919153E-2</v>
      </c>
      <c r="O40" s="60">
        <f t="shared" si="8"/>
        <v>0.76516207198289454</v>
      </c>
      <c r="P40" s="60">
        <f t="shared" si="9"/>
        <v>7.842099064922925E-2</v>
      </c>
      <c r="Q40" s="97">
        <f t="shared" si="10"/>
        <v>21.33</v>
      </c>
      <c r="R40" s="60">
        <f t="shared" si="11"/>
        <v>0.59513954378593548</v>
      </c>
      <c r="S40" s="60">
        <f t="shared" si="12"/>
        <v>5.2048365617451964E-12</v>
      </c>
      <c r="T40" s="60">
        <f t="shared" si="13"/>
        <v>0.68674312059112519</v>
      </c>
      <c r="U40" s="60">
        <f t="shared" si="14"/>
        <v>2.0392574598959712E-6</v>
      </c>
      <c r="W40" s="61"/>
      <c r="X40" s="61"/>
      <c r="Y40" s="60"/>
      <c r="Z40" s="62">
        <f t="shared" si="15"/>
        <v>167593.54895500268</v>
      </c>
      <c r="AA40" s="62">
        <f t="shared" si="16"/>
        <v>186730.99638623995</v>
      </c>
      <c r="AB40" s="62">
        <f t="shared" si="17"/>
        <v>5210.0796999075528</v>
      </c>
      <c r="AC40" s="62">
        <f t="shared" si="18"/>
        <v>5210.0796999531185</v>
      </c>
      <c r="AD40" s="62">
        <f t="shared" si="19"/>
        <v>5805.0168379999996</v>
      </c>
      <c r="AE40" s="62">
        <f t="shared" si="20"/>
        <v>145238.51098892989</v>
      </c>
      <c r="AF40" s="62">
        <f t="shared" si="21"/>
        <v>161823.24462797996</v>
      </c>
      <c r="AG40" s="62">
        <f t="shared" si="22"/>
        <v>5210.0642288204972</v>
      </c>
      <c r="AH40" s="62">
        <f t="shared" si="23"/>
        <v>5210.0796999531176</v>
      </c>
      <c r="AI40" s="62">
        <f t="shared" si="24"/>
        <v>5805.0168379999986</v>
      </c>
      <c r="AK40" s="98"/>
      <c r="AL40" s="34" t="s">
        <v>439</v>
      </c>
      <c r="AM40" s="160">
        <v>111131</v>
      </c>
      <c r="AN40" s="160">
        <v>5805.0168379999996</v>
      </c>
      <c r="AO40" s="160">
        <v>1781.6331679999996</v>
      </c>
      <c r="AP40" s="160">
        <v>1167.7333219999998</v>
      </c>
      <c r="AQ40" s="160">
        <v>19.143958252201713</v>
      </c>
      <c r="AR40" s="160">
        <v>21.33</v>
      </c>
      <c r="AS40" s="160">
        <v>59.513954378073059</v>
      </c>
      <c r="AT40" s="160">
        <v>68.674108133366531</v>
      </c>
      <c r="AU40" s="160">
        <v>-2.1860417477982854</v>
      </c>
      <c r="AV40" s="160">
        <v>123821.00915453998</v>
      </c>
      <c r="AW40" s="160">
        <v>12690.009154540003</v>
      </c>
      <c r="AX40" s="160">
        <v>594.9371380468823</v>
      </c>
      <c r="AY40" s="72"/>
      <c r="BF40" s="131"/>
      <c r="BJ40" s="96"/>
    </row>
    <row r="41" spans="1:62">
      <c r="B41" s="59" t="str">
        <f t="shared" si="0"/>
        <v>K99652 16oz Kroger Sriracha Ranch</v>
      </c>
      <c r="D41" s="91">
        <f t="shared" si="1"/>
        <v>70170.16</v>
      </c>
      <c r="E41" s="92">
        <f t="shared" si="1"/>
        <v>3432.7667420000002</v>
      </c>
      <c r="F41" s="92">
        <f t="shared" si="1"/>
        <v>955.73326599999996</v>
      </c>
      <c r="G41" s="92">
        <f t="shared" si="1"/>
        <v>2514.9833229999999</v>
      </c>
      <c r="H41" s="93">
        <f t="shared" si="2"/>
        <v>20.441284035255315</v>
      </c>
      <c r="I41" s="94">
        <f t="shared" si="3"/>
        <v>21.33</v>
      </c>
      <c r="J41" s="95">
        <f t="shared" si="4"/>
        <v>0.47652774720317903</v>
      </c>
      <c r="K41" s="95">
        <f t="shared" si="4"/>
        <v>0.74949224921985613</v>
      </c>
      <c r="L41" s="96">
        <f t="shared" si="5"/>
        <v>21.330252302610621</v>
      </c>
      <c r="M41" s="60">
        <f t="shared" si="6"/>
        <v>0.49725139866496199</v>
      </c>
      <c r="N41" s="60">
        <f t="shared" si="7"/>
        <v>2.0723651461782955E-2</v>
      </c>
      <c r="O41" s="60">
        <f t="shared" si="8"/>
        <v>0.78221869334448002</v>
      </c>
      <c r="P41" s="60">
        <f t="shared" si="9"/>
        <v>3.2726444124623888E-2</v>
      </c>
      <c r="Q41" s="97">
        <f t="shared" si="10"/>
        <v>21.33</v>
      </c>
      <c r="R41" s="60">
        <f t="shared" si="11"/>
        <v>0.47653338382740101</v>
      </c>
      <c r="S41" s="60">
        <f t="shared" si="12"/>
        <v>5.6366242219829665E-6</v>
      </c>
      <c r="T41" s="60">
        <f t="shared" si="13"/>
        <v>0.74962749593721489</v>
      </c>
      <c r="U41" s="60">
        <f t="shared" si="14"/>
        <v>1.3524671735876126E-4</v>
      </c>
      <c r="W41" s="61"/>
      <c r="X41" s="61"/>
      <c r="Y41" s="60"/>
      <c r="Z41" s="62">
        <f t="shared" si="15"/>
        <v>141116.06360162146</v>
      </c>
      <c r="AA41" s="62">
        <f t="shared" si="16"/>
        <v>147251.29945022997</v>
      </c>
      <c r="AB41" s="62">
        <f t="shared" si="17"/>
        <v>3289.7013595761282</v>
      </c>
      <c r="AC41" s="62">
        <f t="shared" si="18"/>
        <v>3289.7402719174875</v>
      </c>
      <c r="AD41" s="62">
        <f t="shared" si="19"/>
        <v>3432.7667420000002</v>
      </c>
      <c r="AE41" s="62">
        <f t="shared" si="20"/>
        <v>89706.575152248217</v>
      </c>
      <c r="AF41" s="62">
        <f t="shared" si="21"/>
        <v>93606.705170639994</v>
      </c>
      <c r="AG41" s="62">
        <f t="shared" si="22"/>
        <v>3289.1467416972764</v>
      </c>
      <c r="AH41" s="62">
        <f t="shared" si="23"/>
        <v>3289.7402719174875</v>
      </c>
      <c r="AI41" s="62">
        <f t="shared" si="24"/>
        <v>3432.7667420000002</v>
      </c>
      <c r="AK41" s="98"/>
      <c r="AL41" s="34" t="s">
        <v>440</v>
      </c>
      <c r="AM41" s="160">
        <v>70170.16</v>
      </c>
      <c r="AN41" s="160">
        <v>3432.7667420000002</v>
      </c>
      <c r="AO41" s="160">
        <v>955.73326599999996</v>
      </c>
      <c r="AP41" s="160">
        <v>2514.9833229999999</v>
      </c>
      <c r="AQ41" s="160">
        <v>20.441284035255315</v>
      </c>
      <c r="AR41" s="160">
        <v>21.33</v>
      </c>
      <c r="AS41" s="160">
        <v>47.6527747203179</v>
      </c>
      <c r="AT41" s="160">
        <v>74.949224921985618</v>
      </c>
      <c r="AU41" s="160">
        <v>-0.88871596474468562</v>
      </c>
      <c r="AV41" s="160">
        <v>73220.914606859995</v>
      </c>
      <c r="AW41" s="160">
        <v>3050.7546068600004</v>
      </c>
      <c r="AX41" s="160">
        <v>143.02647008251293</v>
      </c>
      <c r="AY41" s="72"/>
      <c r="BF41" s="131"/>
      <c r="BJ41" s="96"/>
    </row>
    <row r="42" spans="1:62">
      <c r="B42" s="59" t="str">
        <f t="shared" si="0"/>
        <v>K99659 16oz Kroger Balsamic Vinaigrette</v>
      </c>
      <c r="D42" s="91">
        <f t="shared" si="1"/>
        <v>75566.490000000005</v>
      </c>
      <c r="E42" s="92">
        <f t="shared" si="1"/>
        <v>3892.2334700000001</v>
      </c>
      <c r="F42" s="92">
        <f t="shared" si="1"/>
        <v>1703.7165529999995</v>
      </c>
      <c r="G42" s="92">
        <f t="shared" si="1"/>
        <v>4039.0666359999991</v>
      </c>
      <c r="H42" s="93">
        <f t="shared" si="2"/>
        <v>19.414685830755165</v>
      </c>
      <c r="I42" s="94">
        <f t="shared" si="3"/>
        <v>21.33</v>
      </c>
      <c r="J42" s="95">
        <f t="shared" si="4"/>
        <v>0.36769347641827499</v>
      </c>
      <c r="K42" s="95">
        <f t="shared" si="4"/>
        <v>0.63308594341124713</v>
      </c>
      <c r="L42" s="96">
        <f t="shared" si="5"/>
        <v>21.330000000299393</v>
      </c>
      <c r="M42" s="60">
        <f t="shared" si="6"/>
        <v>0.40396748731765741</v>
      </c>
      <c r="N42" s="60">
        <f t="shared" si="7"/>
        <v>3.6274010899382425E-2</v>
      </c>
      <c r="O42" s="60">
        <f t="shared" si="8"/>
        <v>0.69554471608975632</v>
      </c>
      <c r="P42" s="60">
        <f t="shared" si="9"/>
        <v>6.2458772678509189E-2</v>
      </c>
      <c r="Q42" s="97">
        <f t="shared" si="10"/>
        <v>21.33</v>
      </c>
      <c r="R42" s="60">
        <f t="shared" si="11"/>
        <v>0.36769347642343603</v>
      </c>
      <c r="S42" s="60">
        <f t="shared" si="12"/>
        <v>5.161038263423734E-12</v>
      </c>
      <c r="T42" s="60">
        <f t="shared" si="13"/>
        <v>0.63308870811647522</v>
      </c>
      <c r="U42" s="60">
        <f t="shared" si="14"/>
        <v>2.7647052280865836E-6</v>
      </c>
      <c r="W42" s="61"/>
      <c r="X42" s="61"/>
      <c r="Y42" s="60"/>
      <c r="Z42" s="62">
        <f t="shared" si="15"/>
        <v>187060.82140857723</v>
      </c>
      <c r="AA42" s="62">
        <f t="shared" si="16"/>
        <v>205514.90533646996</v>
      </c>
      <c r="AB42" s="62">
        <f t="shared" si="17"/>
        <v>3542.7327706957026</v>
      </c>
      <c r="AC42" s="62">
        <f t="shared" si="18"/>
        <v>3542.7327707454297</v>
      </c>
      <c r="AD42" s="62">
        <f t="shared" si="19"/>
        <v>3892.2334700000001</v>
      </c>
      <c r="AE42" s="62">
        <f t="shared" si="20"/>
        <v>108643.61162115213</v>
      </c>
      <c r="AF42" s="62">
        <f t="shared" si="21"/>
        <v>119361.61399058998</v>
      </c>
      <c r="AG42" s="62">
        <f t="shared" si="22"/>
        <v>3542.7172995931446</v>
      </c>
      <c r="AH42" s="62">
        <f t="shared" si="23"/>
        <v>3542.7327707454292</v>
      </c>
      <c r="AI42" s="62">
        <f t="shared" si="24"/>
        <v>3892.2334700000001</v>
      </c>
      <c r="AK42" s="98"/>
      <c r="AL42" s="34" t="s">
        <v>441</v>
      </c>
      <c r="AM42" s="160">
        <v>75566.490000000005</v>
      </c>
      <c r="AN42" s="160">
        <v>3892.2334700000001</v>
      </c>
      <c r="AO42" s="160">
        <v>1703.7165529999995</v>
      </c>
      <c r="AP42" s="160">
        <v>4039.0666359999991</v>
      </c>
      <c r="AQ42" s="160">
        <v>19.414685830755165</v>
      </c>
      <c r="AR42" s="160">
        <v>21.33</v>
      </c>
      <c r="AS42" s="160">
        <v>36.769347641827501</v>
      </c>
      <c r="AT42" s="160">
        <v>63.308594341124717</v>
      </c>
      <c r="AU42" s="160">
        <v>-1.9153141692448366</v>
      </c>
      <c r="AV42" s="160">
        <v>83021.339915100005</v>
      </c>
      <c r="AW42" s="160">
        <v>7454.8499150999987</v>
      </c>
      <c r="AX42" s="160">
        <v>349.50069925457103</v>
      </c>
      <c r="AY42" s="72"/>
      <c r="BF42" s="131"/>
      <c r="BJ42" s="96"/>
    </row>
    <row r="43" spans="1:62">
      <c r="B43" s="59" t="str">
        <f t="shared" si="0"/>
        <v>K99662 16oz Kroger Italian</v>
      </c>
      <c r="D43" s="91">
        <f t="shared" si="1"/>
        <v>539335.49</v>
      </c>
      <c r="E43" s="92">
        <f t="shared" si="1"/>
        <v>27529.634229999996</v>
      </c>
      <c r="F43" s="92">
        <f t="shared" si="1"/>
        <v>10177.749170000001</v>
      </c>
      <c r="G43" s="92">
        <f t="shared" si="1"/>
        <v>5859.3332630000032</v>
      </c>
      <c r="H43" s="93">
        <f t="shared" si="2"/>
        <v>19.591088115957145</v>
      </c>
      <c r="I43" s="94">
        <f t="shared" si="3"/>
        <v>21.33</v>
      </c>
      <c r="J43" s="95">
        <f t="shared" si="4"/>
        <v>0.58037973722583347</v>
      </c>
      <c r="K43" s="95">
        <f t="shared" si="4"/>
        <v>0.6705615739708225</v>
      </c>
      <c r="L43" s="96">
        <f t="shared" si="5"/>
        <v>21.330052599873031</v>
      </c>
      <c r="M43" s="60">
        <f t="shared" si="6"/>
        <v>0.63189600545179825</v>
      </c>
      <c r="N43" s="60">
        <f t="shared" si="7"/>
        <v>5.1516268225964779E-2</v>
      </c>
      <c r="O43" s="60">
        <f t="shared" si="8"/>
        <v>0.73008604012549971</v>
      </c>
      <c r="P43" s="60">
        <f t="shared" si="9"/>
        <v>5.9524466154677214E-2</v>
      </c>
      <c r="Q43" s="97">
        <f t="shared" si="10"/>
        <v>21.33</v>
      </c>
      <c r="R43" s="60">
        <f t="shared" si="11"/>
        <v>0.58038116844479681</v>
      </c>
      <c r="S43" s="60">
        <f t="shared" si="12"/>
        <v>1.431218963343639E-6</v>
      </c>
      <c r="T43" s="60">
        <f t="shared" si="13"/>
        <v>0.67056633588039793</v>
      </c>
      <c r="U43" s="60">
        <f t="shared" si="14"/>
        <v>4.761909575434764E-6</v>
      </c>
      <c r="W43" s="61"/>
      <c r="X43" s="61"/>
      <c r="Y43" s="60"/>
      <c r="Z43" s="62">
        <f t="shared" si="15"/>
        <v>853519.38506777142</v>
      </c>
      <c r="AA43" s="62">
        <f t="shared" si="16"/>
        <v>929278.06642178993</v>
      </c>
      <c r="AB43" s="62">
        <f t="shared" si="17"/>
        <v>25285.239568664281</v>
      </c>
      <c r="AC43" s="62">
        <f t="shared" si="18"/>
        <v>25285.301922175338</v>
      </c>
      <c r="AD43" s="62">
        <f t="shared" si="19"/>
        <v>27529.634229999996</v>
      </c>
      <c r="AE43" s="62">
        <f t="shared" si="20"/>
        <v>738728.67081157968</v>
      </c>
      <c r="AF43" s="62">
        <f t="shared" si="21"/>
        <v>804298.48792199988</v>
      </c>
      <c r="AG43" s="62">
        <f t="shared" si="22"/>
        <v>25285.122363025264</v>
      </c>
      <c r="AH43" s="62">
        <f t="shared" si="23"/>
        <v>25285.301922175342</v>
      </c>
      <c r="AI43" s="62">
        <f t="shared" si="24"/>
        <v>27529.63423</v>
      </c>
      <c r="AK43" s="98"/>
      <c r="AL43" s="34" t="s">
        <v>442</v>
      </c>
      <c r="AM43" s="160">
        <v>539335.49</v>
      </c>
      <c r="AN43" s="160">
        <v>27529.634229999996</v>
      </c>
      <c r="AO43" s="160">
        <v>10177.749170000001</v>
      </c>
      <c r="AP43" s="160">
        <v>5859.3332630000032</v>
      </c>
      <c r="AQ43" s="160">
        <v>19.591088115957149</v>
      </c>
      <c r="AR43" s="160">
        <v>21.33</v>
      </c>
      <c r="AS43" s="160">
        <v>58.037973722583345</v>
      </c>
      <c r="AT43" s="160">
        <v>67.056157397082245</v>
      </c>
      <c r="AU43" s="160">
        <v>-1.7389118840428524</v>
      </c>
      <c r="AV43" s="160">
        <v>587207.09812590026</v>
      </c>
      <c r="AW43" s="160">
        <v>47871.608125899991</v>
      </c>
      <c r="AX43" s="160">
        <v>2244.3323078246599</v>
      </c>
      <c r="AY43" s="72"/>
      <c r="BF43" s="131"/>
      <c r="BJ43" s="96"/>
    </row>
    <row r="44" spans="1:62">
      <c r="B44" s="59" t="str">
        <f t="shared" si="0"/>
        <v>K99664 16oz Kroger 1000 Island</v>
      </c>
      <c r="D44" s="91">
        <f t="shared" si="1"/>
        <v>178988.22</v>
      </c>
      <c r="E44" s="92">
        <f t="shared" si="1"/>
        <v>9067.0668849999984</v>
      </c>
      <c r="F44" s="92">
        <f t="shared" si="1"/>
        <v>4015.716461999999</v>
      </c>
      <c r="G44" s="92">
        <f t="shared" si="1"/>
        <v>3850.1166489999991</v>
      </c>
      <c r="H44" s="93">
        <f t="shared" si="2"/>
        <v>19.740476415378293</v>
      </c>
      <c r="I44" s="94">
        <f t="shared" si="3"/>
        <v>21.33</v>
      </c>
      <c r="J44" s="95">
        <f t="shared" si="4"/>
        <v>0.4955663824996307</v>
      </c>
      <c r="K44" s="95">
        <f t="shared" si="4"/>
        <v>0.64139469603674659</v>
      </c>
      <c r="L44" s="96">
        <f t="shared" si="5"/>
        <v>21.330020258903744</v>
      </c>
      <c r="M44" s="60">
        <f t="shared" si="6"/>
        <v>0.53547040891648112</v>
      </c>
      <c r="N44" s="60">
        <f t="shared" si="7"/>
        <v>3.9904026416850424E-2</v>
      </c>
      <c r="O44" s="60">
        <f t="shared" si="8"/>
        <v>0.69305335451260541</v>
      </c>
      <c r="P44" s="60">
        <f t="shared" si="9"/>
        <v>5.1658658475858821E-2</v>
      </c>
      <c r="Q44" s="97">
        <f t="shared" si="10"/>
        <v>21.33</v>
      </c>
      <c r="R44" s="60">
        <f t="shared" si="11"/>
        <v>0.49556685318090793</v>
      </c>
      <c r="S44" s="60">
        <f t="shared" si="12"/>
        <v>4.7068127723148834E-7</v>
      </c>
      <c r="T44" s="60">
        <f t="shared" si="13"/>
        <v>0.64140662913056257</v>
      </c>
      <c r="U44" s="60">
        <f t="shared" si="14"/>
        <v>1.1933093815974516E-5</v>
      </c>
      <c r="W44" s="61"/>
      <c r="X44" s="61"/>
      <c r="Y44" s="60"/>
      <c r="Z44" s="62">
        <f t="shared" si="15"/>
        <v>334263.51301499712</v>
      </c>
      <c r="AA44" s="62">
        <f t="shared" si="16"/>
        <v>361178.75691467989</v>
      </c>
      <c r="AB44" s="62">
        <f t="shared" si="17"/>
        <v>8391.3759962457298</v>
      </c>
      <c r="AC44" s="62">
        <f t="shared" si="18"/>
        <v>8391.3839662447263</v>
      </c>
      <c r="AD44" s="62">
        <f t="shared" si="19"/>
        <v>9067.0668850000002</v>
      </c>
      <c r="AE44" s="62">
        <f t="shared" si="20"/>
        <v>258260.37610895731</v>
      </c>
      <c r="AF44" s="62">
        <f t="shared" si="21"/>
        <v>279055.76879150991</v>
      </c>
      <c r="AG44" s="62">
        <f t="shared" si="22"/>
        <v>8391.2278481636731</v>
      </c>
      <c r="AH44" s="62">
        <f t="shared" si="23"/>
        <v>8391.3839662447263</v>
      </c>
      <c r="AI44" s="62">
        <f t="shared" si="24"/>
        <v>9067.0668849999984</v>
      </c>
      <c r="AK44" s="98"/>
      <c r="AL44" s="34" t="s">
        <v>443</v>
      </c>
      <c r="AM44" s="160">
        <v>178988.22</v>
      </c>
      <c r="AN44" s="160">
        <v>9067.0668849999984</v>
      </c>
      <c r="AO44" s="160">
        <v>4015.716461999999</v>
      </c>
      <c r="AP44" s="160">
        <v>3850.1166489999991</v>
      </c>
      <c r="AQ44" s="160">
        <v>19.740476415378293</v>
      </c>
      <c r="AR44" s="160">
        <v>21.33</v>
      </c>
      <c r="AS44" s="160">
        <v>49.556638249963072</v>
      </c>
      <c r="AT44" s="160">
        <v>64.139469603674655</v>
      </c>
      <c r="AU44" s="160">
        <v>-1.5895235846217064</v>
      </c>
      <c r="AV44" s="160">
        <v>193400.53665704999</v>
      </c>
      <c r="AW44" s="160">
        <v>14412.31665705</v>
      </c>
      <c r="AX44" s="160">
        <v>675.68291875527461</v>
      </c>
      <c r="AY44" s="72"/>
      <c r="BF44" s="131"/>
      <c r="BJ44" s="96"/>
    </row>
    <row r="45" spans="1:62">
      <c r="B45" s="100" t="str">
        <f>CONCATENATE(A5," Subtotal")</f>
        <v>750 Liquid Line Subtotal</v>
      </c>
      <c r="C45" s="101"/>
      <c r="D45" s="102">
        <f>SUM(D6:D44)</f>
        <v>2926824.31</v>
      </c>
      <c r="E45" s="102">
        <f>SUM(E6:E44)</f>
        <v>166058.32236000002</v>
      </c>
      <c r="F45" s="102">
        <f>SUM(F6:F44)</f>
        <v>73977.344870000001</v>
      </c>
      <c r="G45" s="102">
        <f>SUM(G6:G44)</f>
        <v>101970.599326</v>
      </c>
      <c r="H45" s="103">
        <f t="shared" ref="H45" si="25">D45/E45</f>
        <v>17.625279289856362</v>
      </c>
      <c r="I45" s="104"/>
      <c r="J45" s="105">
        <f>AB45/(SUM($E45:$G45))</f>
        <v>0.45248367692540564</v>
      </c>
      <c r="K45" s="105">
        <f>AG45/(SUM($E45:$F45))</f>
        <v>0.64467193418714863</v>
      </c>
      <c r="L45" s="106">
        <f>D45/(J45*(E45+F45+G45))</f>
        <v>18.912967358019579</v>
      </c>
      <c r="M45" s="107">
        <f>AD45/(SUM($E45:$G45))</f>
        <v>0.48554175346611578</v>
      </c>
      <c r="N45" s="108">
        <f>M45-J45</f>
        <v>3.3058076540710135E-2</v>
      </c>
      <c r="O45" s="107">
        <f>AI45/(SUM($E45:$F45))</f>
        <v>0.69180686468933983</v>
      </c>
      <c r="P45" s="108">
        <f>O45-K45</f>
        <v>4.7134930502191197E-2</v>
      </c>
      <c r="Q45" s="106">
        <f>D45/(R45*(E45+F45+G45))</f>
        <v>18.917559468300141</v>
      </c>
      <c r="R45" s="109">
        <f>AC45/(SUM($E45:$G45))</f>
        <v>0.45237383955721461</v>
      </c>
      <c r="S45" s="108">
        <f>R45-J45</f>
        <v>-1.0983736819103473E-4</v>
      </c>
      <c r="T45" s="109">
        <f>AH45/(SUM($E45:$F45))</f>
        <v>0.64454874452603617</v>
      </c>
      <c r="U45" s="108">
        <f>T45-K45</f>
        <v>-1.231896611124661E-4</v>
      </c>
      <c r="V45" s="100"/>
      <c r="W45" s="100"/>
      <c r="X45" s="100"/>
      <c r="Y45" s="60"/>
      <c r="Z45" s="110">
        <f t="shared" ref="Z45:AI45" si="26">SUM(Z6:Z44)</f>
        <v>5927355.7209897647</v>
      </c>
      <c r="AA45" s="110">
        <f t="shared" si="26"/>
        <v>6418482.9712360101</v>
      </c>
      <c r="AB45" s="110">
        <f t="shared" si="26"/>
        <v>154752.25302278926</v>
      </c>
      <c r="AC45" s="110">
        <f t="shared" si="26"/>
        <v>154714.68795456592</v>
      </c>
      <c r="AD45" s="110">
        <f t="shared" si="26"/>
        <v>166058.32236000002</v>
      </c>
      <c r="AE45" s="110">
        <f t="shared" si="26"/>
        <v>4154772.5125414734</v>
      </c>
      <c r="AF45" s="110">
        <f t="shared" si="26"/>
        <v>4501015.5639157193</v>
      </c>
      <c r="AG45" s="110">
        <f t="shared" si="26"/>
        <v>154744.25786706689</v>
      </c>
      <c r="AH45" s="110">
        <f t="shared" si="26"/>
        <v>154714.68795456592</v>
      </c>
      <c r="AI45" s="110">
        <f t="shared" si="26"/>
        <v>166058.32236000002</v>
      </c>
      <c r="AK45" s="111"/>
      <c r="AL45" s="162" t="s">
        <v>444</v>
      </c>
      <c r="AM45" s="163">
        <v>2926824.31</v>
      </c>
      <c r="AN45" s="163">
        <v>166058.32235999999</v>
      </c>
      <c r="AO45" s="163">
        <v>73977.344870000001</v>
      </c>
      <c r="AP45" s="163">
        <v>101970.599326</v>
      </c>
      <c r="AQ45" s="163">
        <v>17.625279289856365</v>
      </c>
      <c r="AR45" s="163">
        <v>19.125387994804989</v>
      </c>
      <c r="AS45" s="163">
        <v>45.248367692540597</v>
      </c>
      <c r="AT45" s="163">
        <v>64.467193418714842</v>
      </c>
      <c r="AU45" s="163">
        <v>-1.500108704948625</v>
      </c>
      <c r="AV45" s="163">
        <v>3175929.8449014006</v>
      </c>
      <c r="AW45" s="163">
        <v>249105.53490140001</v>
      </c>
      <c r="AX45" s="163">
        <v>11303.510137497316</v>
      </c>
      <c r="AY45" s="72"/>
      <c r="BF45" s="131"/>
      <c r="BJ45" s="96"/>
    </row>
    <row r="46" spans="1:62">
      <c r="B46" s="100"/>
      <c r="C46" s="100"/>
      <c r="D46" s="102"/>
      <c r="E46" s="102"/>
      <c r="F46" s="102"/>
      <c r="G46" s="102"/>
      <c r="H46" s="112"/>
      <c r="I46" s="100"/>
      <c r="J46" s="105"/>
      <c r="K46" s="105"/>
      <c r="L46" s="106"/>
      <c r="M46" s="105"/>
      <c r="N46" s="108"/>
      <c r="O46" s="105"/>
      <c r="P46" s="108"/>
      <c r="Q46" s="106"/>
      <c r="R46" s="105"/>
      <c r="S46" s="108"/>
      <c r="T46" s="105"/>
      <c r="U46" s="108"/>
      <c r="V46" s="100"/>
      <c r="W46" s="100"/>
      <c r="X46" s="100"/>
      <c r="Y46" s="60"/>
      <c r="Z46" s="113"/>
      <c r="AA46" s="113"/>
      <c r="AB46" s="113"/>
      <c r="AC46" s="113"/>
      <c r="AD46" s="113"/>
      <c r="AE46" s="113"/>
      <c r="AF46" s="113"/>
      <c r="AG46" s="113"/>
      <c r="AH46" s="113"/>
      <c r="AI46" s="113"/>
      <c r="AK46" s="98"/>
      <c r="AY46" s="72"/>
      <c r="BF46" s="131"/>
      <c r="BJ46" s="96"/>
    </row>
    <row r="47" spans="1:62">
      <c r="B47" s="100"/>
      <c r="C47" s="100"/>
      <c r="D47" s="102"/>
      <c r="E47" s="102"/>
      <c r="F47" s="102"/>
      <c r="G47" s="102"/>
      <c r="H47" s="112"/>
      <c r="I47" s="100"/>
      <c r="J47" s="105"/>
      <c r="K47" s="105"/>
      <c r="L47" s="106"/>
      <c r="M47" s="105"/>
      <c r="N47" s="108"/>
      <c r="O47" s="105"/>
      <c r="P47" s="108"/>
      <c r="Q47" s="106"/>
      <c r="R47" s="105"/>
      <c r="S47" s="108"/>
      <c r="T47" s="105"/>
      <c r="U47" s="108"/>
      <c r="V47" s="100"/>
      <c r="W47" s="100"/>
      <c r="X47" s="100"/>
      <c r="Y47" s="60"/>
      <c r="Z47" s="113"/>
      <c r="AA47" s="113"/>
      <c r="AB47" s="113"/>
      <c r="AC47" s="113"/>
      <c r="AD47" s="113"/>
      <c r="AE47" s="113"/>
      <c r="AF47" s="113"/>
      <c r="AG47" s="113"/>
      <c r="AH47" s="113"/>
      <c r="AI47" s="113"/>
      <c r="AK47" s="98"/>
      <c r="AL47" s="72"/>
      <c r="AM47" s="72"/>
      <c r="AN47" s="72"/>
      <c r="AO47" s="72"/>
      <c r="AP47" s="72"/>
      <c r="AQ47" s="72"/>
      <c r="AR47" s="72"/>
      <c r="AS47" s="72"/>
      <c r="AT47" s="72"/>
      <c r="AU47" s="72"/>
      <c r="AV47" s="72"/>
      <c r="AW47" s="72"/>
      <c r="AX47" s="72"/>
      <c r="AY47" s="72"/>
      <c r="BF47" s="131"/>
      <c r="BJ47" s="96"/>
    </row>
    <row r="48" spans="1:62">
      <c r="A48" s="83" t="str">
        <f>AL48</f>
        <v>752 Semi-Solid Line</v>
      </c>
      <c r="B48" s="100"/>
      <c r="C48" s="100"/>
      <c r="D48" s="102"/>
      <c r="E48" s="102"/>
      <c r="F48" s="102"/>
      <c r="G48" s="102"/>
      <c r="H48" s="112"/>
      <c r="I48" s="100"/>
      <c r="J48" s="105"/>
      <c r="K48" s="105"/>
      <c r="L48" s="106"/>
      <c r="M48" s="105"/>
      <c r="N48" s="108"/>
      <c r="O48" s="105"/>
      <c r="P48" s="108"/>
      <c r="Q48" s="106"/>
      <c r="R48" s="105"/>
      <c r="S48" s="108"/>
      <c r="T48" s="105"/>
      <c r="U48" s="108"/>
      <c r="V48" s="100"/>
      <c r="W48" s="100"/>
      <c r="X48" s="100"/>
      <c r="Y48" s="60"/>
      <c r="Z48" s="113"/>
      <c r="AA48" s="113"/>
      <c r="AB48" s="113"/>
      <c r="AC48" s="113"/>
      <c r="AD48" s="113"/>
      <c r="AE48" s="113"/>
      <c r="AF48" s="113"/>
      <c r="AG48" s="113"/>
      <c r="AH48" s="113"/>
      <c r="AI48" s="113"/>
      <c r="AK48" s="114"/>
      <c r="AL48" s="144" t="s">
        <v>445</v>
      </c>
      <c r="AM48" s="144"/>
      <c r="AN48" s="144"/>
      <c r="AO48" s="144"/>
      <c r="AP48" s="144"/>
      <c r="AQ48" s="144"/>
      <c r="AR48" s="145"/>
      <c r="AS48" s="145"/>
      <c r="AT48" s="144"/>
      <c r="AU48" s="144"/>
      <c r="AV48" s="144"/>
      <c r="AW48" s="144"/>
      <c r="AX48" s="144"/>
      <c r="AY48" s="72"/>
      <c r="BF48" s="131"/>
      <c r="BJ48" s="96"/>
    </row>
    <row r="49" spans="2:62">
      <c r="B49" s="59" t="str">
        <f t="shared" ref="B49:B85" si="27">AL49</f>
        <v>K04380 15oz Smart Way Mayo</v>
      </c>
      <c r="D49" s="91">
        <f t="shared" ref="D49:G67" si="28">AM49</f>
        <v>30826.89</v>
      </c>
      <c r="E49" s="92">
        <f t="shared" si="28"/>
        <v>3323.5335799999993</v>
      </c>
      <c r="F49" s="92">
        <f>AO49</f>
        <v>3672.0997690000008</v>
      </c>
      <c r="G49" s="92">
        <f>AP49</f>
        <v>3204.966649</v>
      </c>
      <c r="H49" s="93">
        <f t="shared" ref="H49:H85" si="29">IF(ISERROR(D49/E49),0,D49/E49)</f>
        <v>9.2753358008797395</v>
      </c>
      <c r="I49" s="94">
        <f t="shared" ref="I49:I85" si="30">AR49</f>
        <v>8.33</v>
      </c>
      <c r="J49" s="95">
        <f t="shared" ref="J49:K85" si="31">AS49/100</f>
        <v>0.34511149804941404</v>
      </c>
      <c r="K49" s="95">
        <f t="shared" si="31"/>
        <v>0.503217845208216</v>
      </c>
      <c r="L49" s="96">
        <f>IF(ISERROR(D49/(J49*(E49+F49+G49))),0,D49/(J49*(E49+F49+G49)))</f>
        <v>8.7567825665377015</v>
      </c>
      <c r="M49" s="60">
        <f t="shared" ref="M49:M85" si="32">IF(ISERROR(D49/Z49),0,D49/Z49)</f>
        <v>0.32581745982115112</v>
      </c>
      <c r="N49" s="60">
        <f t="shared" ref="N49:N85" si="33">M49-J49</f>
        <v>-1.9294038228262922E-2</v>
      </c>
      <c r="O49" s="60">
        <f>IF(ISERROR(D49/AE49),0,D49/AE49)</f>
        <v>0.47508687408197087</v>
      </c>
      <c r="P49" s="60">
        <f>O49-K49</f>
        <v>-2.813097112624513E-2</v>
      </c>
      <c r="Q49" s="97">
        <f t="shared" ref="Q49:Q85" si="34">I49</f>
        <v>8.33</v>
      </c>
      <c r="R49" s="60">
        <f t="shared" ref="R49:R85" si="35">IF(ISERROR(D49/AA49),0,D49/AA49)</f>
        <v>0.36279307918737325</v>
      </c>
      <c r="S49" s="60">
        <f t="shared" ref="S49:S85" si="36">R49-J49</f>
        <v>1.7681581137959201E-2</v>
      </c>
      <c r="T49" s="60">
        <f>IF(ISERROR(D49/AF49),0,D49/AF49)</f>
        <v>0.52900243597845731</v>
      </c>
      <c r="U49" s="60">
        <f>T49-K49</f>
        <v>2.5784590770241311E-2</v>
      </c>
      <c r="W49" s="61"/>
      <c r="X49" s="61"/>
      <c r="Y49" s="60"/>
      <c r="Z49" s="62">
        <f>(SUM($E49:$G49))*$H49</f>
        <v>94613.990351903194</v>
      </c>
      <c r="AA49" s="62">
        <f>(SUM($E49:$G49))*$Q49</f>
        <v>84970.997983339999</v>
      </c>
      <c r="AB49" s="62">
        <f>(SUM($E49:$G49))*$J49</f>
        <v>3520.34434631263</v>
      </c>
      <c r="AC49" s="62">
        <f>SUM(($E49:$G49))*$R49</f>
        <v>3700.7070828331334</v>
      </c>
      <c r="AD49" s="62">
        <f>SUM(($E49:$G49))*$M49</f>
        <v>3323.5335799999993</v>
      </c>
      <c r="AE49" s="62">
        <f>(SUM($E49:$F49))*$H49</f>
        <v>64886.848451807928</v>
      </c>
      <c r="AF49" s="62">
        <f>(SUM($E49:$F49))*$Q49</f>
        <v>58273.625797169996</v>
      </c>
      <c r="AG49" s="62">
        <f>(SUM($E49:$F49))*$K49</f>
        <v>3520.3275397505154</v>
      </c>
      <c r="AH49" s="62">
        <f>SUM(($E49:$F49))*$T49</f>
        <v>3700.7070828331334</v>
      </c>
      <c r="AI49" s="62">
        <f>SUM(($E49:$F49))*$O49</f>
        <v>3323.5335799999989</v>
      </c>
      <c r="AK49" s="98"/>
      <c r="AL49" s="34" t="s">
        <v>446</v>
      </c>
      <c r="AM49" s="160">
        <v>30826.89</v>
      </c>
      <c r="AN49" s="160">
        <v>3323.5335799999993</v>
      </c>
      <c r="AO49" s="160">
        <v>3672.0997690000008</v>
      </c>
      <c r="AP49" s="160">
        <v>3204.966649</v>
      </c>
      <c r="AQ49" s="160">
        <v>9.2753358008797377</v>
      </c>
      <c r="AR49" s="160">
        <v>8.33</v>
      </c>
      <c r="AS49" s="160">
        <v>34.511149804941404</v>
      </c>
      <c r="AT49" s="160">
        <v>50.321784520821595</v>
      </c>
      <c r="AU49" s="160">
        <v>0.94533580087973856</v>
      </c>
      <c r="AV49" s="160">
        <v>29386.517447409999</v>
      </c>
      <c r="AW49" s="160">
        <v>-1440.3725525900006</v>
      </c>
      <c r="AX49" s="160">
        <v>-196.81076636894161</v>
      </c>
      <c r="AY49" s="72"/>
      <c r="BF49" s="131"/>
      <c r="BJ49" s="96"/>
    </row>
    <row r="50" spans="2:62">
      <c r="B50" s="59" t="str">
        <f t="shared" si="27"/>
        <v>K06151 30oz Kroger Classic Whip Dressing</v>
      </c>
      <c r="D50" s="91">
        <f t="shared" si="28"/>
        <v>14564.12</v>
      </c>
      <c r="E50" s="92">
        <f t="shared" si="28"/>
        <v>1687.9834549999996</v>
      </c>
      <c r="F50" s="92">
        <f t="shared" si="28"/>
        <v>1342.816568</v>
      </c>
      <c r="G50" s="92">
        <f t="shared" si="28"/>
        <v>2465.4833099999996</v>
      </c>
      <c r="H50" s="93">
        <f t="shared" si="29"/>
        <v>8.6281177441991002</v>
      </c>
      <c r="I50" s="94">
        <f t="shared" si="30"/>
        <v>11</v>
      </c>
      <c r="J50" s="95">
        <f t="shared" si="31"/>
        <v>0.24089204083448024</v>
      </c>
      <c r="K50" s="95">
        <f t="shared" si="31"/>
        <v>0.43671457549495535</v>
      </c>
      <c r="L50" s="96">
        <f t="shared" ref="L50:L85" si="37">IF(ISERROR(D50/(J50*(E50+F50+G50))),0,D50/(J50*(E50+F50+G50)))</f>
        <v>11</v>
      </c>
      <c r="M50" s="60">
        <f t="shared" si="32"/>
        <v>0.30711361709925877</v>
      </c>
      <c r="N50" s="60">
        <f t="shared" si="33"/>
        <v>6.6221576264778537E-2</v>
      </c>
      <c r="O50" s="60">
        <f t="shared" ref="O50:O85" si="38">IF(ISERROR(D50/AE50),0,D50/AE50)</f>
        <v>0.55694319723845398</v>
      </c>
      <c r="P50" s="60">
        <f t="shared" ref="P50:P85" si="39">O50-K50</f>
        <v>0.12022862174349863</v>
      </c>
      <c r="Q50" s="97">
        <f t="shared" si="34"/>
        <v>11</v>
      </c>
      <c r="R50" s="60">
        <f t="shared" si="35"/>
        <v>0.24089204083448026</v>
      </c>
      <c r="S50" s="60">
        <f t="shared" si="36"/>
        <v>0</v>
      </c>
      <c r="T50" s="60">
        <f t="shared" ref="T50:T85" si="40">IF(ISERROR(D50/AF50),0,D50/AF50)</f>
        <v>0.43685195296400769</v>
      </c>
      <c r="U50" s="60">
        <f t="shared" ref="U50:U85" si="41">T50-K50</f>
        <v>1.373774690523466E-4</v>
      </c>
      <c r="W50" s="61"/>
      <c r="X50" s="61"/>
      <c r="Y50" s="60"/>
      <c r="Z50" s="62">
        <f t="shared" ref="Z50:Z86" si="42">(SUM($E50:$G50))*$H50</f>
        <v>47422.579752603066</v>
      </c>
      <c r="AA50" s="62">
        <f t="shared" ref="AA50:AA86" si="43">(SUM($E50:$G50))*$Q50</f>
        <v>60459.116662999993</v>
      </c>
      <c r="AB50" s="62">
        <f t="shared" ref="AB50:AB86" si="44">(SUM($E50:$G50))*$J50</f>
        <v>1324.0109090909091</v>
      </c>
      <c r="AC50" s="62">
        <f t="shared" ref="AC50:AC86" si="45">SUM(($E50:$G50))*$R50</f>
        <v>1324.0109090909091</v>
      </c>
      <c r="AD50" s="62">
        <f t="shared" ref="AD50:AD86" si="46">SUM(($E50:$G50))*$M50</f>
        <v>1687.9834549999996</v>
      </c>
      <c r="AE50" s="62">
        <f t="shared" ref="AE50:AE86" si="47">(SUM($E50:$F50))*$H50</f>
        <v>26150.099457565339</v>
      </c>
      <c r="AF50" s="62">
        <f t="shared" ref="AF50:AF86" si="48">(SUM($E50:$F50))*$Q50</f>
        <v>33338.800252999994</v>
      </c>
      <c r="AG50" s="62">
        <f t="shared" ref="AG50:AG86" si="49">(SUM($E50:$F50))*$K50</f>
        <v>1323.5945454545458</v>
      </c>
      <c r="AH50" s="62">
        <f t="shared" ref="AH50:AH86" si="50">SUM(($E50:$F50))*$T50</f>
        <v>1324.0109090909093</v>
      </c>
      <c r="AI50" s="62">
        <f t="shared" ref="AI50:AI86" si="51">SUM(($E50:$F50))*$O50</f>
        <v>1687.9834549999998</v>
      </c>
      <c r="AK50" s="98"/>
      <c r="AL50" s="34" t="s">
        <v>447</v>
      </c>
      <c r="AM50" s="160">
        <v>14564.12</v>
      </c>
      <c r="AN50" s="160">
        <v>1687.9834549999996</v>
      </c>
      <c r="AO50" s="160">
        <v>1342.816568</v>
      </c>
      <c r="AP50" s="160">
        <v>2465.4833099999996</v>
      </c>
      <c r="AQ50" s="160">
        <v>8.6281177441991002</v>
      </c>
      <c r="AR50" s="160">
        <v>11</v>
      </c>
      <c r="AS50" s="160">
        <v>24.089204083448024</v>
      </c>
      <c r="AT50" s="160">
        <v>43.671457549495535</v>
      </c>
      <c r="AU50" s="160">
        <v>-2.3718822558009003</v>
      </c>
      <c r="AV50" s="160">
        <v>18567.818005000005</v>
      </c>
      <c r="AW50" s="160">
        <v>4003.6980049999988</v>
      </c>
      <c r="AX50" s="160">
        <v>363.97254590909085</v>
      </c>
      <c r="AY50" s="72"/>
      <c r="BF50" s="131"/>
      <c r="BJ50" s="96"/>
    </row>
    <row r="51" spans="2:62">
      <c r="B51" s="59" t="str">
        <f t="shared" si="27"/>
        <v>K07700 KB Mayo Totes</v>
      </c>
      <c r="D51" s="91">
        <f t="shared" si="28"/>
        <v>127</v>
      </c>
      <c r="E51" s="92">
        <f t="shared" si="28"/>
        <v>471</v>
      </c>
      <c r="F51" s="92">
        <f t="shared" si="28"/>
        <v>747.96666599999992</v>
      </c>
      <c r="G51" s="92">
        <f t="shared" si="28"/>
        <v>1504.7333329999999</v>
      </c>
      <c r="H51" s="93">
        <f t="shared" si="29"/>
        <v>0.26963906581740976</v>
      </c>
      <c r="I51" s="94">
        <f t="shared" si="30"/>
        <v>0.11</v>
      </c>
      <c r="J51" s="95">
        <f t="shared" si="31"/>
        <v>0.1134819948813066</v>
      </c>
      <c r="K51" s="95">
        <f t="shared" si="31"/>
        <v>0.2535679752088747</v>
      </c>
      <c r="L51" s="96">
        <f t="shared" si="37"/>
        <v>0.41088235260376232</v>
      </c>
      <c r="M51" s="60">
        <f t="shared" si="32"/>
        <v>0.1729265338227142</v>
      </c>
      <c r="N51" s="60">
        <f t="shared" si="33"/>
        <v>5.9444538941407596E-2</v>
      </c>
      <c r="O51" s="60">
        <f t="shared" si="38"/>
        <v>0.38639284661127893</v>
      </c>
      <c r="P51" s="60">
        <f t="shared" si="39"/>
        <v>0.13282487140240423</v>
      </c>
      <c r="Q51" s="97">
        <f t="shared" si="34"/>
        <v>0.11</v>
      </c>
      <c r="R51" s="60">
        <f t="shared" si="35"/>
        <v>0.42388862759090334</v>
      </c>
      <c r="S51" s="60">
        <f t="shared" si="36"/>
        <v>0.31040663270959673</v>
      </c>
      <c r="T51" s="60">
        <f t="shared" si="40"/>
        <v>0.94715096544359056</v>
      </c>
      <c r="U51" s="60">
        <f t="shared" si="41"/>
        <v>0.69358299023471592</v>
      </c>
      <c r="W51" s="61"/>
      <c r="X51" s="61"/>
      <c r="Y51" s="60"/>
      <c r="Z51" s="62">
        <f t="shared" si="42"/>
        <v>734.41592329723971</v>
      </c>
      <c r="AA51" s="62">
        <f t="shared" si="43"/>
        <v>299.60699988999994</v>
      </c>
      <c r="AB51" s="62">
        <f t="shared" si="44"/>
        <v>309.09090934473272</v>
      </c>
      <c r="AC51" s="62">
        <f t="shared" si="45"/>
        <v>1154.5454545454545</v>
      </c>
      <c r="AD51" s="62">
        <f t="shared" si="46"/>
        <v>471.00000000000006</v>
      </c>
      <c r="AE51" s="62">
        <f t="shared" si="47"/>
        <v>328.68103308280251</v>
      </c>
      <c r="AF51" s="62">
        <f t="shared" si="48"/>
        <v>134.08633325999998</v>
      </c>
      <c r="AG51" s="62">
        <f t="shared" si="49"/>
        <v>309.09090934473261</v>
      </c>
      <c r="AH51" s="62">
        <f t="shared" si="50"/>
        <v>1154.5454545454545</v>
      </c>
      <c r="AI51" s="62">
        <f t="shared" si="51"/>
        <v>471</v>
      </c>
      <c r="AK51" s="98"/>
      <c r="AL51" s="34" t="s">
        <v>448</v>
      </c>
      <c r="AM51" s="160">
        <v>127</v>
      </c>
      <c r="AN51" s="160">
        <v>471</v>
      </c>
      <c r="AO51" s="160">
        <v>747.96666599999992</v>
      </c>
      <c r="AP51" s="160">
        <v>1504.7333329999999</v>
      </c>
      <c r="AQ51" s="160">
        <v>0.26963906581740976</v>
      </c>
      <c r="AR51" s="160">
        <v>0.11</v>
      </c>
      <c r="AS51" s="160">
        <v>11.34819948813066</v>
      </c>
      <c r="AT51" s="160">
        <v>25.356797520887469</v>
      </c>
      <c r="AU51" s="160">
        <v>0.15963906581740975</v>
      </c>
      <c r="AV51" s="160">
        <v>51.81</v>
      </c>
      <c r="AW51" s="160">
        <v>-75.19</v>
      </c>
      <c r="AX51" s="160">
        <v>-683.5454545454545</v>
      </c>
      <c r="AY51" s="72"/>
      <c r="BF51" s="131"/>
      <c r="BJ51" s="96"/>
    </row>
    <row r="52" spans="2:62">
      <c r="B52" s="59" t="str">
        <f t="shared" si="27"/>
        <v>K08271 KB Salad Dressing Tote</v>
      </c>
      <c r="D52" s="91">
        <f t="shared" si="28"/>
        <v>33</v>
      </c>
      <c r="E52" s="92">
        <f t="shared" si="28"/>
        <v>292.53333400000002</v>
      </c>
      <c r="F52" s="92">
        <f t="shared" si="28"/>
        <v>0</v>
      </c>
      <c r="G52" s="92">
        <f t="shared" si="28"/>
        <v>667.46666599999992</v>
      </c>
      <c r="H52" s="93">
        <f t="shared" si="29"/>
        <v>0.11280765698995519</v>
      </c>
      <c r="I52" s="94">
        <f t="shared" si="30"/>
        <v>7.0000000000000007E-2</v>
      </c>
      <c r="J52" s="95">
        <f t="shared" si="31"/>
        <v>0.49107142857142849</v>
      </c>
      <c r="K52" s="95">
        <f t="shared" si="31"/>
        <v>1.6115378856984159</v>
      </c>
      <c r="L52" s="96">
        <f t="shared" si="37"/>
        <v>7.0000000000000021E-2</v>
      </c>
      <c r="M52" s="60">
        <f t="shared" si="32"/>
        <v>0.30472222291666667</v>
      </c>
      <c r="N52" s="60">
        <f t="shared" si="33"/>
        <v>-0.18634920565476182</v>
      </c>
      <c r="O52" s="60">
        <f t="shared" si="38"/>
        <v>1</v>
      </c>
      <c r="P52" s="60">
        <f t="shared" si="39"/>
        <v>-0.61153788569841594</v>
      </c>
      <c r="Q52" s="97">
        <f t="shared" si="34"/>
        <v>7.0000000000000007E-2</v>
      </c>
      <c r="R52" s="60">
        <f t="shared" si="35"/>
        <v>0.49107142857142855</v>
      </c>
      <c r="S52" s="60">
        <f t="shared" si="36"/>
        <v>0</v>
      </c>
      <c r="T52" s="60">
        <f t="shared" si="40"/>
        <v>1.6115379569993598</v>
      </c>
      <c r="U52" s="60">
        <f t="shared" si="41"/>
        <v>7.1300943815799656E-8</v>
      </c>
      <c r="W52" s="61"/>
      <c r="X52" s="61"/>
      <c r="Y52" s="60"/>
      <c r="Z52" s="62">
        <f t="shared" si="42"/>
        <v>108.29535071035698</v>
      </c>
      <c r="AA52" s="62">
        <f t="shared" si="43"/>
        <v>67.2</v>
      </c>
      <c r="AB52" s="62">
        <f t="shared" si="44"/>
        <v>471.42857142857133</v>
      </c>
      <c r="AC52" s="62">
        <f t="shared" si="45"/>
        <v>471.42857142857139</v>
      </c>
      <c r="AD52" s="62">
        <f t="shared" si="46"/>
        <v>292.53333400000002</v>
      </c>
      <c r="AE52" s="62">
        <f t="shared" si="47"/>
        <v>33</v>
      </c>
      <c r="AF52" s="62">
        <f t="shared" si="48"/>
        <v>20.477333380000005</v>
      </c>
      <c r="AG52" s="62">
        <f t="shared" si="49"/>
        <v>471.42855057066856</v>
      </c>
      <c r="AH52" s="62">
        <f t="shared" si="50"/>
        <v>471.42857142857139</v>
      </c>
      <c r="AI52" s="62">
        <f t="shared" si="51"/>
        <v>292.53333400000002</v>
      </c>
      <c r="AK52" s="98"/>
      <c r="AL52" s="34" t="s">
        <v>606</v>
      </c>
      <c r="AM52" s="160">
        <v>33</v>
      </c>
      <c r="AN52" s="160">
        <v>292.53333400000002</v>
      </c>
      <c r="AO52" s="160">
        <v>0</v>
      </c>
      <c r="AP52" s="160">
        <v>667.46666599999992</v>
      </c>
      <c r="AQ52" s="160">
        <v>0.11280765698995519</v>
      </c>
      <c r="AR52" s="160">
        <v>7.0000000000000007E-2</v>
      </c>
      <c r="AS52" s="160">
        <v>49.107142857142847</v>
      </c>
      <c r="AT52" s="160">
        <v>161.15378856984159</v>
      </c>
      <c r="AU52" s="160">
        <v>4.2807656989955201E-2</v>
      </c>
      <c r="AV52" s="160">
        <v>20.477333380000001</v>
      </c>
      <c r="AW52" s="160">
        <v>-12.522666619999997</v>
      </c>
      <c r="AX52" s="160">
        <v>-178.89523742857142</v>
      </c>
      <c r="AY52" s="72"/>
      <c r="BF52" s="131"/>
      <c r="BJ52" s="96"/>
    </row>
    <row r="53" spans="2:62">
      <c r="B53" s="59" t="str">
        <f t="shared" si="27"/>
        <v>K47875 18 oz Avocado Squeeze Mayo</v>
      </c>
      <c r="D53" s="91">
        <f t="shared" si="28"/>
        <v>4389.96</v>
      </c>
      <c r="E53" s="92">
        <f t="shared" si="28"/>
        <v>482.01674100000002</v>
      </c>
      <c r="F53" s="92">
        <f t="shared" si="28"/>
        <v>795.38326700000005</v>
      </c>
      <c r="G53" s="92">
        <f t="shared" si="28"/>
        <v>552.99999200000002</v>
      </c>
      <c r="H53" s="93">
        <f t="shared" si="29"/>
        <v>9.1074845053981228</v>
      </c>
      <c r="I53" s="94">
        <f t="shared" si="30"/>
        <v>9.16</v>
      </c>
      <c r="J53" s="95">
        <f t="shared" si="31"/>
        <v>0.26182980502030717</v>
      </c>
      <c r="K53" s="95">
        <f t="shared" si="31"/>
        <v>0.37517870058180081</v>
      </c>
      <c r="L53" s="96">
        <f t="shared" si="37"/>
        <v>9.16</v>
      </c>
      <c r="M53" s="60">
        <f t="shared" si="32"/>
        <v>0.26333956566870625</v>
      </c>
      <c r="N53" s="60">
        <f t="shared" si="33"/>
        <v>1.5097606483990833E-3</v>
      </c>
      <c r="O53" s="60">
        <f t="shared" si="38"/>
        <v>0.37734205259219</v>
      </c>
      <c r="P53" s="60">
        <f t="shared" si="39"/>
        <v>2.1633520103891968E-3</v>
      </c>
      <c r="Q53" s="97">
        <f t="shared" si="34"/>
        <v>9.16</v>
      </c>
      <c r="R53" s="60">
        <f t="shared" si="35"/>
        <v>0.26182980502030723</v>
      </c>
      <c r="S53" s="60">
        <f t="shared" si="36"/>
        <v>0</v>
      </c>
      <c r="T53" s="60">
        <f t="shared" si="40"/>
        <v>0.37517870056970465</v>
      </c>
      <c r="U53" s="60">
        <f t="shared" si="41"/>
        <v>-1.2096157409047237E-11</v>
      </c>
      <c r="W53" s="61"/>
      <c r="X53" s="61"/>
      <c r="Y53" s="60"/>
      <c r="Z53" s="62">
        <f t="shared" si="42"/>
        <v>16670.339638680725</v>
      </c>
      <c r="AA53" s="62">
        <f t="shared" si="43"/>
        <v>16766.464</v>
      </c>
      <c r="AB53" s="62">
        <f t="shared" si="44"/>
        <v>479.25327510917026</v>
      </c>
      <c r="AC53" s="62">
        <f t="shared" si="45"/>
        <v>479.25327510917037</v>
      </c>
      <c r="AD53" s="62">
        <f t="shared" si="46"/>
        <v>482.01674099999997</v>
      </c>
      <c r="AE53" s="62">
        <f t="shared" si="47"/>
        <v>11633.900780055439</v>
      </c>
      <c r="AF53" s="62">
        <f t="shared" si="48"/>
        <v>11700.98407328</v>
      </c>
      <c r="AG53" s="62">
        <f t="shared" si="49"/>
        <v>479.25327512462201</v>
      </c>
      <c r="AH53" s="62">
        <f t="shared" si="50"/>
        <v>479.25327510917037</v>
      </c>
      <c r="AI53" s="62">
        <f t="shared" si="51"/>
        <v>482.01674099999997</v>
      </c>
      <c r="AK53" s="98"/>
      <c r="AL53" s="34" t="s">
        <v>449</v>
      </c>
      <c r="AM53" s="160">
        <v>4389.96</v>
      </c>
      <c r="AN53" s="160">
        <v>482.01674100000002</v>
      </c>
      <c r="AO53" s="160">
        <v>795.38326700000005</v>
      </c>
      <c r="AP53" s="160">
        <v>552.99999200000002</v>
      </c>
      <c r="AQ53" s="160">
        <v>9.1074845053981228</v>
      </c>
      <c r="AR53" s="160">
        <v>9.16</v>
      </c>
      <c r="AS53" s="160">
        <v>26.18298050203072</v>
      </c>
      <c r="AT53" s="160">
        <v>37.51787005818008</v>
      </c>
      <c r="AU53" s="160">
        <v>-5.2515494601877891E-2</v>
      </c>
      <c r="AV53" s="160">
        <v>4415.2733475599998</v>
      </c>
      <c r="AW53" s="160">
        <v>25.313347559999528</v>
      </c>
      <c r="AX53" s="160">
        <v>2.7634658908296443</v>
      </c>
      <c r="AY53" s="72"/>
      <c r="BF53" s="131"/>
      <c r="BJ53" s="96"/>
    </row>
    <row r="54" spans="2:62">
      <c r="B54" s="59" t="str">
        <f t="shared" si="27"/>
        <v>K47876 Kroger 18oz Olive Oil Mayo</v>
      </c>
      <c r="D54" s="91">
        <f t="shared" si="28"/>
        <v>12318.04</v>
      </c>
      <c r="E54" s="92">
        <f t="shared" si="28"/>
        <v>1424.683479</v>
      </c>
      <c r="F54" s="92">
        <f t="shared" si="28"/>
        <v>446.53327600000006</v>
      </c>
      <c r="G54" s="92">
        <f t="shared" si="28"/>
        <v>265.383332</v>
      </c>
      <c r="H54" s="93">
        <f t="shared" si="29"/>
        <v>8.6461590813463776</v>
      </c>
      <c r="I54" s="94">
        <f t="shared" si="30"/>
        <v>9.16</v>
      </c>
      <c r="J54" s="95">
        <f t="shared" si="31"/>
        <v>0.62939442914704369</v>
      </c>
      <c r="K54" s="95">
        <f t="shared" si="31"/>
        <v>0.71865762667295541</v>
      </c>
      <c r="L54" s="96">
        <f t="shared" si="37"/>
        <v>9.1600000004553497</v>
      </c>
      <c r="M54" s="60">
        <f t="shared" si="32"/>
        <v>0.66679931713397889</v>
      </c>
      <c r="N54" s="60">
        <f t="shared" si="33"/>
        <v>3.7404887986935198E-2</v>
      </c>
      <c r="O54" s="60">
        <f t="shared" si="38"/>
        <v>0.76136742319838835</v>
      </c>
      <c r="P54" s="60">
        <f t="shared" si="39"/>
        <v>4.2709796525432941E-2</v>
      </c>
      <c r="Q54" s="97">
        <f t="shared" si="34"/>
        <v>9.16</v>
      </c>
      <c r="R54" s="60">
        <f t="shared" si="35"/>
        <v>0.62939442917833122</v>
      </c>
      <c r="S54" s="60">
        <f t="shared" si="36"/>
        <v>3.1287528123868924E-11</v>
      </c>
      <c r="T54" s="60">
        <f t="shared" si="40"/>
        <v>0.7186576266733663</v>
      </c>
      <c r="U54" s="60">
        <f t="shared" si="41"/>
        <v>4.1089354141377044E-13</v>
      </c>
      <c r="W54" s="61"/>
      <c r="X54" s="61"/>
      <c r="Y54" s="60"/>
      <c r="Z54" s="62">
        <f t="shared" si="42"/>
        <v>18473.384245420511</v>
      </c>
      <c r="AA54" s="62">
        <f t="shared" si="43"/>
        <v>19571.256796920003</v>
      </c>
      <c r="AB54" s="62">
        <f t="shared" si="44"/>
        <v>1344.764192072889</v>
      </c>
      <c r="AC54" s="62">
        <f t="shared" si="45"/>
        <v>1344.764192139738</v>
      </c>
      <c r="AD54" s="62">
        <f t="shared" si="46"/>
        <v>1424.683479</v>
      </c>
      <c r="AE54" s="62">
        <f t="shared" si="47"/>
        <v>16178.83773941075</v>
      </c>
      <c r="AF54" s="62">
        <f t="shared" si="48"/>
        <v>17140.345475800001</v>
      </c>
      <c r="AG54" s="62">
        <f t="shared" si="49"/>
        <v>1344.7641921389691</v>
      </c>
      <c r="AH54" s="62">
        <f t="shared" si="50"/>
        <v>1344.764192139738</v>
      </c>
      <c r="AI54" s="62">
        <f t="shared" si="51"/>
        <v>1424.683479</v>
      </c>
      <c r="AK54" s="98"/>
      <c r="AL54" s="34" t="s">
        <v>450</v>
      </c>
      <c r="AM54" s="160">
        <v>12318.04</v>
      </c>
      <c r="AN54" s="160">
        <v>1424.683479</v>
      </c>
      <c r="AO54" s="160">
        <v>446.53327600000006</v>
      </c>
      <c r="AP54" s="160">
        <v>265.383332</v>
      </c>
      <c r="AQ54" s="160">
        <v>8.6461590813463776</v>
      </c>
      <c r="AR54" s="160">
        <v>9.16</v>
      </c>
      <c r="AS54" s="160">
        <v>62.939442914704365</v>
      </c>
      <c r="AT54" s="160">
        <v>71.865762667295542</v>
      </c>
      <c r="AU54" s="160">
        <v>-0.5138409186536228</v>
      </c>
      <c r="AV54" s="160">
        <v>13050.100667639999</v>
      </c>
      <c r="AW54" s="160">
        <v>732.06066763999991</v>
      </c>
      <c r="AX54" s="160">
        <v>79.919286860262005</v>
      </c>
      <c r="AY54" s="72"/>
      <c r="BF54" s="131"/>
      <c r="BJ54" s="96"/>
    </row>
    <row r="55" spans="2:62">
      <c r="B55" s="59" t="str">
        <f t="shared" si="27"/>
        <v>K47877 Kroger 18oz Whip Mayo</v>
      </c>
      <c r="D55" s="91">
        <f t="shared" si="28"/>
        <v>4373.55</v>
      </c>
      <c r="E55" s="92">
        <f t="shared" si="28"/>
        <v>680.683403</v>
      </c>
      <c r="F55" s="92">
        <f t="shared" si="28"/>
        <v>540.99996499999997</v>
      </c>
      <c r="G55" s="92">
        <f t="shared" si="28"/>
        <v>2550.9666499999998</v>
      </c>
      <c r="H55" s="93">
        <f t="shared" si="29"/>
        <v>6.4252337881668611</v>
      </c>
      <c r="I55" s="94">
        <f t="shared" si="30"/>
        <v>9.16</v>
      </c>
      <c r="J55" s="95">
        <f t="shared" si="31"/>
        <v>0.12655872878025687</v>
      </c>
      <c r="K55" s="95">
        <f t="shared" si="31"/>
        <v>0.39082286200965449</v>
      </c>
      <c r="L55" s="96">
        <f t="shared" si="37"/>
        <v>9.159999999656975</v>
      </c>
      <c r="M55" s="60">
        <f t="shared" si="32"/>
        <v>0.18042580142667239</v>
      </c>
      <c r="N55" s="60">
        <f t="shared" si="33"/>
        <v>5.386707264641552E-2</v>
      </c>
      <c r="O55" s="60">
        <f t="shared" si="38"/>
        <v>0.55716842909496012</v>
      </c>
      <c r="P55" s="60">
        <f t="shared" si="39"/>
        <v>0.16634556708530562</v>
      </c>
      <c r="Q55" s="97">
        <f t="shared" si="34"/>
        <v>9.16</v>
      </c>
      <c r="R55" s="60">
        <f t="shared" si="35"/>
        <v>0.12655872877551749</v>
      </c>
      <c r="S55" s="60">
        <f t="shared" si="36"/>
        <v>-4.7393755586710995E-12</v>
      </c>
      <c r="T55" s="60">
        <f t="shared" si="40"/>
        <v>0.39082286204375427</v>
      </c>
      <c r="U55" s="60">
        <f t="shared" si="41"/>
        <v>3.4099778556395677E-11</v>
      </c>
      <c r="W55" s="61"/>
      <c r="X55" s="61"/>
      <c r="Y55" s="60"/>
      <c r="Z55" s="62">
        <f t="shared" si="42"/>
        <v>24240.158366581916</v>
      </c>
      <c r="AA55" s="62">
        <f t="shared" si="43"/>
        <v>34557.474164879997</v>
      </c>
      <c r="AB55" s="62">
        <f t="shared" si="44"/>
        <v>477.46179041089317</v>
      </c>
      <c r="AC55" s="62">
        <f t="shared" si="45"/>
        <v>477.46179039301319</v>
      </c>
      <c r="AD55" s="62">
        <f t="shared" si="46"/>
        <v>680.683403</v>
      </c>
      <c r="AE55" s="62">
        <f t="shared" si="47"/>
        <v>7849.6012545150888</v>
      </c>
      <c r="AF55" s="62">
        <f t="shared" si="48"/>
        <v>11190.61965088</v>
      </c>
      <c r="AG55" s="62">
        <f t="shared" si="49"/>
        <v>477.46179035135395</v>
      </c>
      <c r="AH55" s="62">
        <f t="shared" si="50"/>
        <v>477.46179039301308</v>
      </c>
      <c r="AI55" s="62">
        <f t="shared" si="51"/>
        <v>680.683403</v>
      </c>
      <c r="AK55" s="98"/>
      <c r="AL55" s="34" t="s">
        <v>451</v>
      </c>
      <c r="AM55" s="160">
        <v>4373.55</v>
      </c>
      <c r="AN55" s="160">
        <v>680.683403</v>
      </c>
      <c r="AO55" s="160">
        <v>540.99996499999997</v>
      </c>
      <c r="AP55" s="160">
        <v>2550.9666499999998</v>
      </c>
      <c r="AQ55" s="160">
        <v>6.4252337881668611</v>
      </c>
      <c r="AR55" s="160">
        <v>9.16</v>
      </c>
      <c r="AS55" s="160">
        <v>12.655872878025686</v>
      </c>
      <c r="AT55" s="160">
        <v>39.082286200965449</v>
      </c>
      <c r="AU55" s="160">
        <v>-2.7347662118331391</v>
      </c>
      <c r="AV55" s="160">
        <v>6235.059971480001</v>
      </c>
      <c r="AW55" s="160">
        <v>1861.5099714799996</v>
      </c>
      <c r="AX55" s="160">
        <v>203.22161260698687</v>
      </c>
      <c r="AY55" s="72"/>
      <c r="BF55" s="131"/>
      <c r="BJ55" s="96"/>
    </row>
    <row r="56" spans="2:62">
      <c r="B56" s="59" t="str">
        <f t="shared" si="27"/>
        <v>K47878 Kroger 18 oz Squeeze Mayo</v>
      </c>
      <c r="D56" s="91">
        <f t="shared" si="28"/>
        <v>4250</v>
      </c>
      <c r="E56" s="92">
        <f t="shared" si="28"/>
        <v>489.63339099999996</v>
      </c>
      <c r="F56" s="92">
        <f t="shared" si="28"/>
        <v>0</v>
      </c>
      <c r="G56" s="92">
        <f t="shared" si="28"/>
        <v>0</v>
      </c>
      <c r="H56" s="93">
        <f t="shared" si="29"/>
        <v>8.6799635770755685</v>
      </c>
      <c r="I56" s="94">
        <f t="shared" si="30"/>
        <v>9.16</v>
      </c>
      <c r="J56" s="95">
        <f t="shared" si="31"/>
        <v>0.92047130305133396</v>
      </c>
      <c r="K56" s="95">
        <f t="shared" si="31"/>
        <v>0.92047130305133396</v>
      </c>
      <c r="L56" s="96">
        <f t="shared" si="37"/>
        <v>9.4299122072592123</v>
      </c>
      <c r="M56" s="60">
        <f t="shared" si="32"/>
        <v>1</v>
      </c>
      <c r="N56" s="60">
        <f t="shared" si="33"/>
        <v>7.9528696948666044E-2</v>
      </c>
      <c r="O56" s="60">
        <f t="shared" si="38"/>
        <v>1</v>
      </c>
      <c r="P56" s="60">
        <f t="shared" si="39"/>
        <v>7.9528696948666044E-2</v>
      </c>
      <c r="Q56" s="97">
        <f t="shared" si="34"/>
        <v>9.16</v>
      </c>
      <c r="R56" s="60">
        <f t="shared" si="35"/>
        <v>0.94759427697331522</v>
      </c>
      <c r="S56" s="60">
        <f t="shared" si="36"/>
        <v>2.7122973921981264E-2</v>
      </c>
      <c r="T56" s="60">
        <f t="shared" si="40"/>
        <v>0.94759427697331522</v>
      </c>
      <c r="U56" s="60">
        <f t="shared" si="41"/>
        <v>2.7122973921981264E-2</v>
      </c>
      <c r="W56" s="61"/>
      <c r="X56" s="61"/>
      <c r="Y56" s="60"/>
      <c r="Z56" s="62">
        <f t="shared" si="42"/>
        <v>4250</v>
      </c>
      <c r="AA56" s="62">
        <f t="shared" si="43"/>
        <v>4485.0418615600001</v>
      </c>
      <c r="AB56" s="62">
        <f t="shared" si="44"/>
        <v>450.69348543121328</v>
      </c>
      <c r="AC56" s="62">
        <f t="shared" si="45"/>
        <v>463.97379912663752</v>
      </c>
      <c r="AD56" s="62">
        <f t="shared" si="46"/>
        <v>489.63339099999996</v>
      </c>
      <c r="AE56" s="62">
        <f t="shared" si="47"/>
        <v>4250</v>
      </c>
      <c r="AF56" s="62">
        <f t="shared" si="48"/>
        <v>4485.0418615600001</v>
      </c>
      <c r="AG56" s="62">
        <f t="shared" si="49"/>
        <v>450.69348543121328</v>
      </c>
      <c r="AH56" s="62">
        <f t="shared" si="50"/>
        <v>463.97379912663752</v>
      </c>
      <c r="AI56" s="62">
        <f t="shared" si="51"/>
        <v>489.63339099999996</v>
      </c>
      <c r="AK56" s="98"/>
      <c r="AL56" s="34" t="s">
        <v>452</v>
      </c>
      <c r="AM56" s="160">
        <v>4250</v>
      </c>
      <c r="AN56" s="160">
        <v>489.63339099999996</v>
      </c>
      <c r="AO56" s="160">
        <v>0</v>
      </c>
      <c r="AP56" s="160">
        <v>0</v>
      </c>
      <c r="AQ56" s="160">
        <v>8.6799635770755685</v>
      </c>
      <c r="AR56" s="160">
        <v>9.16</v>
      </c>
      <c r="AS56" s="160">
        <v>92.047130305133393</v>
      </c>
      <c r="AT56" s="160">
        <v>92.047130305133393</v>
      </c>
      <c r="AU56" s="160">
        <v>-0.48003642292443144</v>
      </c>
      <c r="AV56" s="160">
        <v>4636.5867117900007</v>
      </c>
      <c r="AW56" s="160">
        <v>386.58671179000044</v>
      </c>
      <c r="AX56" s="160">
        <v>38.939905553967293</v>
      </c>
      <c r="AY56" s="72"/>
      <c r="BF56" s="131"/>
      <c r="BJ56" s="96"/>
    </row>
    <row r="57" spans="2:62">
      <c r="B57" s="59" t="str">
        <f t="shared" si="27"/>
        <v>K47879 Kroger 18oz Lite Mayo</v>
      </c>
      <c r="D57" s="91">
        <f t="shared" si="28"/>
        <v>8504.14</v>
      </c>
      <c r="E57" s="92">
        <f t="shared" si="28"/>
        <v>915.16676500000005</v>
      </c>
      <c r="F57" s="92">
        <f t="shared" si="28"/>
        <v>742.81657300000006</v>
      </c>
      <c r="G57" s="92">
        <f t="shared" si="28"/>
        <v>344.64999499999999</v>
      </c>
      <c r="H57" s="93">
        <f t="shared" si="29"/>
        <v>9.2924484642971041</v>
      </c>
      <c r="I57" s="94">
        <f t="shared" si="30"/>
        <v>9.16</v>
      </c>
      <c r="J57" s="95">
        <f t="shared" si="31"/>
        <v>0.46358938905170499</v>
      </c>
      <c r="K57" s="95">
        <f t="shared" si="31"/>
        <v>0.55995711298514794</v>
      </c>
      <c r="L57" s="96">
        <f t="shared" si="37"/>
        <v>9.1599999997901165</v>
      </c>
      <c r="M57" s="60">
        <f t="shared" si="32"/>
        <v>0.45698169001764044</v>
      </c>
      <c r="N57" s="60">
        <f t="shared" si="33"/>
        <v>-6.6076990340645514E-3</v>
      </c>
      <c r="O57" s="60">
        <f t="shared" si="38"/>
        <v>0.55197585164151997</v>
      </c>
      <c r="P57" s="60">
        <f t="shared" si="39"/>
        <v>-7.9812613436279767E-3</v>
      </c>
      <c r="Q57" s="97">
        <f t="shared" si="34"/>
        <v>9.16</v>
      </c>
      <c r="R57" s="60">
        <f t="shared" si="35"/>
        <v>0.46358938904108277</v>
      </c>
      <c r="S57" s="60">
        <f t="shared" si="36"/>
        <v>-1.0622225321554879E-11</v>
      </c>
      <c r="T57" s="60">
        <f t="shared" si="40"/>
        <v>0.55995711298202278</v>
      </c>
      <c r="U57" s="60">
        <f t="shared" si="41"/>
        <v>-3.1251667920173531E-12</v>
      </c>
      <c r="W57" s="61"/>
      <c r="X57" s="61"/>
      <c r="Y57" s="60"/>
      <c r="Z57" s="62">
        <f t="shared" si="42"/>
        <v>18609.367039786041</v>
      </c>
      <c r="AA57" s="62">
        <f t="shared" si="43"/>
        <v>18344.121330279999</v>
      </c>
      <c r="AB57" s="62">
        <f t="shared" si="44"/>
        <v>928.39956334004967</v>
      </c>
      <c r="AC57" s="62">
        <f t="shared" si="45"/>
        <v>928.39956331877727</v>
      </c>
      <c r="AD57" s="62">
        <f t="shared" si="46"/>
        <v>915.16676500000005</v>
      </c>
      <c r="AE57" s="62">
        <f t="shared" si="47"/>
        <v>15406.724723028286</v>
      </c>
      <c r="AF57" s="62">
        <f t="shared" si="48"/>
        <v>15187.12737608</v>
      </c>
      <c r="AG57" s="62">
        <f t="shared" si="49"/>
        <v>928.39956332395877</v>
      </c>
      <c r="AH57" s="62">
        <f t="shared" si="50"/>
        <v>928.39956331877727</v>
      </c>
      <c r="AI57" s="62">
        <f t="shared" si="51"/>
        <v>915.16676500000005</v>
      </c>
      <c r="AK57" s="98"/>
      <c r="AL57" s="34" t="s">
        <v>453</v>
      </c>
      <c r="AM57" s="160">
        <v>8504.14</v>
      </c>
      <c r="AN57" s="160">
        <v>915.16676500000005</v>
      </c>
      <c r="AO57" s="160">
        <v>742.81657300000006</v>
      </c>
      <c r="AP57" s="160">
        <v>344.64999499999999</v>
      </c>
      <c r="AQ57" s="160">
        <v>9.2924484642971041</v>
      </c>
      <c r="AR57" s="160">
        <v>9.16</v>
      </c>
      <c r="AS57" s="160">
        <v>46.358938905170497</v>
      </c>
      <c r="AT57" s="160">
        <v>55.995711298514799</v>
      </c>
      <c r="AU57" s="160">
        <v>0.13244846429710491</v>
      </c>
      <c r="AV57" s="160">
        <v>8382.9275673999982</v>
      </c>
      <c r="AW57" s="160">
        <v>-121.21243260000033</v>
      </c>
      <c r="AX57" s="160">
        <v>-13.232798318777332</v>
      </c>
      <c r="AY57" s="72"/>
      <c r="BF57" s="131"/>
      <c r="BJ57" s="96"/>
    </row>
    <row r="58" spans="2:62">
      <c r="B58" s="59" t="str">
        <f t="shared" si="27"/>
        <v>K76856 KB Klassic Mayo Tote</v>
      </c>
      <c r="D58" s="91">
        <f t="shared" si="28"/>
        <v>85</v>
      </c>
      <c r="E58" s="92">
        <f t="shared" si="28"/>
        <v>1583.6666769999999</v>
      </c>
      <c r="F58" s="92">
        <f t="shared" si="28"/>
        <v>76.69999</v>
      </c>
      <c r="G58" s="92">
        <f t="shared" si="28"/>
        <v>1391.466666</v>
      </c>
      <c r="H58" s="93">
        <f t="shared" si="29"/>
        <v>5.3672910615899766E-2</v>
      </c>
      <c r="I58" s="94">
        <f t="shared" si="30"/>
        <v>0.09</v>
      </c>
      <c r="J58" s="95">
        <f t="shared" si="31"/>
        <v>0.30946789721460288</v>
      </c>
      <c r="K58" s="95">
        <f t="shared" si="31"/>
        <v>0.54204894466887676</v>
      </c>
      <c r="L58" s="96">
        <f t="shared" si="37"/>
        <v>9.0000000022060739E-2</v>
      </c>
      <c r="M58" s="60">
        <f t="shared" si="32"/>
        <v>0.51892305516016846</v>
      </c>
      <c r="N58" s="60">
        <f t="shared" si="33"/>
        <v>0.20945515794556557</v>
      </c>
      <c r="O58" s="60">
        <f t="shared" si="38"/>
        <v>0.95380539038489365</v>
      </c>
      <c r="P58" s="60">
        <f t="shared" si="39"/>
        <v>0.41175644571601688</v>
      </c>
      <c r="Q58" s="97">
        <f t="shared" si="34"/>
        <v>0.09</v>
      </c>
      <c r="R58" s="60">
        <f t="shared" si="35"/>
        <v>0.30946789729045943</v>
      </c>
      <c r="S58" s="60">
        <f t="shared" si="36"/>
        <v>7.5856543269026133E-11</v>
      </c>
      <c r="T58" s="60">
        <f t="shared" si="40"/>
        <v>0.56881679403435326</v>
      </c>
      <c r="U58" s="60">
        <f t="shared" si="41"/>
        <v>2.6767849365476493E-2</v>
      </c>
      <c r="W58" s="61"/>
      <c r="X58" s="61"/>
      <c r="Y58" s="60"/>
      <c r="Z58" s="62">
        <f t="shared" si="42"/>
        <v>163.80077769673247</v>
      </c>
      <c r="AA58" s="62">
        <f t="shared" si="43"/>
        <v>274.66499997</v>
      </c>
      <c r="AB58" s="62">
        <f t="shared" si="44"/>
        <v>944.44444421294293</v>
      </c>
      <c r="AC58" s="62">
        <f t="shared" si="45"/>
        <v>944.44444444444446</v>
      </c>
      <c r="AD58" s="62">
        <f t="shared" si="46"/>
        <v>1583.6666769999997</v>
      </c>
      <c r="AE58" s="62">
        <f t="shared" si="47"/>
        <v>89.116711707510419</v>
      </c>
      <c r="AF58" s="62">
        <f t="shared" si="48"/>
        <v>149.43300002999999</v>
      </c>
      <c r="AG58" s="62">
        <f t="shared" si="49"/>
        <v>899.99999961073036</v>
      </c>
      <c r="AH58" s="62">
        <f t="shared" si="50"/>
        <v>944.44444444444457</v>
      </c>
      <c r="AI58" s="62">
        <f t="shared" si="51"/>
        <v>1583.6666769999997</v>
      </c>
      <c r="AK58" s="98"/>
      <c r="AL58" s="34" t="s">
        <v>454</v>
      </c>
      <c r="AM58" s="160">
        <v>85</v>
      </c>
      <c r="AN58" s="160">
        <v>1583.6666769999999</v>
      </c>
      <c r="AO58" s="160">
        <v>76.69999</v>
      </c>
      <c r="AP58" s="160">
        <v>1391.466666</v>
      </c>
      <c r="AQ58" s="160">
        <v>5.3672910615899766E-2</v>
      </c>
      <c r="AR58" s="160">
        <v>0.09</v>
      </c>
      <c r="AS58" s="160">
        <v>30.946789721460288</v>
      </c>
      <c r="AT58" s="160">
        <v>54.20489446688768</v>
      </c>
      <c r="AU58" s="160">
        <v>-3.6327089384100238E-2</v>
      </c>
      <c r="AV58" s="160">
        <v>142.53000093</v>
      </c>
      <c r="AW58" s="160">
        <v>57.53000093</v>
      </c>
      <c r="AX58" s="160">
        <v>639.22223255555559</v>
      </c>
      <c r="AY58" s="72"/>
      <c r="BF58" s="131"/>
      <c r="BJ58" s="96"/>
    </row>
    <row r="59" spans="2:62">
      <c r="B59" s="59" t="str">
        <f t="shared" si="27"/>
        <v>K77817 KB 120 GR Vinegar Tote</v>
      </c>
      <c r="D59" s="91">
        <f t="shared" si="28"/>
        <v>63</v>
      </c>
      <c r="E59" s="92">
        <f t="shared" si="28"/>
        <v>292.46666799999997</v>
      </c>
      <c r="F59" s="92">
        <f t="shared" si="28"/>
        <v>49.333331000000001</v>
      </c>
      <c r="G59" s="92">
        <f t="shared" si="28"/>
        <v>251.54999900000001</v>
      </c>
      <c r="H59" s="93">
        <f t="shared" si="29"/>
        <v>0.21540916245539476</v>
      </c>
      <c r="I59" s="94">
        <f t="shared" si="30"/>
        <v>0.17</v>
      </c>
      <c r="J59" s="95">
        <f t="shared" si="31"/>
        <v>0.62456936631762838</v>
      </c>
      <c r="K59" s="95">
        <f t="shared" si="31"/>
        <v>1.0842253819794658</v>
      </c>
      <c r="L59" s="96">
        <f t="shared" si="37"/>
        <v>0.1700000013939395</v>
      </c>
      <c r="M59" s="60">
        <f t="shared" si="32"/>
        <v>0.49290750650680881</v>
      </c>
      <c r="N59" s="60">
        <f t="shared" si="33"/>
        <v>-0.13166185981081957</v>
      </c>
      <c r="O59" s="60">
        <f t="shared" si="38"/>
        <v>0.85566608793348764</v>
      </c>
      <c r="P59" s="60">
        <f t="shared" si="39"/>
        <v>-0.22855929404597819</v>
      </c>
      <c r="Q59" s="97">
        <f t="shared" si="34"/>
        <v>0.17</v>
      </c>
      <c r="R59" s="60">
        <f t="shared" si="35"/>
        <v>0.62456937143887492</v>
      </c>
      <c r="S59" s="60">
        <f t="shared" si="36"/>
        <v>5.1212465379535388E-9</v>
      </c>
      <c r="T59" s="60">
        <f t="shared" si="40"/>
        <v>1.0842253843719809</v>
      </c>
      <c r="U59" s="60">
        <f t="shared" si="41"/>
        <v>2.3925150749448676E-9</v>
      </c>
      <c r="W59" s="61"/>
      <c r="X59" s="61"/>
      <c r="Y59" s="60"/>
      <c r="Z59" s="62">
        <f t="shared" si="42"/>
        <v>127.81302611209014</v>
      </c>
      <c r="AA59" s="62">
        <f t="shared" si="43"/>
        <v>100.86949965999999</v>
      </c>
      <c r="AB59" s="62">
        <f t="shared" si="44"/>
        <v>370.58823225542602</v>
      </c>
      <c r="AC59" s="62">
        <f t="shared" si="45"/>
        <v>370.58823529411762</v>
      </c>
      <c r="AD59" s="62">
        <f t="shared" si="46"/>
        <v>292.46666799999997</v>
      </c>
      <c r="AE59" s="62">
        <f t="shared" si="47"/>
        <v>73.626851511844762</v>
      </c>
      <c r="AF59" s="62">
        <f t="shared" si="48"/>
        <v>58.105999829999995</v>
      </c>
      <c r="AG59" s="62">
        <f t="shared" si="49"/>
        <v>370.58823447635598</v>
      </c>
      <c r="AH59" s="62">
        <f t="shared" si="50"/>
        <v>370.58823529411762</v>
      </c>
      <c r="AI59" s="62">
        <f t="shared" si="51"/>
        <v>292.46666799999997</v>
      </c>
      <c r="AK59" s="98"/>
      <c r="AL59" s="34" t="s">
        <v>607</v>
      </c>
      <c r="AM59" s="160">
        <v>63</v>
      </c>
      <c r="AN59" s="160">
        <v>292.46666799999997</v>
      </c>
      <c r="AO59" s="160">
        <v>49.333331000000001</v>
      </c>
      <c r="AP59" s="160">
        <v>251.54999900000001</v>
      </c>
      <c r="AQ59" s="160">
        <v>0.21540916245539474</v>
      </c>
      <c r="AR59" s="160">
        <v>0.17</v>
      </c>
      <c r="AS59" s="160">
        <v>62.456936631762844</v>
      </c>
      <c r="AT59" s="160">
        <v>108.42253819794659</v>
      </c>
      <c r="AU59" s="160">
        <v>4.5409162455394746E-2</v>
      </c>
      <c r="AV59" s="160">
        <v>49.719333559999995</v>
      </c>
      <c r="AW59" s="160">
        <v>-13.280666439999999</v>
      </c>
      <c r="AX59" s="160">
        <v>-78.121567294117639</v>
      </c>
      <c r="AY59" s="72"/>
      <c r="BF59" s="131"/>
      <c r="BJ59" s="96"/>
    </row>
    <row r="60" spans="2:62">
      <c r="B60" s="59" t="str">
        <f t="shared" si="27"/>
        <v>K78208 KB Whip Salad Dres. Tote</v>
      </c>
      <c r="D60" s="91">
        <f t="shared" si="28"/>
        <v>1091</v>
      </c>
      <c r="E60" s="92">
        <f t="shared" si="28"/>
        <v>15829.183336000002</v>
      </c>
      <c r="F60" s="92">
        <f t="shared" si="28"/>
        <v>1041.116665</v>
      </c>
      <c r="G60" s="92">
        <f t="shared" si="28"/>
        <v>8461.8166629999996</v>
      </c>
      <c r="H60" s="93">
        <f t="shared" si="29"/>
        <v>6.8923328313391888E-2</v>
      </c>
      <c r="I60" s="94">
        <f t="shared" si="30"/>
        <v>7.0000000000000007E-2</v>
      </c>
      <c r="J60" s="95">
        <f t="shared" si="31"/>
        <v>0.61525511282011469</v>
      </c>
      <c r="K60" s="95">
        <f t="shared" si="31"/>
        <v>0.86627301905724752</v>
      </c>
      <c r="L60" s="96">
        <f t="shared" si="37"/>
        <v>6.9999999953437239E-2</v>
      </c>
      <c r="M60" s="60">
        <f t="shared" si="32"/>
        <v>0.62486619440274349</v>
      </c>
      <c r="N60" s="60">
        <f t="shared" si="33"/>
        <v>9.6110815826287999E-3</v>
      </c>
      <c r="O60" s="60">
        <f t="shared" si="38"/>
        <v>0.93828700942257759</v>
      </c>
      <c r="P60" s="60">
        <f t="shared" si="39"/>
        <v>7.2013990365330072E-2</v>
      </c>
      <c r="Q60" s="97">
        <f t="shared" si="34"/>
        <v>7.0000000000000007E-2</v>
      </c>
      <c r="R60" s="60">
        <f t="shared" si="35"/>
        <v>0.61525511241085773</v>
      </c>
      <c r="S60" s="60">
        <f t="shared" si="36"/>
        <v>-4.0925696165317049E-10</v>
      </c>
      <c r="T60" s="60">
        <f t="shared" si="40"/>
        <v>0.92385519432318486</v>
      </c>
      <c r="U60" s="60">
        <f t="shared" si="41"/>
        <v>5.7582175265937341E-2</v>
      </c>
      <c r="W60" s="61"/>
      <c r="X60" s="61"/>
      <c r="Y60" s="60"/>
      <c r="Z60" s="62">
        <f t="shared" si="42"/>
        <v>1745.9737937060177</v>
      </c>
      <c r="AA60" s="62">
        <f t="shared" si="43"/>
        <v>1773.2481664800002</v>
      </c>
      <c r="AB60" s="62">
        <f t="shared" si="44"/>
        <v>15585.714296081627</v>
      </c>
      <c r="AC60" s="62">
        <f t="shared" si="45"/>
        <v>15585.714285714283</v>
      </c>
      <c r="AD60" s="62">
        <f t="shared" si="46"/>
        <v>15829.183336000002</v>
      </c>
      <c r="AE60" s="62">
        <f t="shared" si="47"/>
        <v>1162.7572257143388</v>
      </c>
      <c r="AF60" s="62">
        <f t="shared" si="48"/>
        <v>1180.9210000700004</v>
      </c>
      <c r="AG60" s="62">
        <f t="shared" si="49"/>
        <v>14614.285714267759</v>
      </c>
      <c r="AH60" s="62">
        <f t="shared" si="50"/>
        <v>15585.714285714284</v>
      </c>
      <c r="AI60" s="62">
        <f t="shared" si="51"/>
        <v>15829.183336</v>
      </c>
      <c r="AK60" s="98"/>
      <c r="AL60" s="34" t="s">
        <v>455</v>
      </c>
      <c r="AM60" s="160">
        <v>1091</v>
      </c>
      <c r="AN60" s="160">
        <v>15829.183336000002</v>
      </c>
      <c r="AO60" s="160">
        <v>1041.116665</v>
      </c>
      <c r="AP60" s="160">
        <v>8461.8166629999996</v>
      </c>
      <c r="AQ60" s="160">
        <v>6.8923328313391888E-2</v>
      </c>
      <c r="AR60" s="160">
        <v>7.0000000000000007E-2</v>
      </c>
      <c r="AS60" s="160">
        <v>61.525511282011465</v>
      </c>
      <c r="AT60" s="160">
        <v>86.62730190572475</v>
      </c>
      <c r="AU60" s="160">
        <v>-1.0766716866081171E-3</v>
      </c>
      <c r="AV60" s="160">
        <v>1108.0428335199999</v>
      </c>
      <c r="AW60" s="160">
        <v>17.042833520000002</v>
      </c>
      <c r="AX60" s="160">
        <v>243.46905028571422</v>
      </c>
      <c r="AY60" s="72"/>
      <c r="BF60" s="131"/>
      <c r="BJ60" s="96"/>
    </row>
    <row r="61" spans="2:62">
      <c r="B61" s="59" t="str">
        <f t="shared" si="27"/>
        <v>K89926 KB Soya Oil Tote</v>
      </c>
      <c r="D61" s="91">
        <f t="shared" si="28"/>
        <v>5</v>
      </c>
      <c r="E61" s="92">
        <f t="shared" si="28"/>
        <v>32.566666999999995</v>
      </c>
      <c r="F61" s="92">
        <f t="shared" si="28"/>
        <v>0</v>
      </c>
      <c r="G61" s="92">
        <f t="shared" si="28"/>
        <v>0</v>
      </c>
      <c r="H61" s="93">
        <f t="shared" si="29"/>
        <v>0.15353121644287396</v>
      </c>
      <c r="I61" s="94">
        <f t="shared" si="30"/>
        <v>0.17</v>
      </c>
      <c r="J61" s="95">
        <f t="shared" si="31"/>
        <v>0.90312484182043906</v>
      </c>
      <c r="K61" s="95">
        <f t="shared" si="31"/>
        <v>0.90312484182043906</v>
      </c>
      <c r="L61" s="96">
        <f t="shared" si="37"/>
        <v>0.16999999261829551</v>
      </c>
      <c r="M61" s="60">
        <f t="shared" si="32"/>
        <v>1</v>
      </c>
      <c r="N61" s="60">
        <f t="shared" si="33"/>
        <v>9.6875158179560938E-2</v>
      </c>
      <c r="O61" s="60">
        <f t="shared" si="38"/>
        <v>1</v>
      </c>
      <c r="P61" s="60">
        <f t="shared" si="39"/>
        <v>9.6875158179560938E-2</v>
      </c>
      <c r="Q61" s="97">
        <f t="shared" si="34"/>
        <v>0.17</v>
      </c>
      <c r="R61" s="60">
        <f t="shared" si="35"/>
        <v>0.90312480260514094</v>
      </c>
      <c r="S61" s="60">
        <f t="shared" si="36"/>
        <v>-3.9215298119898989E-8</v>
      </c>
      <c r="T61" s="60">
        <f t="shared" si="40"/>
        <v>0.90312480260514094</v>
      </c>
      <c r="U61" s="60">
        <f t="shared" si="41"/>
        <v>-3.9215298119898989E-8</v>
      </c>
      <c r="W61" s="61"/>
      <c r="X61" s="61"/>
      <c r="Y61" s="60"/>
      <c r="Z61" s="62">
        <f t="shared" si="42"/>
        <v>5</v>
      </c>
      <c r="AA61" s="62">
        <f t="shared" si="43"/>
        <v>5.5363333899999994</v>
      </c>
      <c r="AB61" s="62">
        <f t="shared" si="44"/>
        <v>29.411765982993909</v>
      </c>
      <c r="AC61" s="62">
        <f t="shared" si="45"/>
        <v>29.411764705882355</v>
      </c>
      <c r="AD61" s="62">
        <f t="shared" si="46"/>
        <v>32.566666999999995</v>
      </c>
      <c r="AE61" s="62">
        <f t="shared" si="47"/>
        <v>5</v>
      </c>
      <c r="AF61" s="62">
        <f t="shared" si="48"/>
        <v>5.5363333899999994</v>
      </c>
      <c r="AG61" s="62">
        <f t="shared" si="49"/>
        <v>29.411765982993909</v>
      </c>
      <c r="AH61" s="62">
        <f t="shared" si="50"/>
        <v>29.411764705882355</v>
      </c>
      <c r="AI61" s="62">
        <f t="shared" si="51"/>
        <v>32.566666999999995</v>
      </c>
      <c r="AK61" s="98"/>
      <c r="AL61" s="34" t="s">
        <v>608</v>
      </c>
      <c r="AM61" s="160">
        <v>5</v>
      </c>
      <c r="AN61" s="160">
        <v>32.566666999999995</v>
      </c>
      <c r="AO61" s="160">
        <v>0</v>
      </c>
      <c r="AP61" s="160">
        <v>0</v>
      </c>
      <c r="AQ61" s="160">
        <v>0.15353121644287396</v>
      </c>
      <c r="AR61" s="160">
        <v>0.17</v>
      </c>
      <c r="AS61" s="160">
        <v>90.312484182043903</v>
      </c>
      <c r="AT61" s="160">
        <v>90.312484182043903</v>
      </c>
      <c r="AU61" s="160">
        <v>-1.6468783557126051E-2</v>
      </c>
      <c r="AV61" s="160">
        <v>5.5363333899999994</v>
      </c>
      <c r="AW61" s="160">
        <v>0.53633339000000002</v>
      </c>
      <c r="AX61" s="160">
        <v>3.1549022941176474</v>
      </c>
      <c r="AY61" s="72"/>
      <c r="BF61" s="131"/>
      <c r="BJ61" s="96"/>
    </row>
    <row r="62" spans="2:62">
      <c r="B62" s="59" t="str">
        <f t="shared" si="27"/>
        <v>K89927 KB Derby Mayo Tote</v>
      </c>
      <c r="D62" s="91">
        <f t="shared" si="28"/>
        <v>1488</v>
      </c>
      <c r="E62" s="92">
        <f t="shared" si="28"/>
        <v>17194.899998000004</v>
      </c>
      <c r="F62" s="92">
        <f t="shared" si="28"/>
        <v>1308.3499979999999</v>
      </c>
      <c r="G62" s="92">
        <f t="shared" si="28"/>
        <v>7445.9166610000002</v>
      </c>
      <c r="H62" s="93">
        <f t="shared" si="29"/>
        <v>8.6537287228950113E-2</v>
      </c>
      <c r="I62" s="94">
        <f t="shared" si="30"/>
        <v>0.05</v>
      </c>
      <c r="J62" s="95">
        <f t="shared" si="31"/>
        <v>1.1468576391340244</v>
      </c>
      <c r="K62" s="95">
        <f t="shared" si="31"/>
        <v>1.6083661017807358</v>
      </c>
      <c r="L62" s="96">
        <f t="shared" si="37"/>
        <v>4.999999998363177E-2</v>
      </c>
      <c r="M62" s="60">
        <f t="shared" si="32"/>
        <v>0.66263784981170237</v>
      </c>
      <c r="N62" s="60">
        <f t="shared" si="33"/>
        <v>-0.48421978932232201</v>
      </c>
      <c r="O62" s="60">
        <f t="shared" si="38"/>
        <v>0.92929080035762157</v>
      </c>
      <c r="P62" s="60">
        <f t="shared" si="39"/>
        <v>-0.67907530142311423</v>
      </c>
      <c r="Q62" s="97">
        <f t="shared" si="34"/>
        <v>0.05</v>
      </c>
      <c r="R62" s="60">
        <f t="shared" si="35"/>
        <v>1.1468576387585838</v>
      </c>
      <c r="S62" s="60">
        <f t="shared" si="36"/>
        <v>-3.7544056752381039E-10</v>
      </c>
      <c r="T62" s="60">
        <f t="shared" si="40"/>
        <v>1.6083660981953687</v>
      </c>
      <c r="U62" s="60">
        <f t="shared" si="41"/>
        <v>-3.5853671143115662E-9</v>
      </c>
      <c r="W62" s="61"/>
      <c r="X62" s="61"/>
      <c r="Y62" s="60"/>
      <c r="Z62" s="62">
        <f t="shared" si="42"/>
        <v>2245.5704883487047</v>
      </c>
      <c r="AA62" s="62">
        <f t="shared" si="43"/>
        <v>1297.4583328500003</v>
      </c>
      <c r="AB62" s="62">
        <f t="shared" si="44"/>
        <v>29760.000009742369</v>
      </c>
      <c r="AC62" s="62">
        <f t="shared" si="45"/>
        <v>29760</v>
      </c>
      <c r="AD62" s="62">
        <f t="shared" si="46"/>
        <v>17194.899998000004</v>
      </c>
      <c r="AE62" s="62">
        <f t="shared" si="47"/>
        <v>1601.2210595729225</v>
      </c>
      <c r="AF62" s="62">
        <f t="shared" si="48"/>
        <v>925.16249980000032</v>
      </c>
      <c r="AG62" s="62">
        <f t="shared" si="49"/>
        <v>29760.000066340945</v>
      </c>
      <c r="AH62" s="62">
        <f t="shared" si="50"/>
        <v>29760</v>
      </c>
      <c r="AI62" s="62">
        <f t="shared" si="51"/>
        <v>17194.899998000004</v>
      </c>
      <c r="AK62" s="98"/>
      <c r="AL62" s="34" t="s">
        <v>456</v>
      </c>
      <c r="AM62" s="160">
        <v>1488</v>
      </c>
      <c r="AN62" s="160">
        <v>17194.899998000004</v>
      </c>
      <c r="AO62" s="160">
        <v>1308.3499979999999</v>
      </c>
      <c r="AP62" s="160">
        <v>7445.9166610000002</v>
      </c>
      <c r="AQ62" s="160">
        <v>8.6537287228950099E-2</v>
      </c>
      <c r="AR62" s="160">
        <v>0.05</v>
      </c>
      <c r="AS62" s="160">
        <v>114.68576391340244</v>
      </c>
      <c r="AT62" s="160">
        <v>160.83661017807358</v>
      </c>
      <c r="AU62" s="160">
        <v>3.6537287228950104E-2</v>
      </c>
      <c r="AV62" s="160">
        <v>859.74499989999993</v>
      </c>
      <c r="AW62" s="160">
        <v>-628.25500009999985</v>
      </c>
      <c r="AX62" s="160">
        <v>-12565.100001999999</v>
      </c>
      <c r="AY62" s="72"/>
      <c r="BF62" s="131"/>
      <c r="BJ62" s="96"/>
    </row>
    <row r="63" spans="2:62">
      <c r="B63" s="59" t="str">
        <f t="shared" si="27"/>
        <v>K89936 30oz Kroger Lite Mayo</v>
      </c>
      <c r="D63" s="91">
        <f t="shared" si="28"/>
        <v>38242.71</v>
      </c>
      <c r="E63" s="92">
        <f t="shared" si="28"/>
        <v>5424.6002930000004</v>
      </c>
      <c r="F63" s="92">
        <f t="shared" si="28"/>
        <v>3139.6330999999996</v>
      </c>
      <c r="G63" s="92">
        <f t="shared" si="28"/>
        <v>8794.7166049999996</v>
      </c>
      <c r="H63" s="93">
        <f t="shared" si="29"/>
        <v>7.0498668905336794</v>
      </c>
      <c r="I63" s="94">
        <f t="shared" si="30"/>
        <v>9.17</v>
      </c>
      <c r="J63" s="95">
        <f t="shared" si="31"/>
        <v>0.24763801140802016</v>
      </c>
      <c r="K63" s="95">
        <f t="shared" si="31"/>
        <v>0.50184299374887453</v>
      </c>
      <c r="L63" s="96">
        <f t="shared" si="37"/>
        <v>8.8962688721774583</v>
      </c>
      <c r="M63" s="60">
        <f t="shared" si="32"/>
        <v>0.31249587639949372</v>
      </c>
      <c r="N63" s="60">
        <f t="shared" si="33"/>
        <v>6.4857864991473557E-2</v>
      </c>
      <c r="O63" s="60">
        <f t="shared" si="38"/>
        <v>0.63340173534198774</v>
      </c>
      <c r="P63" s="60">
        <f t="shared" si="39"/>
        <v>0.1315587415931132</v>
      </c>
      <c r="Q63" s="97">
        <f t="shared" si="34"/>
        <v>9.17</v>
      </c>
      <c r="R63" s="60">
        <f t="shared" si="35"/>
        <v>0.24024583778158079</v>
      </c>
      <c r="S63" s="60">
        <f t="shared" si="36"/>
        <v>-7.3921736264393745E-3</v>
      </c>
      <c r="T63" s="60">
        <f t="shared" si="40"/>
        <v>0.48695724344537145</v>
      </c>
      <c r="U63" s="60">
        <f t="shared" si="41"/>
        <v>-1.4885750303503087E-2</v>
      </c>
      <c r="W63" s="61"/>
      <c r="X63" s="61"/>
      <c r="Y63" s="60"/>
      <c r="Z63" s="62">
        <f t="shared" si="42"/>
        <v>122378.28684532989</v>
      </c>
      <c r="AA63" s="62">
        <f t="shared" si="43"/>
        <v>159181.57148166001</v>
      </c>
      <c r="AB63" s="62">
        <f t="shared" si="44"/>
        <v>4298.7358576359757</v>
      </c>
      <c r="AC63" s="62">
        <f t="shared" si="45"/>
        <v>4170.4154852780803</v>
      </c>
      <c r="AD63" s="62">
        <f t="shared" si="46"/>
        <v>5424.6002929999995</v>
      </c>
      <c r="AE63" s="62">
        <f t="shared" si="47"/>
        <v>60376.705440113619</v>
      </c>
      <c r="AF63" s="62">
        <f t="shared" si="48"/>
        <v>78534.020213809999</v>
      </c>
      <c r="AG63" s="62">
        <f t="shared" si="49"/>
        <v>4297.9005251072022</v>
      </c>
      <c r="AH63" s="62">
        <f t="shared" si="50"/>
        <v>4170.4154852780803</v>
      </c>
      <c r="AI63" s="62">
        <f t="shared" si="51"/>
        <v>5424.6002929999995</v>
      </c>
      <c r="AK63" s="98"/>
      <c r="AL63" s="34" t="s">
        <v>457</v>
      </c>
      <c r="AM63" s="160">
        <v>38242.71</v>
      </c>
      <c r="AN63" s="160">
        <v>5424.6002930000004</v>
      </c>
      <c r="AO63" s="160">
        <v>3139.6330999999996</v>
      </c>
      <c r="AP63" s="160">
        <v>8794.7166049999996</v>
      </c>
      <c r="AQ63" s="160">
        <v>7.0498668905336794</v>
      </c>
      <c r="AR63" s="160">
        <v>9.17</v>
      </c>
      <c r="AS63" s="160">
        <v>24.763801140802016</v>
      </c>
      <c r="AT63" s="160">
        <v>50.184299374887452</v>
      </c>
      <c r="AU63" s="160">
        <v>-2.1201331094663205</v>
      </c>
      <c r="AV63" s="160">
        <v>48601.870613169995</v>
      </c>
      <c r="AW63" s="160">
        <v>10359.160613170003</v>
      </c>
      <c r="AX63" s="160">
        <v>1125.8644352981403</v>
      </c>
      <c r="AY63" s="72"/>
      <c r="BF63" s="131"/>
      <c r="BJ63" s="96"/>
    </row>
    <row r="64" spans="2:62">
      <c r="B64" s="59" t="str">
        <f t="shared" si="27"/>
        <v>K89944 30oz Kroger Whip SD</v>
      </c>
      <c r="D64" s="91">
        <f t="shared" si="28"/>
        <v>11502.65</v>
      </c>
      <c r="E64" s="92">
        <f t="shared" si="28"/>
        <v>1228.9834310000001</v>
      </c>
      <c r="F64" s="92">
        <f t="shared" si="28"/>
        <v>1816.2499309999998</v>
      </c>
      <c r="G64" s="92">
        <f t="shared" si="28"/>
        <v>4907.5166359999994</v>
      </c>
      <c r="H64" s="93">
        <f t="shared" si="29"/>
        <v>9.359483382652698</v>
      </c>
      <c r="I64" s="94">
        <f t="shared" si="30"/>
        <v>11</v>
      </c>
      <c r="J64" s="95">
        <f t="shared" si="31"/>
        <v>0.16052033336497779</v>
      </c>
      <c r="K64" s="95">
        <f t="shared" si="31"/>
        <v>0.41919165543855053</v>
      </c>
      <c r="L64" s="96">
        <f t="shared" si="37"/>
        <v>9.0105338424465948</v>
      </c>
      <c r="M64" s="60">
        <f t="shared" si="32"/>
        <v>0.15453565512672618</v>
      </c>
      <c r="N64" s="60">
        <f t="shared" si="33"/>
        <v>-5.9846782382516062E-3</v>
      </c>
      <c r="O64" s="60">
        <f t="shared" si="38"/>
        <v>0.40357610892350393</v>
      </c>
      <c r="P64" s="60">
        <f t="shared" si="39"/>
        <v>-1.5615546515046597E-2</v>
      </c>
      <c r="Q64" s="97">
        <f t="shared" si="34"/>
        <v>11</v>
      </c>
      <c r="R64" s="60">
        <f t="shared" si="35"/>
        <v>0.1314885360169038</v>
      </c>
      <c r="S64" s="60">
        <f t="shared" si="36"/>
        <v>-2.9031797348073984E-2</v>
      </c>
      <c r="T64" s="60">
        <f t="shared" si="40"/>
        <v>0.34338762591865191</v>
      </c>
      <c r="U64" s="60">
        <f t="shared" si="41"/>
        <v>-7.5804029519898619E-2</v>
      </c>
      <c r="W64" s="61"/>
      <c r="X64" s="61"/>
      <c r="Y64" s="60"/>
      <c r="Z64" s="62">
        <f t="shared" si="42"/>
        <v>74433.631452672271</v>
      </c>
      <c r="AA64" s="62">
        <f t="shared" si="43"/>
        <v>87480.249977999993</v>
      </c>
      <c r="AB64" s="62">
        <f t="shared" si="44"/>
        <v>1276.5780808472864</v>
      </c>
      <c r="AC64" s="62">
        <f t="shared" si="45"/>
        <v>1045.6954545454546</v>
      </c>
      <c r="AD64" s="62">
        <f t="shared" si="46"/>
        <v>1228.9834310000001</v>
      </c>
      <c r="AE64" s="62">
        <f t="shared" si="47"/>
        <v>28501.811047938609</v>
      </c>
      <c r="AF64" s="62">
        <f t="shared" si="48"/>
        <v>33497.566981999997</v>
      </c>
      <c r="AG64" s="62">
        <f t="shared" si="49"/>
        <v>1276.5364142134829</v>
      </c>
      <c r="AH64" s="62">
        <f t="shared" si="50"/>
        <v>1045.6954545454546</v>
      </c>
      <c r="AI64" s="62">
        <f t="shared" si="51"/>
        <v>1228.9834310000001</v>
      </c>
      <c r="AK64" s="98"/>
      <c r="AL64" s="34" t="s">
        <v>609</v>
      </c>
      <c r="AM64" s="160">
        <v>11502.65</v>
      </c>
      <c r="AN64" s="160">
        <v>1228.9834310000001</v>
      </c>
      <c r="AO64" s="160">
        <v>1816.2499309999998</v>
      </c>
      <c r="AP64" s="160">
        <v>4907.5166359999994</v>
      </c>
      <c r="AQ64" s="160">
        <v>9.359483382652698</v>
      </c>
      <c r="AR64" s="160">
        <v>11</v>
      </c>
      <c r="AS64" s="160">
        <v>16.052033336497779</v>
      </c>
      <c r="AT64" s="160">
        <v>41.919165543855051</v>
      </c>
      <c r="AU64" s="160">
        <v>-1.6405166173473014</v>
      </c>
      <c r="AV64" s="160">
        <v>11160.615562360001</v>
      </c>
      <c r="AW64" s="160">
        <v>-342.03443764000008</v>
      </c>
      <c r="AX64" s="160">
        <v>-47.594649808080803</v>
      </c>
      <c r="AY64" s="72"/>
      <c r="BF64" s="131"/>
      <c r="BJ64" s="96"/>
    </row>
    <row r="65" spans="2:62">
      <c r="B65" s="59" t="str">
        <f t="shared" si="27"/>
        <v>K96544 30OZ HT Mayo</v>
      </c>
      <c r="D65" s="91">
        <f t="shared" si="28"/>
        <v>2470.63</v>
      </c>
      <c r="E65" s="92">
        <f t="shared" si="28"/>
        <v>268.31670400000002</v>
      </c>
      <c r="F65" s="92">
        <f t="shared" si="28"/>
        <v>595.16663100000005</v>
      </c>
      <c r="G65" s="92">
        <f t="shared" si="28"/>
        <v>425.81666299999995</v>
      </c>
      <c r="H65" s="93">
        <f t="shared" si="29"/>
        <v>9.2078874075614756</v>
      </c>
      <c r="I65" s="94">
        <f t="shared" si="30"/>
        <v>10.66</v>
      </c>
      <c r="J65" s="95">
        <f t="shared" si="31"/>
        <v>0.21369048881374073</v>
      </c>
      <c r="K65" s="95">
        <f t="shared" si="31"/>
        <v>0.3190694431093874</v>
      </c>
      <c r="L65" s="96">
        <f t="shared" si="37"/>
        <v>8.9674411677866512</v>
      </c>
      <c r="M65" s="60">
        <f t="shared" si="32"/>
        <v>0.20811037339348545</v>
      </c>
      <c r="N65" s="60">
        <f t="shared" si="33"/>
        <v>-5.5801154202552716E-3</v>
      </c>
      <c r="O65" s="60">
        <f t="shared" si="38"/>
        <v>0.31073755928364272</v>
      </c>
      <c r="P65" s="60">
        <f t="shared" si="39"/>
        <v>-8.3318838257446792E-3</v>
      </c>
      <c r="Q65" s="97">
        <f t="shared" si="34"/>
        <v>10.66</v>
      </c>
      <c r="R65" s="60">
        <f t="shared" si="35"/>
        <v>0.17976143401058081</v>
      </c>
      <c r="S65" s="60">
        <f t="shared" si="36"/>
        <v>-3.3929054803159914E-2</v>
      </c>
      <c r="T65" s="60">
        <f t="shared" si="40"/>
        <v>0.26840867346944097</v>
      </c>
      <c r="U65" s="60">
        <f t="shared" si="41"/>
        <v>-5.0660769639946424E-2</v>
      </c>
      <c r="W65" s="61"/>
      <c r="X65" s="61"/>
      <c r="Y65" s="60"/>
      <c r="Z65" s="62">
        <f t="shared" si="42"/>
        <v>11871.729216153235</v>
      </c>
      <c r="AA65" s="62">
        <f t="shared" si="43"/>
        <v>13743.93797868</v>
      </c>
      <c r="AB65" s="62">
        <f t="shared" si="44"/>
        <v>275.51114680017491</v>
      </c>
      <c r="AC65" s="62">
        <f t="shared" si="45"/>
        <v>231.76641651031898</v>
      </c>
      <c r="AD65" s="62">
        <f t="shared" si="46"/>
        <v>268.31670400000002</v>
      </c>
      <c r="AE65" s="62">
        <f t="shared" si="47"/>
        <v>7950.8573269856879</v>
      </c>
      <c r="AF65" s="62">
        <f t="shared" si="48"/>
        <v>9204.7323511000013</v>
      </c>
      <c r="AG65" s="62">
        <f t="shared" si="49"/>
        <v>275.51114683268662</v>
      </c>
      <c r="AH65" s="62">
        <f t="shared" si="50"/>
        <v>231.76641651031895</v>
      </c>
      <c r="AI65" s="62">
        <f t="shared" si="51"/>
        <v>268.31670400000007</v>
      </c>
      <c r="AK65" s="98"/>
      <c r="AL65" s="34" t="s">
        <v>610</v>
      </c>
      <c r="AM65" s="160">
        <v>2470.63</v>
      </c>
      <c r="AN65" s="160">
        <v>268.31670400000002</v>
      </c>
      <c r="AO65" s="160">
        <v>595.16663100000005</v>
      </c>
      <c r="AP65" s="160">
        <v>425.81666299999995</v>
      </c>
      <c r="AQ65" s="160">
        <v>9.2078874075614756</v>
      </c>
      <c r="AR65" s="160">
        <v>10.66</v>
      </c>
      <c r="AS65" s="160">
        <v>21.369048881374074</v>
      </c>
      <c r="AT65" s="160">
        <v>31.906944310938737</v>
      </c>
      <c r="AU65" s="160">
        <v>-1.4521125924385252</v>
      </c>
      <c r="AV65" s="160">
        <v>2410.4230078299997</v>
      </c>
      <c r="AW65" s="160">
        <v>-60.206992170000149</v>
      </c>
      <c r="AX65" s="160">
        <v>-7.1944428220240662</v>
      </c>
      <c r="AY65" s="72"/>
      <c r="BF65" s="131"/>
      <c r="BJ65" s="96"/>
    </row>
    <row r="66" spans="2:62">
      <c r="B66" s="59" t="str">
        <f t="shared" si="27"/>
        <v>K96834 22OZ KRO AVOCADO MAYO</v>
      </c>
      <c r="D66" s="91">
        <f t="shared" si="28"/>
        <v>4250.79</v>
      </c>
      <c r="E66" s="92">
        <f t="shared" si="28"/>
        <v>496.31672799999996</v>
      </c>
      <c r="F66" s="92">
        <f t="shared" si="28"/>
        <v>1323.1166149999999</v>
      </c>
      <c r="G66" s="92">
        <f t="shared" si="28"/>
        <v>1270.516656</v>
      </c>
      <c r="H66" s="93">
        <f t="shared" si="29"/>
        <v>8.5646720333794608</v>
      </c>
      <c r="I66" s="94">
        <f t="shared" si="30"/>
        <v>9</v>
      </c>
      <c r="J66" s="95">
        <f t="shared" si="31"/>
        <v>0.15285360609487322</v>
      </c>
      <c r="K66" s="95">
        <f t="shared" si="31"/>
        <v>0.25958143117920812</v>
      </c>
      <c r="L66" s="96">
        <f t="shared" si="37"/>
        <v>9.0000000000000018</v>
      </c>
      <c r="M66" s="60">
        <f t="shared" si="32"/>
        <v>0.16062289945164901</v>
      </c>
      <c r="N66" s="60">
        <f t="shared" si="33"/>
        <v>7.769293356775786E-3</v>
      </c>
      <c r="O66" s="60">
        <f t="shared" si="38"/>
        <v>0.27278643095637711</v>
      </c>
      <c r="P66" s="60">
        <f t="shared" si="39"/>
        <v>1.3204999777168991E-2</v>
      </c>
      <c r="Q66" s="97">
        <f t="shared" si="34"/>
        <v>9</v>
      </c>
      <c r="R66" s="60">
        <f t="shared" si="35"/>
        <v>0.15285360609487325</v>
      </c>
      <c r="S66" s="60">
        <f t="shared" si="36"/>
        <v>0</v>
      </c>
      <c r="T66" s="60">
        <f t="shared" si="40"/>
        <v>0.25959181292194228</v>
      </c>
      <c r="U66" s="60">
        <f t="shared" si="41"/>
        <v>1.0381742734155708E-5</v>
      </c>
      <c r="W66" s="61"/>
      <c r="X66" s="61"/>
      <c r="Y66" s="60"/>
      <c r="Z66" s="62">
        <f t="shared" si="42"/>
        <v>26464.408340976192</v>
      </c>
      <c r="AA66" s="62">
        <f t="shared" si="43"/>
        <v>27809.549991</v>
      </c>
      <c r="AB66" s="62">
        <f t="shared" si="44"/>
        <v>472.30999999999989</v>
      </c>
      <c r="AC66" s="62">
        <f t="shared" si="45"/>
        <v>472.31</v>
      </c>
      <c r="AD66" s="62">
        <f t="shared" si="46"/>
        <v>496.31672799999996</v>
      </c>
      <c r="AE66" s="62">
        <f t="shared" si="47"/>
        <v>15582.8498693902</v>
      </c>
      <c r="AF66" s="62">
        <f t="shared" si="48"/>
        <v>16374.900087</v>
      </c>
      <c r="AG66" s="62">
        <f t="shared" si="49"/>
        <v>472.29111111111104</v>
      </c>
      <c r="AH66" s="62">
        <f t="shared" si="50"/>
        <v>472.31</v>
      </c>
      <c r="AI66" s="62">
        <f t="shared" si="51"/>
        <v>496.3167279999999</v>
      </c>
      <c r="AK66" s="98"/>
      <c r="AL66" s="34" t="s">
        <v>611</v>
      </c>
      <c r="AM66" s="160">
        <v>4250.79</v>
      </c>
      <c r="AN66" s="160">
        <v>496.31672799999996</v>
      </c>
      <c r="AO66" s="160">
        <v>1323.1166149999999</v>
      </c>
      <c r="AP66" s="160">
        <v>1270.516656</v>
      </c>
      <c r="AQ66" s="160">
        <v>8.5646720333794608</v>
      </c>
      <c r="AR66" s="160">
        <v>9</v>
      </c>
      <c r="AS66" s="160">
        <v>15.285360609487322</v>
      </c>
      <c r="AT66" s="160">
        <v>25.958143117920812</v>
      </c>
      <c r="AU66" s="160">
        <v>-0.43532796662053896</v>
      </c>
      <c r="AV66" s="160">
        <v>4466.8505519999999</v>
      </c>
      <c r="AW66" s="160">
        <v>216.06055200000003</v>
      </c>
      <c r="AX66" s="160">
        <v>24.006728000000003</v>
      </c>
      <c r="AY66" s="72"/>
      <c r="BF66" s="131"/>
      <c r="BJ66" s="96"/>
    </row>
    <row r="67" spans="2:62">
      <c r="B67" s="59" t="str">
        <f t="shared" si="27"/>
        <v>K96910 12oz Kroger Tartar Sauce</v>
      </c>
      <c r="D67" s="91">
        <f t="shared" si="28"/>
        <v>111013.86</v>
      </c>
      <c r="E67" s="92">
        <f t="shared" si="28"/>
        <v>9538.4177769999969</v>
      </c>
      <c r="F67" s="92">
        <f t="shared" si="28"/>
        <v>11792.048951000001</v>
      </c>
      <c r="G67" s="92">
        <f t="shared" si="28"/>
        <v>7816.1666019999993</v>
      </c>
      <c r="H67" s="93">
        <f t="shared" si="29"/>
        <v>11.638603235401149</v>
      </c>
      <c r="I67" s="94">
        <f t="shared" si="30"/>
        <v>11</v>
      </c>
      <c r="J67" s="95">
        <f t="shared" si="31"/>
        <v>0.34625505377053073</v>
      </c>
      <c r="K67" s="95">
        <f t="shared" si="31"/>
        <v>0.47308571441911723</v>
      </c>
      <c r="L67" s="96">
        <f t="shared" si="37"/>
        <v>10.999999999999998</v>
      </c>
      <c r="M67" s="60">
        <f t="shared" si="32"/>
        <v>0.32725624496680067</v>
      </c>
      <c r="N67" s="60">
        <f t="shared" si="33"/>
        <v>-1.8998808803730061E-2</v>
      </c>
      <c r="O67" s="60">
        <f t="shared" si="38"/>
        <v>0.44717342093969004</v>
      </c>
      <c r="P67" s="60">
        <f t="shared" si="39"/>
        <v>-2.5912293479427195E-2</v>
      </c>
      <c r="Q67" s="97">
        <f t="shared" si="34"/>
        <v>11</v>
      </c>
      <c r="R67" s="60">
        <f t="shared" si="35"/>
        <v>0.34625505377053067</v>
      </c>
      <c r="S67" s="60">
        <f t="shared" si="36"/>
        <v>0</v>
      </c>
      <c r="T67" s="60">
        <f t="shared" si="40"/>
        <v>0.47313400215764334</v>
      </c>
      <c r="U67" s="60">
        <f t="shared" si="41"/>
        <v>4.8287738526109347E-5</v>
      </c>
      <c r="W67" s="61"/>
      <c r="X67" s="61"/>
      <c r="Y67" s="60"/>
      <c r="Z67" s="62">
        <f t="shared" si="42"/>
        <v>339226.10097558895</v>
      </c>
      <c r="AA67" s="62">
        <f t="shared" si="43"/>
        <v>320612.96662999998</v>
      </c>
      <c r="AB67" s="62">
        <f t="shared" si="44"/>
        <v>10092.169090909092</v>
      </c>
      <c r="AC67" s="62">
        <f t="shared" si="45"/>
        <v>10092.16909090909</v>
      </c>
      <c r="AD67" s="62">
        <f t="shared" si="46"/>
        <v>9538.4177769999969</v>
      </c>
      <c r="AE67" s="62">
        <f t="shared" si="47"/>
        <v>248256.83907311736</v>
      </c>
      <c r="AF67" s="62">
        <f t="shared" si="48"/>
        <v>234635.13400799999</v>
      </c>
      <c r="AG67" s="62">
        <f t="shared" si="49"/>
        <v>10091.13909090909</v>
      </c>
      <c r="AH67" s="62">
        <f t="shared" si="50"/>
        <v>10092.169090909092</v>
      </c>
      <c r="AI67" s="62">
        <f t="shared" si="51"/>
        <v>9538.4177769999969</v>
      </c>
      <c r="AK67" s="98"/>
      <c r="AL67" s="34" t="s">
        <v>458</v>
      </c>
      <c r="AM67" s="160">
        <v>111013.86</v>
      </c>
      <c r="AN67" s="160">
        <v>9538.4177769999969</v>
      </c>
      <c r="AO67" s="160">
        <v>11792.048951000001</v>
      </c>
      <c r="AP67" s="160">
        <v>7816.1666019999993</v>
      </c>
      <c r="AQ67" s="160">
        <v>11.638603235401149</v>
      </c>
      <c r="AR67" s="160">
        <v>11</v>
      </c>
      <c r="AS67" s="160">
        <v>34.625505377053074</v>
      </c>
      <c r="AT67" s="160">
        <v>47.308571441911724</v>
      </c>
      <c r="AU67" s="160">
        <v>0.63860323540114905</v>
      </c>
      <c r="AV67" s="160">
        <v>104922.595547</v>
      </c>
      <c r="AW67" s="160">
        <v>-6091.2644530000016</v>
      </c>
      <c r="AX67" s="160">
        <v>-553.75131390909064</v>
      </c>
      <c r="AY67" s="72"/>
      <c r="BF67" s="131"/>
      <c r="BJ67" s="96"/>
    </row>
    <row r="68" spans="2:62">
      <c r="B68" s="59" t="str">
        <f t="shared" si="27"/>
        <v>K96918 Kroger 12oz Squeeze Whip Mayo</v>
      </c>
      <c r="D68" s="91">
        <f t="shared" ref="D68:G85" si="52">AM68</f>
        <v>3744.45</v>
      </c>
      <c r="E68" s="92">
        <f t="shared" si="52"/>
        <v>326.98336500000005</v>
      </c>
      <c r="F68" s="92">
        <f t="shared" si="52"/>
        <v>766.96663699999988</v>
      </c>
      <c r="G68" s="92">
        <f t="shared" si="52"/>
        <v>423.59999700000003</v>
      </c>
      <c r="H68" s="93">
        <f t="shared" si="29"/>
        <v>11.451499986857128</v>
      </c>
      <c r="I68" s="94">
        <f t="shared" si="30"/>
        <v>11</v>
      </c>
      <c r="J68" s="95">
        <f t="shared" si="31"/>
        <v>0.22431191438757039</v>
      </c>
      <c r="K68" s="95">
        <f t="shared" si="31"/>
        <v>0.31117011274025813</v>
      </c>
      <c r="L68" s="96">
        <f t="shared" si="37"/>
        <v>10.999999999999996</v>
      </c>
      <c r="M68" s="60">
        <f t="shared" si="32"/>
        <v>0.21546793530062797</v>
      </c>
      <c r="N68" s="60">
        <f t="shared" si="33"/>
        <v>-8.8439790869424273E-3</v>
      </c>
      <c r="O68" s="60">
        <f t="shared" si="38"/>
        <v>0.2989015625962767</v>
      </c>
      <c r="P68" s="60">
        <f t="shared" si="39"/>
        <v>-1.2268550143981427E-2</v>
      </c>
      <c r="Q68" s="97">
        <f t="shared" si="34"/>
        <v>11</v>
      </c>
      <c r="R68" s="60">
        <f t="shared" si="35"/>
        <v>0.22431191438757034</v>
      </c>
      <c r="S68" s="60">
        <f t="shared" si="36"/>
        <v>0</v>
      </c>
      <c r="T68" s="60">
        <f t="shared" si="40"/>
        <v>0.31117011274025796</v>
      </c>
      <c r="U68" s="60">
        <f t="shared" si="41"/>
        <v>0</v>
      </c>
      <c r="W68" s="61"/>
      <c r="X68" s="61"/>
      <c r="Y68" s="60"/>
      <c r="Z68" s="62">
        <f t="shared" si="42"/>
        <v>17378.223793603534</v>
      </c>
      <c r="AA68" s="62">
        <f t="shared" si="43"/>
        <v>16693.049988999999</v>
      </c>
      <c r="AB68" s="62">
        <f t="shared" si="44"/>
        <v>340.40454545454554</v>
      </c>
      <c r="AC68" s="62">
        <f t="shared" si="45"/>
        <v>340.40454545454548</v>
      </c>
      <c r="AD68" s="62">
        <f t="shared" si="46"/>
        <v>326.98336500000005</v>
      </c>
      <c r="AE68" s="62">
        <f t="shared" si="47"/>
        <v>12527.368433525355</v>
      </c>
      <c r="AF68" s="62">
        <f t="shared" si="48"/>
        <v>12033.450022000001</v>
      </c>
      <c r="AG68" s="62">
        <f t="shared" si="49"/>
        <v>340.4045454545456</v>
      </c>
      <c r="AH68" s="62">
        <f t="shared" si="50"/>
        <v>340.40454545454543</v>
      </c>
      <c r="AI68" s="62">
        <f t="shared" si="51"/>
        <v>326.98336500000005</v>
      </c>
      <c r="AK68" s="98"/>
      <c r="AL68" s="34" t="s">
        <v>612</v>
      </c>
      <c r="AM68" s="160">
        <v>3744.45</v>
      </c>
      <c r="AN68" s="160">
        <v>326.98336500000005</v>
      </c>
      <c r="AO68" s="160">
        <v>766.96663699999988</v>
      </c>
      <c r="AP68" s="160">
        <v>423.59999700000003</v>
      </c>
      <c r="AQ68" s="160">
        <v>11.451499986857128</v>
      </c>
      <c r="AR68" s="160">
        <v>11</v>
      </c>
      <c r="AS68" s="160">
        <v>22.43119143875704</v>
      </c>
      <c r="AT68" s="160">
        <v>31.117011274025813</v>
      </c>
      <c r="AU68" s="160">
        <v>0.45149998685712717</v>
      </c>
      <c r="AV68" s="160">
        <v>3596.8170150000001</v>
      </c>
      <c r="AW68" s="160">
        <v>-147.63298499999979</v>
      </c>
      <c r="AX68" s="160">
        <v>-13.421180454545436</v>
      </c>
      <c r="AY68" s="72"/>
      <c r="BF68" s="131"/>
      <c r="BJ68" s="96"/>
    </row>
    <row r="69" spans="2:62">
      <c r="B69" s="59" t="str">
        <f t="shared" si="27"/>
        <v>K96919 12oz Kroger Squeeze Olive Oil Mayo</v>
      </c>
      <c r="D69" s="91">
        <f t="shared" si="52"/>
        <v>31687.16</v>
      </c>
      <c r="E69" s="92">
        <f t="shared" si="52"/>
        <v>2618.1003449999998</v>
      </c>
      <c r="F69" s="92">
        <f t="shared" si="52"/>
        <v>4020.8496620000001</v>
      </c>
      <c r="G69" s="92">
        <f t="shared" si="52"/>
        <v>2712.1166569999996</v>
      </c>
      <c r="H69" s="93">
        <f t="shared" si="29"/>
        <v>12.10311134961483</v>
      </c>
      <c r="I69" s="94">
        <f t="shared" si="30"/>
        <v>11</v>
      </c>
      <c r="J69" s="95">
        <f t="shared" si="31"/>
        <v>0.30805586277990288</v>
      </c>
      <c r="K69" s="95">
        <f t="shared" si="31"/>
        <v>0.43390007547181542</v>
      </c>
      <c r="L69" s="96">
        <f t="shared" si="37"/>
        <v>11.000000000000005</v>
      </c>
      <c r="M69" s="60">
        <f t="shared" si="32"/>
        <v>0.27997879162590478</v>
      </c>
      <c r="N69" s="60">
        <f t="shared" si="33"/>
        <v>-2.8077071153998101E-2</v>
      </c>
      <c r="O69" s="60">
        <f t="shared" si="38"/>
        <v>0.39435458050437466</v>
      </c>
      <c r="P69" s="60">
        <f t="shared" si="39"/>
        <v>-3.9545494967440753E-2</v>
      </c>
      <c r="Q69" s="97">
        <f t="shared" si="34"/>
        <v>11</v>
      </c>
      <c r="R69" s="60">
        <f t="shared" si="35"/>
        <v>0.30805586277990304</v>
      </c>
      <c r="S69" s="60">
        <f t="shared" si="36"/>
        <v>0</v>
      </c>
      <c r="T69" s="60">
        <f t="shared" si="40"/>
        <v>0.43390158173409932</v>
      </c>
      <c r="U69" s="60">
        <f t="shared" si="41"/>
        <v>1.5062622839012718E-6</v>
      </c>
      <c r="W69" s="61"/>
      <c r="X69" s="61"/>
      <c r="Y69" s="60"/>
      <c r="Z69" s="62">
        <f t="shared" si="42"/>
        <v>113177.00107206326</v>
      </c>
      <c r="AA69" s="62">
        <f t="shared" si="43"/>
        <v>102861.73330399998</v>
      </c>
      <c r="AB69" s="62">
        <f t="shared" si="44"/>
        <v>2880.6509090909076</v>
      </c>
      <c r="AC69" s="62">
        <f t="shared" si="45"/>
        <v>2880.650909090909</v>
      </c>
      <c r="AD69" s="62">
        <f t="shared" si="46"/>
        <v>2618.1003449999998</v>
      </c>
      <c r="AE69" s="62">
        <f t="shared" si="47"/>
        <v>80351.951179247146</v>
      </c>
      <c r="AF69" s="62">
        <f t="shared" si="48"/>
        <v>73028.450076999987</v>
      </c>
      <c r="AG69" s="62">
        <f t="shared" si="49"/>
        <v>2880.6409090909092</v>
      </c>
      <c r="AH69" s="62">
        <f t="shared" si="50"/>
        <v>2880.6509090909094</v>
      </c>
      <c r="AI69" s="62">
        <f t="shared" si="51"/>
        <v>2618.1003449999998</v>
      </c>
      <c r="AK69" s="98"/>
      <c r="AL69" s="34" t="s">
        <v>613</v>
      </c>
      <c r="AM69" s="160">
        <v>31687.16</v>
      </c>
      <c r="AN69" s="160">
        <v>2618.1003449999998</v>
      </c>
      <c r="AO69" s="160">
        <v>4020.8496620000001</v>
      </c>
      <c r="AP69" s="160">
        <v>2712.1166569999996</v>
      </c>
      <c r="AQ69" s="160">
        <v>12.10311134961483</v>
      </c>
      <c r="AR69" s="160">
        <v>11</v>
      </c>
      <c r="AS69" s="160">
        <v>30.80558627799029</v>
      </c>
      <c r="AT69" s="160">
        <v>43.39000754718154</v>
      </c>
      <c r="AU69" s="160">
        <v>1.1031113496148306</v>
      </c>
      <c r="AV69" s="160">
        <v>28799.103795000003</v>
      </c>
      <c r="AW69" s="160">
        <v>-2888.0562050000003</v>
      </c>
      <c r="AX69" s="160">
        <v>-262.55056409090906</v>
      </c>
      <c r="AY69" s="72"/>
      <c r="BF69" s="131"/>
      <c r="BJ69" s="96"/>
    </row>
    <row r="70" spans="2:62">
      <c r="B70" s="59" t="str">
        <f t="shared" si="27"/>
        <v>K96922 12oz. KR Squeeze</v>
      </c>
      <c r="D70" s="91">
        <f t="shared" si="52"/>
        <v>101081.07</v>
      </c>
      <c r="E70" s="92">
        <f t="shared" si="52"/>
        <v>8809.5177560000011</v>
      </c>
      <c r="F70" s="92">
        <f t="shared" si="52"/>
        <v>11072.432282</v>
      </c>
      <c r="G70" s="92">
        <f t="shared" si="52"/>
        <v>6184.7999570000011</v>
      </c>
      <c r="H70" s="93">
        <f t="shared" si="29"/>
        <v>11.474075289893769</v>
      </c>
      <c r="I70" s="94">
        <f t="shared" si="30"/>
        <v>11</v>
      </c>
      <c r="J70" s="95">
        <f t="shared" si="31"/>
        <v>0.35252527390567712</v>
      </c>
      <c r="K70" s="95">
        <f t="shared" si="31"/>
        <v>0.46217590147120885</v>
      </c>
      <c r="L70" s="96">
        <f t="shared" si="37"/>
        <v>10.999999999999998</v>
      </c>
      <c r="M70" s="60">
        <f t="shared" si="32"/>
        <v>0.33795995886291147</v>
      </c>
      <c r="N70" s="60">
        <f t="shared" si="33"/>
        <v>-1.4565315042765647E-2</v>
      </c>
      <c r="O70" s="60">
        <f t="shared" si="38"/>
        <v>0.44309123296067698</v>
      </c>
      <c r="P70" s="60">
        <f t="shared" si="39"/>
        <v>-1.9084668510531866E-2</v>
      </c>
      <c r="Q70" s="97">
        <f t="shared" si="34"/>
        <v>11</v>
      </c>
      <c r="R70" s="60">
        <f t="shared" si="35"/>
        <v>0.35252527390567706</v>
      </c>
      <c r="S70" s="60">
        <f t="shared" si="36"/>
        <v>0</v>
      </c>
      <c r="T70" s="60">
        <f t="shared" si="40"/>
        <v>0.46218746975296982</v>
      </c>
      <c r="U70" s="60">
        <f t="shared" si="41"/>
        <v>1.1568281760965249E-5</v>
      </c>
      <c r="W70" s="61"/>
      <c r="X70" s="61"/>
      <c r="Y70" s="60"/>
      <c r="Z70" s="62">
        <f t="shared" si="42"/>
        <v>299091.8520054681</v>
      </c>
      <c r="AA70" s="62">
        <f t="shared" si="43"/>
        <v>286734.24994500005</v>
      </c>
      <c r="AB70" s="62">
        <f t="shared" si="44"/>
        <v>9189.1881818181846</v>
      </c>
      <c r="AC70" s="62">
        <f t="shared" si="45"/>
        <v>9189.1881818181828</v>
      </c>
      <c r="AD70" s="62">
        <f t="shared" si="46"/>
        <v>8809.5177559999993</v>
      </c>
      <c r="AE70" s="62">
        <f t="shared" si="47"/>
        <v>228126.99164591832</v>
      </c>
      <c r="AF70" s="62">
        <f t="shared" si="48"/>
        <v>218701.45041800002</v>
      </c>
      <c r="AG70" s="62">
        <f t="shared" si="49"/>
        <v>9188.9581818181869</v>
      </c>
      <c r="AH70" s="62">
        <f t="shared" si="50"/>
        <v>9189.1881818181828</v>
      </c>
      <c r="AI70" s="62">
        <f t="shared" si="51"/>
        <v>8809.5177559999993</v>
      </c>
      <c r="AK70" s="98"/>
      <c r="AL70" s="34" t="s">
        <v>614</v>
      </c>
      <c r="AM70" s="160">
        <v>101081.07</v>
      </c>
      <c r="AN70" s="160">
        <v>8809.5177560000011</v>
      </c>
      <c r="AO70" s="160">
        <v>11072.432282</v>
      </c>
      <c r="AP70" s="160">
        <v>6184.7999570000011</v>
      </c>
      <c r="AQ70" s="160">
        <v>11.474075289893767</v>
      </c>
      <c r="AR70" s="160">
        <v>11</v>
      </c>
      <c r="AS70" s="160">
        <v>35.252527390567714</v>
      </c>
      <c r="AT70" s="160">
        <v>46.217590147120887</v>
      </c>
      <c r="AU70" s="160">
        <v>0.47407528989376713</v>
      </c>
      <c r="AV70" s="160">
        <v>96904.695316000027</v>
      </c>
      <c r="AW70" s="160">
        <v>-4176.3746839999985</v>
      </c>
      <c r="AX70" s="160">
        <v>-379.67042581818168</v>
      </c>
      <c r="AY70" s="72"/>
      <c r="BF70" s="131"/>
      <c r="BJ70" s="96"/>
    </row>
    <row r="71" spans="2:62">
      <c r="B71" s="59" t="str">
        <f t="shared" si="27"/>
        <v>K96924 12oz Kro Horseradish Sauce</v>
      </c>
      <c r="D71" s="91">
        <f t="shared" si="52"/>
        <v>31186.47</v>
      </c>
      <c r="E71" s="92">
        <f t="shared" si="52"/>
        <v>2684.8336569999997</v>
      </c>
      <c r="F71" s="92">
        <f t="shared" si="52"/>
        <v>3051.6830259999992</v>
      </c>
      <c r="G71" s="92">
        <f t="shared" si="52"/>
        <v>6755.4666490000009</v>
      </c>
      <c r="H71" s="93">
        <f t="shared" si="29"/>
        <v>11.61579225539335</v>
      </c>
      <c r="I71" s="94">
        <f t="shared" si="30"/>
        <v>11</v>
      </c>
      <c r="J71" s="95">
        <f t="shared" si="31"/>
        <v>0.22695624553877181</v>
      </c>
      <c r="K71" s="95">
        <f t="shared" si="31"/>
        <v>0.49413229987083135</v>
      </c>
      <c r="L71" s="96">
        <f t="shared" si="37"/>
        <v>10.999999999999998</v>
      </c>
      <c r="M71" s="60">
        <f t="shared" si="32"/>
        <v>0.21492453084870958</v>
      </c>
      <c r="N71" s="60">
        <f t="shared" si="33"/>
        <v>-1.2031714690062228E-2</v>
      </c>
      <c r="O71" s="60">
        <f t="shared" si="38"/>
        <v>0.46802507608082555</v>
      </c>
      <c r="P71" s="60">
        <f t="shared" si="39"/>
        <v>-2.6107223790005796E-2</v>
      </c>
      <c r="Q71" s="97">
        <f t="shared" si="34"/>
        <v>11</v>
      </c>
      <c r="R71" s="60">
        <f t="shared" si="35"/>
        <v>0.22695624553877178</v>
      </c>
      <c r="S71" s="60">
        <f t="shared" si="36"/>
        <v>0</v>
      </c>
      <c r="T71" s="60">
        <f t="shared" si="40"/>
        <v>0.49422564127904883</v>
      </c>
      <c r="U71" s="60">
        <f t="shared" si="41"/>
        <v>9.3341408217484378E-5</v>
      </c>
      <c r="W71" s="61"/>
      <c r="X71" s="61"/>
      <c r="Y71" s="60"/>
      <c r="Z71" s="62">
        <f t="shared" si="42"/>
        <v>145104.28324234841</v>
      </c>
      <c r="AA71" s="62">
        <f t="shared" si="43"/>
        <v>137411.81665200001</v>
      </c>
      <c r="AB71" s="62">
        <f t="shared" si="44"/>
        <v>2835.1336363636369</v>
      </c>
      <c r="AC71" s="62">
        <f t="shared" si="45"/>
        <v>2835.1336363636365</v>
      </c>
      <c r="AD71" s="62">
        <f t="shared" si="46"/>
        <v>2684.8336569999997</v>
      </c>
      <c r="AE71" s="62">
        <f t="shared" si="47"/>
        <v>66634.186059326137</v>
      </c>
      <c r="AF71" s="62">
        <f t="shared" si="48"/>
        <v>63101.683512999989</v>
      </c>
      <c r="AG71" s="62">
        <f t="shared" si="49"/>
        <v>2834.5981818181822</v>
      </c>
      <c r="AH71" s="62">
        <f t="shared" si="50"/>
        <v>2835.1336363636365</v>
      </c>
      <c r="AI71" s="62">
        <f t="shared" si="51"/>
        <v>2684.8336569999997</v>
      </c>
      <c r="AK71" s="98"/>
      <c r="AL71" s="34" t="s">
        <v>615</v>
      </c>
      <c r="AM71" s="160">
        <v>31186.47</v>
      </c>
      <c r="AN71" s="160">
        <v>2684.8336569999997</v>
      </c>
      <c r="AO71" s="160">
        <v>3051.6830259999992</v>
      </c>
      <c r="AP71" s="160">
        <v>6755.4666490000009</v>
      </c>
      <c r="AQ71" s="160">
        <v>11.615792255393348</v>
      </c>
      <c r="AR71" s="160">
        <v>11</v>
      </c>
      <c r="AS71" s="160">
        <v>22.695624553877181</v>
      </c>
      <c r="AT71" s="160">
        <v>49.413229987083135</v>
      </c>
      <c r="AU71" s="160">
        <v>0.61579225539334859</v>
      </c>
      <c r="AV71" s="160">
        <v>29533.170227000002</v>
      </c>
      <c r="AW71" s="160">
        <v>-1653.2997729999997</v>
      </c>
      <c r="AX71" s="160">
        <v>-150.29997936363637</v>
      </c>
      <c r="AY71" s="72"/>
      <c r="BF71" s="131"/>
      <c r="BJ71" s="96"/>
    </row>
    <row r="72" spans="2:62">
      <c r="B72" s="59" t="str">
        <f t="shared" si="27"/>
        <v>K97085 12oz. HT Squeeze</v>
      </c>
      <c r="D72" s="91">
        <f t="shared" si="52"/>
        <v>4493.7299999999996</v>
      </c>
      <c r="E72" s="92">
        <f t="shared" si="52"/>
        <v>432.13336400000003</v>
      </c>
      <c r="F72" s="92">
        <f t="shared" si="52"/>
        <v>314.03330399999999</v>
      </c>
      <c r="G72" s="92">
        <f t="shared" si="52"/>
        <v>569.8666649999999</v>
      </c>
      <c r="H72" s="93">
        <f t="shared" si="29"/>
        <v>10.398942489430183</v>
      </c>
      <c r="I72" s="94">
        <f t="shared" si="30"/>
        <v>11</v>
      </c>
      <c r="J72" s="95">
        <f t="shared" si="31"/>
        <v>0.31041836011832163</v>
      </c>
      <c r="K72" s="95">
        <f t="shared" si="31"/>
        <v>0.54749284122526498</v>
      </c>
      <c r="L72" s="96">
        <f t="shared" si="37"/>
        <v>11</v>
      </c>
      <c r="M72" s="60">
        <f t="shared" si="32"/>
        <v>0.32836050057707772</v>
      </c>
      <c r="N72" s="60">
        <f t="shared" si="33"/>
        <v>1.7942140458756084E-2</v>
      </c>
      <c r="O72" s="60">
        <f t="shared" si="38"/>
        <v>0.57913785556553421</v>
      </c>
      <c r="P72" s="60">
        <f t="shared" si="39"/>
        <v>3.1645014340269229E-2</v>
      </c>
      <c r="Q72" s="97">
        <f t="shared" si="34"/>
        <v>11</v>
      </c>
      <c r="R72" s="60">
        <f t="shared" si="35"/>
        <v>0.31041836011832163</v>
      </c>
      <c r="S72" s="60">
        <f t="shared" si="36"/>
        <v>0</v>
      </c>
      <c r="T72" s="60">
        <f t="shared" si="40"/>
        <v>0.54749284122526498</v>
      </c>
      <c r="U72" s="60">
        <f t="shared" si="41"/>
        <v>0</v>
      </c>
      <c r="W72" s="61"/>
      <c r="X72" s="61"/>
      <c r="Y72" s="60"/>
      <c r="Z72" s="62">
        <f t="shared" si="42"/>
        <v>13685.35494404012</v>
      </c>
      <c r="AA72" s="62">
        <f t="shared" si="43"/>
        <v>14476.366662999999</v>
      </c>
      <c r="AB72" s="62">
        <f t="shared" si="44"/>
        <v>408.52090909090907</v>
      </c>
      <c r="AC72" s="62">
        <f t="shared" si="45"/>
        <v>408.52090909090907</v>
      </c>
      <c r="AD72" s="62">
        <f t="shared" si="46"/>
        <v>432.13336399999997</v>
      </c>
      <c r="AE72" s="62">
        <f t="shared" si="47"/>
        <v>7759.3442680617463</v>
      </c>
      <c r="AF72" s="62">
        <f t="shared" si="48"/>
        <v>8207.8333480000001</v>
      </c>
      <c r="AG72" s="62">
        <f t="shared" si="49"/>
        <v>408.52090909090907</v>
      </c>
      <c r="AH72" s="62">
        <f t="shared" si="50"/>
        <v>408.52090909090907</v>
      </c>
      <c r="AI72" s="62">
        <f t="shared" si="51"/>
        <v>432.13336399999997</v>
      </c>
      <c r="AK72" s="98"/>
      <c r="AL72" s="34" t="s">
        <v>616</v>
      </c>
      <c r="AM72" s="160">
        <v>4493.7299999999996</v>
      </c>
      <c r="AN72" s="160">
        <v>432.13336400000003</v>
      </c>
      <c r="AO72" s="160">
        <v>314.03330399999999</v>
      </c>
      <c r="AP72" s="160">
        <v>569.8666649999999</v>
      </c>
      <c r="AQ72" s="160">
        <v>10.398942489430185</v>
      </c>
      <c r="AR72" s="160">
        <v>11</v>
      </c>
      <c r="AS72" s="160">
        <v>31.041836011832164</v>
      </c>
      <c r="AT72" s="160">
        <v>54.749284122526497</v>
      </c>
      <c r="AU72" s="160">
        <v>-0.60105751056981493</v>
      </c>
      <c r="AV72" s="160">
        <v>4753.4670040000001</v>
      </c>
      <c r="AW72" s="160">
        <v>259.73700400000035</v>
      </c>
      <c r="AX72" s="160">
        <v>23.612454909090939</v>
      </c>
      <c r="AY72" s="72"/>
      <c r="BF72" s="131"/>
      <c r="BJ72" s="96"/>
    </row>
    <row r="73" spans="2:62">
      <c r="B73" s="59" t="str">
        <f t="shared" ref="B73:B77" si="53">AL73</f>
        <v>K97086 12oz HT Tartar Sauce</v>
      </c>
      <c r="D73" s="91">
        <f t="shared" ref="D73:D77" si="54">AM73</f>
        <v>3831.92</v>
      </c>
      <c r="E73" s="92">
        <f t="shared" ref="E73:E77" si="55">AN73</f>
        <v>324.15004900000002</v>
      </c>
      <c r="F73" s="92">
        <f t="shared" ref="F73:F77" si="56">AO73</f>
        <v>833.616623</v>
      </c>
      <c r="G73" s="92">
        <f t="shared" ref="G73:G77" si="57">AP73</f>
        <v>524.1333259999999</v>
      </c>
      <c r="H73" s="93">
        <f t="shared" ref="H73:H77" si="58">IF(ISERROR(D73/E73),0,D73/E73)</f>
        <v>11.821438904055201</v>
      </c>
      <c r="I73" s="94">
        <f t="shared" ref="I73:I77" si="59">AR73</f>
        <v>11</v>
      </c>
      <c r="J73" s="95">
        <f t="shared" ref="J73:J77" si="60">AS73/100</f>
        <v>0.20712073491325589</v>
      </c>
      <c r="K73" s="95">
        <f t="shared" ref="K73:K77" si="61">AT73/100</f>
        <v>0.30088650162522873</v>
      </c>
      <c r="L73" s="96">
        <f t="shared" ref="L73:L77" si="62">IF(ISERROR(D73/(J73*(E73+F73+G73))),0,D73/(J73*(E73+F73+G73)))</f>
        <v>11.000000000000002</v>
      </c>
      <c r="M73" s="60">
        <f t="shared" ref="M73:M77" si="63">IF(ISERROR(D73/Z73),0,D73/Z73)</f>
        <v>0.19272849122150962</v>
      </c>
      <c r="N73" s="60">
        <f t="shared" ref="N73:N77" si="64">M73-J73</f>
        <v>-1.439224369174627E-2</v>
      </c>
      <c r="O73" s="60">
        <f t="shared" ref="O73:O77" si="65">IF(ISERROR(D73/AE73),0,D73/AE73)</f>
        <v>0.27997873564631343</v>
      </c>
      <c r="P73" s="60">
        <f t="shared" ref="P73:P77" si="66">O73-K73</f>
        <v>-2.0907765978915305E-2</v>
      </c>
      <c r="Q73" s="97">
        <f t="shared" ref="Q73:Q77" si="67">I73</f>
        <v>11</v>
      </c>
      <c r="R73" s="60">
        <f t="shared" ref="R73:R77" si="68">IF(ISERROR(D73/AA73),0,D73/AA73)</f>
        <v>0.20712073491325594</v>
      </c>
      <c r="S73" s="60">
        <f t="shared" ref="S73:S77" si="69">R73-J73</f>
        <v>0</v>
      </c>
      <c r="T73" s="60">
        <f t="shared" ref="T73:T77" si="70">IF(ISERROR(D73/AF73),0,D73/AF73)</f>
        <v>0.30088650162522873</v>
      </c>
      <c r="U73" s="60">
        <f t="shared" ref="U73:U77" si="71">T73-K73</f>
        <v>0</v>
      </c>
      <c r="W73" s="61"/>
      <c r="X73" s="61"/>
      <c r="Y73" s="60"/>
      <c r="Z73" s="62">
        <f t="shared" si="42"/>
        <v>19882.478069087563</v>
      </c>
      <c r="AA73" s="62">
        <f t="shared" si="43"/>
        <v>18500.899977999998</v>
      </c>
      <c r="AB73" s="62">
        <f t="shared" si="44"/>
        <v>348.3563636363636</v>
      </c>
      <c r="AC73" s="62">
        <f t="shared" si="45"/>
        <v>348.35636363636365</v>
      </c>
      <c r="AD73" s="62">
        <f t="shared" si="46"/>
        <v>324.15004900000002</v>
      </c>
      <c r="AE73" s="62">
        <f t="shared" si="47"/>
        <v>13686.467978199316</v>
      </c>
      <c r="AF73" s="62">
        <f t="shared" si="48"/>
        <v>12735.433391999999</v>
      </c>
      <c r="AG73" s="62">
        <f t="shared" si="49"/>
        <v>348.35636363636365</v>
      </c>
      <c r="AH73" s="62">
        <f t="shared" si="50"/>
        <v>348.35636363636365</v>
      </c>
      <c r="AI73" s="62">
        <f t="shared" si="51"/>
        <v>324.15004900000008</v>
      </c>
      <c r="AK73" s="98"/>
      <c r="AL73" s="34" t="s">
        <v>617</v>
      </c>
      <c r="AM73" s="160">
        <v>3831.92</v>
      </c>
      <c r="AN73" s="160">
        <v>324.15004900000002</v>
      </c>
      <c r="AO73" s="160">
        <v>833.616623</v>
      </c>
      <c r="AP73" s="160">
        <v>524.1333259999999</v>
      </c>
      <c r="AQ73" s="160">
        <v>11.821438904055201</v>
      </c>
      <c r="AR73" s="160">
        <v>11</v>
      </c>
      <c r="AS73" s="160">
        <v>20.71207349132559</v>
      </c>
      <c r="AT73" s="160">
        <v>30.088650162522871</v>
      </c>
      <c r="AU73" s="160">
        <v>0.82143890405520092</v>
      </c>
      <c r="AV73" s="160">
        <v>3565.6505390000002</v>
      </c>
      <c r="AW73" s="160">
        <v>-266.26946100000009</v>
      </c>
      <c r="AX73" s="160">
        <v>-24.206314636363643</v>
      </c>
      <c r="AY73" s="72"/>
      <c r="BF73" s="131"/>
      <c r="BJ73" s="96"/>
    </row>
    <row r="74" spans="2:62">
      <c r="B74" s="59" t="str">
        <f t="shared" si="53"/>
        <v>K97410 30 oz Mayo w/ Olive Oil</v>
      </c>
      <c r="D74" s="91">
        <f t="shared" si="54"/>
        <v>72019.3</v>
      </c>
      <c r="E74" s="92">
        <f t="shared" si="55"/>
        <v>8368.1172089999982</v>
      </c>
      <c r="F74" s="92">
        <f t="shared" si="56"/>
        <v>5773.9995509999999</v>
      </c>
      <c r="G74" s="92">
        <f t="shared" si="57"/>
        <v>7854.4832360000028</v>
      </c>
      <c r="H74" s="93">
        <f t="shared" si="58"/>
        <v>8.6063923581928901</v>
      </c>
      <c r="I74" s="94">
        <f t="shared" si="59"/>
        <v>9.17</v>
      </c>
      <c r="J74" s="95">
        <f t="shared" si="60"/>
        <v>0.36450131035453681</v>
      </c>
      <c r="K74" s="95">
        <f t="shared" si="61"/>
        <v>0.56661392118815501</v>
      </c>
      <c r="L74" s="96">
        <f t="shared" si="62"/>
        <v>8.9824383395703986</v>
      </c>
      <c r="M74" s="60">
        <f t="shared" si="63"/>
        <v>0.38042775749532692</v>
      </c>
      <c r="N74" s="60">
        <f t="shared" si="64"/>
        <v>1.5926447140790112E-2</v>
      </c>
      <c r="O74" s="60">
        <f t="shared" si="65"/>
        <v>0.59171603169538534</v>
      </c>
      <c r="P74" s="60">
        <f t="shared" si="66"/>
        <v>2.5102110507230324E-2</v>
      </c>
      <c r="Q74" s="97">
        <f t="shared" si="67"/>
        <v>9.17</v>
      </c>
      <c r="R74" s="60">
        <f t="shared" si="68"/>
        <v>0.35704586095444274</v>
      </c>
      <c r="S74" s="60">
        <f t="shared" si="69"/>
        <v>-7.4554494000940719E-3</v>
      </c>
      <c r="T74" s="60">
        <f t="shared" si="70"/>
        <v>0.55534790985860261</v>
      </c>
      <c r="U74" s="60">
        <f t="shared" si="71"/>
        <v>-1.1266011329552406E-2</v>
      </c>
      <c r="W74" s="61"/>
      <c r="X74" s="61"/>
      <c r="Y74" s="60"/>
      <c r="Z74" s="62">
        <f t="shared" si="42"/>
        <v>189311.37011180018</v>
      </c>
      <c r="AA74" s="62">
        <f t="shared" si="43"/>
        <v>201708.82196332002</v>
      </c>
      <c r="AB74" s="62">
        <f t="shared" si="44"/>
        <v>8017.7895218865997</v>
      </c>
      <c r="AC74" s="62">
        <f t="shared" si="45"/>
        <v>7853.7949836423122</v>
      </c>
      <c r="AD74" s="62">
        <f t="shared" si="46"/>
        <v>8368.1172089999982</v>
      </c>
      <c r="AE74" s="62">
        <f t="shared" si="47"/>
        <v>121712.60561193556</v>
      </c>
      <c r="AF74" s="62">
        <f t="shared" si="48"/>
        <v>129683.21068919997</v>
      </c>
      <c r="AG74" s="62">
        <f t="shared" si="49"/>
        <v>8013.1202312843243</v>
      </c>
      <c r="AH74" s="62">
        <f t="shared" si="50"/>
        <v>7853.7949836423113</v>
      </c>
      <c r="AI74" s="62">
        <f t="shared" si="51"/>
        <v>8368.1172089999982</v>
      </c>
      <c r="AK74" s="98"/>
      <c r="AL74" s="34" t="s">
        <v>459</v>
      </c>
      <c r="AM74" s="160">
        <v>72019.3</v>
      </c>
      <c r="AN74" s="160">
        <v>8368.1172089999982</v>
      </c>
      <c r="AO74" s="160">
        <v>5773.9995509999999</v>
      </c>
      <c r="AP74" s="160">
        <v>7854.4832360000028</v>
      </c>
      <c r="AQ74" s="160">
        <v>8.6063923581928901</v>
      </c>
      <c r="AR74" s="160">
        <v>9.17</v>
      </c>
      <c r="AS74" s="160">
        <v>36.45013103545368</v>
      </c>
      <c r="AT74" s="160">
        <v>56.661392118815499</v>
      </c>
      <c r="AU74" s="160">
        <v>-0.56360764180711043</v>
      </c>
      <c r="AV74" s="160">
        <v>75162.34270713001</v>
      </c>
      <c r="AW74" s="160">
        <v>3143.042707130001</v>
      </c>
      <c r="AX74" s="160">
        <v>350.3276870843635</v>
      </c>
      <c r="AY74" s="72"/>
      <c r="BF74" s="131"/>
      <c r="BJ74" s="96"/>
    </row>
    <row r="75" spans="2:62">
      <c r="B75" s="59" t="str">
        <f t="shared" si="53"/>
        <v>K97417 30oz Kroger Mayonnaise</v>
      </c>
      <c r="D75" s="91">
        <f t="shared" si="54"/>
        <v>309449.17</v>
      </c>
      <c r="E75" s="92">
        <f t="shared" si="55"/>
        <v>34262.219134999999</v>
      </c>
      <c r="F75" s="92">
        <f t="shared" si="56"/>
        <v>27117.114376000001</v>
      </c>
      <c r="G75" s="92">
        <f t="shared" si="57"/>
        <v>15517.916477000022</v>
      </c>
      <c r="H75" s="93">
        <f t="shared" si="58"/>
        <v>9.0317900536654765</v>
      </c>
      <c r="I75" s="94">
        <f t="shared" si="59"/>
        <v>10</v>
      </c>
      <c r="J75" s="95">
        <f t="shared" si="60"/>
        <v>0.41294163509388021</v>
      </c>
      <c r="K75" s="95">
        <f t="shared" si="61"/>
        <v>0.51517637959735563</v>
      </c>
      <c r="L75" s="96">
        <f t="shared" si="62"/>
        <v>9.7451794407145229</v>
      </c>
      <c r="M75" s="60">
        <f t="shared" si="63"/>
        <v>0.44555844507244008</v>
      </c>
      <c r="N75" s="60">
        <f t="shared" si="64"/>
        <v>3.2616809978559869E-2</v>
      </c>
      <c r="O75" s="60">
        <f t="shared" si="65"/>
        <v>0.55820448309136084</v>
      </c>
      <c r="P75" s="60">
        <f t="shared" si="66"/>
        <v>4.302810349400521E-2</v>
      </c>
      <c r="Q75" s="97">
        <f t="shared" si="67"/>
        <v>10</v>
      </c>
      <c r="R75" s="60">
        <f t="shared" si="68"/>
        <v>0.40241903325319195</v>
      </c>
      <c r="S75" s="60">
        <f t="shared" si="69"/>
        <v>-1.0522601840688262E-2</v>
      </c>
      <c r="T75" s="60">
        <f t="shared" si="70"/>
        <v>0.50415856982960316</v>
      </c>
      <c r="U75" s="60">
        <f t="shared" si="71"/>
        <v>-1.1017809767752462E-2</v>
      </c>
      <c r="W75" s="61"/>
      <c r="X75" s="61"/>
      <c r="Y75" s="60"/>
      <c r="Z75" s="62">
        <f t="shared" si="42"/>
        <v>694519.81759584625</v>
      </c>
      <c r="AA75" s="62">
        <f t="shared" si="43"/>
        <v>768972.49988000025</v>
      </c>
      <c r="AB75" s="62">
        <f t="shared" si="44"/>
        <v>31754.07614426759</v>
      </c>
      <c r="AC75" s="62">
        <f t="shared" si="45"/>
        <v>30944.916999999998</v>
      </c>
      <c r="AD75" s="62">
        <f t="shared" si="46"/>
        <v>34262.219134999999</v>
      </c>
      <c r="AE75" s="62">
        <f t="shared" si="47"/>
        <v>554365.25390526594</v>
      </c>
      <c r="AF75" s="62">
        <f t="shared" si="48"/>
        <v>613793.3351100001</v>
      </c>
      <c r="AG75" s="62">
        <f t="shared" si="49"/>
        <v>31621.182820295628</v>
      </c>
      <c r="AH75" s="62">
        <f t="shared" si="50"/>
        <v>30944.916999999998</v>
      </c>
      <c r="AI75" s="62">
        <f t="shared" si="51"/>
        <v>34262.219134999999</v>
      </c>
      <c r="AK75" s="98"/>
      <c r="AL75" s="34" t="s">
        <v>460</v>
      </c>
      <c r="AM75" s="160">
        <v>309449.17</v>
      </c>
      <c r="AN75" s="160">
        <v>34262.219134999999</v>
      </c>
      <c r="AO75" s="160">
        <v>27117.114376000001</v>
      </c>
      <c r="AP75" s="160">
        <v>15517.916477000022</v>
      </c>
      <c r="AQ75" s="160">
        <v>9.0317900536654783</v>
      </c>
      <c r="AR75" s="160">
        <v>10</v>
      </c>
      <c r="AS75" s="160">
        <v>41.294163509388021</v>
      </c>
      <c r="AT75" s="160">
        <v>51.517637959735559</v>
      </c>
      <c r="AU75" s="160">
        <v>-0.96820994633452184</v>
      </c>
      <c r="AV75" s="160">
        <v>330401.12005259009</v>
      </c>
      <c r="AW75" s="160">
        <v>20951.950052590008</v>
      </c>
      <c r="AX75" s="160">
        <v>2191.5902212044953</v>
      </c>
      <c r="AY75" s="72"/>
      <c r="BF75" s="131"/>
      <c r="BJ75" s="96"/>
    </row>
    <row r="76" spans="2:62">
      <c r="B76" s="59" t="str">
        <f t="shared" si="53"/>
        <v>K97418 15oz Kroger Mayonnaise</v>
      </c>
      <c r="D76" s="91">
        <f t="shared" si="54"/>
        <v>97369.5</v>
      </c>
      <c r="E76" s="92">
        <f t="shared" si="55"/>
        <v>10105.434169999999</v>
      </c>
      <c r="F76" s="92">
        <f t="shared" si="56"/>
        <v>9147.0658950000034</v>
      </c>
      <c r="G76" s="92">
        <f t="shared" si="57"/>
        <v>5000.6999289999985</v>
      </c>
      <c r="H76" s="93">
        <f t="shared" si="58"/>
        <v>9.6353603775937522</v>
      </c>
      <c r="I76" s="94">
        <f t="shared" si="59"/>
        <v>10.53</v>
      </c>
      <c r="J76" s="95">
        <f t="shared" si="60"/>
        <v>0.40259709287425594</v>
      </c>
      <c r="K76" s="95">
        <f t="shared" si="61"/>
        <v>0.50712927846181199</v>
      </c>
      <c r="L76" s="96">
        <f t="shared" si="62"/>
        <v>9.9720226738834494</v>
      </c>
      <c r="M76" s="60">
        <f t="shared" si="63"/>
        <v>0.41666395248874305</v>
      </c>
      <c r="N76" s="60">
        <f t="shared" si="64"/>
        <v>1.4066859614487115E-2</v>
      </c>
      <c r="O76" s="60">
        <f t="shared" si="65"/>
        <v>0.52488944998738785</v>
      </c>
      <c r="P76" s="60">
        <f t="shared" si="66"/>
        <v>1.7760171525575852E-2</v>
      </c>
      <c r="Q76" s="97">
        <f t="shared" si="67"/>
        <v>10.53</v>
      </c>
      <c r="R76" s="60">
        <f t="shared" si="68"/>
        <v>0.38126375485105801</v>
      </c>
      <c r="S76" s="60">
        <f t="shared" si="69"/>
        <v>-2.1333338023197923E-2</v>
      </c>
      <c r="T76" s="60">
        <f t="shared" si="70"/>
        <v>0.48029430285142022</v>
      </c>
      <c r="U76" s="60">
        <f t="shared" si="71"/>
        <v>-2.6834975610391776E-2</v>
      </c>
      <c r="W76" s="61"/>
      <c r="X76" s="61"/>
      <c r="Y76" s="60"/>
      <c r="Z76" s="62">
        <f t="shared" si="42"/>
        <v>233688.32225204463</v>
      </c>
      <c r="AA76" s="62">
        <f t="shared" si="43"/>
        <v>255386.19593681998</v>
      </c>
      <c r="AB76" s="62">
        <f t="shared" si="44"/>
        <v>9764.2678104823208</v>
      </c>
      <c r="AC76" s="62">
        <f t="shared" si="45"/>
        <v>9246.866096866097</v>
      </c>
      <c r="AD76" s="62">
        <f t="shared" si="46"/>
        <v>10105.434169999999</v>
      </c>
      <c r="AE76" s="62">
        <f t="shared" si="47"/>
        <v>185504.77629592214</v>
      </c>
      <c r="AF76" s="62">
        <f t="shared" si="48"/>
        <v>202728.82568444998</v>
      </c>
      <c r="AG76" s="62">
        <f t="shared" si="49"/>
        <v>9763.5064665494392</v>
      </c>
      <c r="AH76" s="62">
        <f t="shared" si="50"/>
        <v>9246.866096866097</v>
      </c>
      <c r="AI76" s="62">
        <f t="shared" si="51"/>
        <v>10105.434169999999</v>
      </c>
      <c r="AK76" s="98"/>
      <c r="AL76" s="34" t="s">
        <v>461</v>
      </c>
      <c r="AM76" s="160">
        <v>97369.5</v>
      </c>
      <c r="AN76" s="160">
        <v>10105.434169999999</v>
      </c>
      <c r="AO76" s="160">
        <v>9147.0658950000034</v>
      </c>
      <c r="AP76" s="160">
        <v>5000.6999289999985</v>
      </c>
      <c r="AQ76" s="160">
        <v>9.6353603775937522</v>
      </c>
      <c r="AR76" s="160">
        <v>10.53</v>
      </c>
      <c r="AS76" s="160">
        <v>40.259709287425594</v>
      </c>
      <c r="AT76" s="160">
        <v>50.712927846181202</v>
      </c>
      <c r="AU76" s="160">
        <v>-0.89463962240624706</v>
      </c>
      <c r="AV76" s="160">
        <v>101417.11379581003</v>
      </c>
      <c r="AW76" s="160">
        <v>4047.6137958099985</v>
      </c>
      <c r="AX76" s="160">
        <v>341.07255097256825</v>
      </c>
      <c r="AY76" s="72"/>
      <c r="BF76" s="131"/>
      <c r="BJ76" s="96"/>
    </row>
    <row r="77" spans="2:62">
      <c r="B77" s="59" t="str">
        <f t="shared" si="53"/>
        <v>K97721 22oz Kroger Squeeze Mayo</v>
      </c>
      <c r="D77" s="91">
        <f t="shared" si="54"/>
        <v>40732.660000000003</v>
      </c>
      <c r="E77" s="92">
        <f t="shared" si="55"/>
        <v>4645.0172780000003</v>
      </c>
      <c r="F77" s="92">
        <f t="shared" si="56"/>
        <v>5976.8827410000031</v>
      </c>
      <c r="G77" s="92">
        <f t="shared" si="57"/>
        <v>3665.3499789999996</v>
      </c>
      <c r="H77" s="93">
        <f t="shared" si="58"/>
        <v>8.7691083934004688</v>
      </c>
      <c r="I77" s="94">
        <f t="shared" si="59"/>
        <v>9</v>
      </c>
      <c r="J77" s="95">
        <f t="shared" si="60"/>
        <v>0.31677358021780821</v>
      </c>
      <c r="K77" s="95">
        <f t="shared" si="61"/>
        <v>0.42606846784203989</v>
      </c>
      <c r="L77" s="96">
        <f t="shared" si="62"/>
        <v>9.0000552385680077</v>
      </c>
      <c r="M77" s="60">
        <f t="shared" si="63"/>
        <v>0.32511625950761919</v>
      </c>
      <c r="N77" s="60">
        <f t="shared" si="64"/>
        <v>8.3426792898109725E-3</v>
      </c>
      <c r="O77" s="60">
        <f t="shared" si="65"/>
        <v>0.43730568633589006</v>
      </c>
      <c r="P77" s="60">
        <f t="shared" si="66"/>
        <v>1.1237218493850176E-2</v>
      </c>
      <c r="Q77" s="97">
        <f t="shared" si="67"/>
        <v>9</v>
      </c>
      <c r="R77" s="60">
        <f t="shared" si="68"/>
        <v>0.31677552445324758</v>
      </c>
      <c r="S77" s="60">
        <f t="shared" si="69"/>
        <v>1.9442354393661709E-6</v>
      </c>
      <c r="T77" s="60">
        <f t="shared" si="70"/>
        <v>0.42608677383664512</v>
      </c>
      <c r="U77" s="60">
        <f t="shared" si="71"/>
        <v>1.8305994605227749E-5</v>
      </c>
      <c r="W77" s="61"/>
      <c r="X77" s="61"/>
      <c r="Y77" s="60"/>
      <c r="Z77" s="62">
        <f t="shared" si="42"/>
        <v>125286.44387607266</v>
      </c>
      <c r="AA77" s="62">
        <f t="shared" si="43"/>
        <v>128585.24998200002</v>
      </c>
      <c r="AB77" s="62">
        <f t="shared" si="44"/>
        <v>4525.8233333333346</v>
      </c>
      <c r="AC77" s="62">
        <f t="shared" si="45"/>
        <v>4525.8511111111111</v>
      </c>
      <c r="AD77" s="62">
        <f t="shared" si="46"/>
        <v>4645.0172780000003</v>
      </c>
      <c r="AE77" s="62">
        <f t="shared" si="47"/>
        <v>93144.592610473541</v>
      </c>
      <c r="AF77" s="62">
        <f t="shared" si="48"/>
        <v>95597.100171000042</v>
      </c>
      <c r="AG77" s="62">
        <f t="shared" si="49"/>
        <v>4525.6566666666658</v>
      </c>
      <c r="AH77" s="62">
        <f t="shared" si="50"/>
        <v>4525.8511111111111</v>
      </c>
      <c r="AI77" s="62">
        <f t="shared" si="51"/>
        <v>4645.0172780000003</v>
      </c>
      <c r="AK77" s="98"/>
      <c r="AL77" s="34" t="s">
        <v>618</v>
      </c>
      <c r="AM77" s="160">
        <v>40732.660000000003</v>
      </c>
      <c r="AN77" s="160">
        <v>4645.0172780000003</v>
      </c>
      <c r="AO77" s="160">
        <v>5976.8827410000031</v>
      </c>
      <c r="AP77" s="160">
        <v>3665.3499789999996</v>
      </c>
      <c r="AQ77" s="160">
        <v>8.7691083934004688</v>
      </c>
      <c r="AR77" s="160">
        <v>9</v>
      </c>
      <c r="AS77" s="160">
        <v>31.677358021780819</v>
      </c>
      <c r="AT77" s="160">
        <v>42.606846784203988</v>
      </c>
      <c r="AU77" s="160">
        <v>-0.23089160659953109</v>
      </c>
      <c r="AV77" s="160">
        <v>41805.155501999994</v>
      </c>
      <c r="AW77" s="160">
        <v>1072.4955020000004</v>
      </c>
      <c r="AX77" s="160">
        <v>119.16616688888892</v>
      </c>
      <c r="AY77" s="72"/>
      <c r="BF77" s="131"/>
      <c r="BJ77" s="96"/>
    </row>
    <row r="78" spans="2:62">
      <c r="B78" s="59" t="str">
        <f t="shared" si="27"/>
        <v>K97775 12oz Squeeze Tartar Sauce</v>
      </c>
      <c r="D78" s="91">
        <f t="shared" si="52"/>
        <v>22344.720000000001</v>
      </c>
      <c r="E78" s="92">
        <f t="shared" si="52"/>
        <v>1961.9168990000001</v>
      </c>
      <c r="F78" s="92">
        <f t="shared" si="52"/>
        <v>1877.749789</v>
      </c>
      <c r="G78" s="92">
        <f t="shared" si="52"/>
        <v>1159.5999789999998</v>
      </c>
      <c r="H78" s="93">
        <f t="shared" si="29"/>
        <v>11.389228570990559</v>
      </c>
      <c r="I78" s="94">
        <f t="shared" si="30"/>
        <v>11</v>
      </c>
      <c r="J78" s="95">
        <f t="shared" si="31"/>
        <v>0.40632723099709417</v>
      </c>
      <c r="K78" s="95">
        <f t="shared" si="31"/>
        <v>0.52904023887455265</v>
      </c>
      <c r="L78" s="96">
        <f t="shared" si="37"/>
        <v>11</v>
      </c>
      <c r="M78" s="60">
        <f t="shared" si="32"/>
        <v>0.39244093777804478</v>
      </c>
      <c r="N78" s="60">
        <f t="shared" si="33"/>
        <v>-1.3886293219049384E-2</v>
      </c>
      <c r="O78" s="60">
        <f t="shared" si="38"/>
        <v>0.51096021046085138</v>
      </c>
      <c r="P78" s="60">
        <f t="shared" si="39"/>
        <v>-1.8080028413701266E-2</v>
      </c>
      <c r="Q78" s="97">
        <f t="shared" si="34"/>
        <v>11</v>
      </c>
      <c r="R78" s="60">
        <f t="shared" si="35"/>
        <v>0.40632723099709417</v>
      </c>
      <c r="S78" s="60">
        <f t="shared" si="36"/>
        <v>0</v>
      </c>
      <c r="T78" s="60">
        <f t="shared" si="40"/>
        <v>0.52904023887455254</v>
      </c>
      <c r="U78" s="60">
        <f t="shared" si="41"/>
        <v>0</v>
      </c>
      <c r="W78" s="61"/>
      <c r="X78" s="61"/>
      <c r="Y78" s="60"/>
      <c r="Z78" s="62">
        <f t="shared" si="42"/>
        <v>56937.790757797142</v>
      </c>
      <c r="AA78" s="62">
        <f t="shared" si="43"/>
        <v>54991.933336999995</v>
      </c>
      <c r="AB78" s="62">
        <f t="shared" si="44"/>
        <v>2031.338181818182</v>
      </c>
      <c r="AC78" s="62">
        <f t="shared" si="45"/>
        <v>2031.338181818182</v>
      </c>
      <c r="AD78" s="62">
        <f t="shared" si="46"/>
        <v>1961.9168990000003</v>
      </c>
      <c r="AE78" s="62">
        <f t="shared" si="47"/>
        <v>43730.841546050295</v>
      </c>
      <c r="AF78" s="62">
        <f t="shared" si="48"/>
        <v>42236.333568000002</v>
      </c>
      <c r="AG78" s="62">
        <f t="shared" si="49"/>
        <v>2031.3381818181826</v>
      </c>
      <c r="AH78" s="62">
        <f t="shared" si="50"/>
        <v>2031.3381818181822</v>
      </c>
      <c r="AI78" s="62">
        <f t="shared" si="51"/>
        <v>1961.9168990000003</v>
      </c>
      <c r="AK78" s="98"/>
      <c r="AL78" s="34" t="s">
        <v>619</v>
      </c>
      <c r="AM78" s="160">
        <v>22344.720000000001</v>
      </c>
      <c r="AN78" s="160">
        <v>1961.9168990000001</v>
      </c>
      <c r="AO78" s="160">
        <v>1877.749789</v>
      </c>
      <c r="AP78" s="160">
        <v>1159.5999789999998</v>
      </c>
      <c r="AQ78" s="160">
        <v>11.389228570990561</v>
      </c>
      <c r="AR78" s="160">
        <v>11</v>
      </c>
      <c r="AS78" s="160">
        <v>40.632723099709416</v>
      </c>
      <c r="AT78" s="160">
        <v>52.90402388745526</v>
      </c>
      <c r="AU78" s="160">
        <v>0.38922857099056046</v>
      </c>
      <c r="AV78" s="160">
        <v>21581.085889000002</v>
      </c>
      <c r="AW78" s="160">
        <v>-763.63411099999973</v>
      </c>
      <c r="AX78" s="160">
        <v>-69.421282818181794</v>
      </c>
      <c r="AY78" s="72"/>
      <c r="BF78" s="131"/>
      <c r="BJ78" s="96"/>
    </row>
    <row r="79" spans="2:62">
      <c r="B79" s="59" t="str">
        <f t="shared" si="27"/>
        <v>K97779 12oz Kro Whipped Salad Dressing</v>
      </c>
      <c r="D79" s="91">
        <f t="shared" si="52"/>
        <v>14797.63</v>
      </c>
      <c r="E79" s="92">
        <f t="shared" si="52"/>
        <v>1254.3168720000001</v>
      </c>
      <c r="F79" s="92">
        <f t="shared" si="52"/>
        <v>1723.2331549999999</v>
      </c>
      <c r="G79" s="92">
        <f t="shared" si="52"/>
        <v>1632.0499729999999</v>
      </c>
      <c r="H79" s="93">
        <f t="shared" si="29"/>
        <v>11.797361839201983</v>
      </c>
      <c r="I79" s="94">
        <f t="shared" si="30"/>
        <v>11</v>
      </c>
      <c r="J79" s="95">
        <f t="shared" si="31"/>
        <v>0.2918342352718436</v>
      </c>
      <c r="K79" s="95">
        <f t="shared" si="31"/>
        <v>0.4517939509699766</v>
      </c>
      <c r="L79" s="96">
        <f t="shared" si="37"/>
        <v>11.000000000000004</v>
      </c>
      <c r="M79" s="60">
        <f t="shared" si="32"/>
        <v>0.27210969975702881</v>
      </c>
      <c r="N79" s="60">
        <f t="shared" si="33"/>
        <v>-1.9724535514814789E-2</v>
      </c>
      <c r="O79" s="60">
        <f t="shared" si="38"/>
        <v>0.42125803450018739</v>
      </c>
      <c r="P79" s="60">
        <f t="shared" si="39"/>
        <v>-3.0535916469789204E-2</v>
      </c>
      <c r="Q79" s="97">
        <f t="shared" si="34"/>
        <v>11</v>
      </c>
      <c r="R79" s="60">
        <f t="shared" si="35"/>
        <v>0.29183423527184371</v>
      </c>
      <c r="S79" s="60">
        <f t="shared" si="36"/>
        <v>0</v>
      </c>
      <c r="T79" s="60">
        <f t="shared" si="40"/>
        <v>0.45179395096997671</v>
      </c>
      <c r="U79" s="60">
        <f t="shared" si="41"/>
        <v>0</v>
      </c>
      <c r="W79" s="61"/>
      <c r="X79" s="61"/>
      <c r="Y79" s="60"/>
      <c r="Z79" s="62">
        <f t="shared" si="42"/>
        <v>54381.119133985463</v>
      </c>
      <c r="AA79" s="62">
        <f t="shared" si="43"/>
        <v>50705.600000000006</v>
      </c>
      <c r="AB79" s="62">
        <f t="shared" si="44"/>
        <v>1345.2390909090905</v>
      </c>
      <c r="AC79" s="62">
        <f t="shared" si="45"/>
        <v>1345.2390909090909</v>
      </c>
      <c r="AD79" s="62">
        <f t="shared" si="46"/>
        <v>1254.3168720000001</v>
      </c>
      <c r="AE79" s="62">
        <f t="shared" si="47"/>
        <v>35127.235062844637</v>
      </c>
      <c r="AF79" s="62">
        <f t="shared" si="48"/>
        <v>32753.050297000002</v>
      </c>
      <c r="AG79" s="62">
        <f t="shared" si="49"/>
        <v>1345.2390909090907</v>
      </c>
      <c r="AH79" s="62">
        <f t="shared" si="50"/>
        <v>1345.2390909090909</v>
      </c>
      <c r="AI79" s="62">
        <f t="shared" si="51"/>
        <v>1254.3168720000001</v>
      </c>
      <c r="AK79" s="98"/>
      <c r="AL79" s="34" t="s">
        <v>620</v>
      </c>
      <c r="AM79" s="160">
        <v>14797.63</v>
      </c>
      <c r="AN79" s="160">
        <v>1254.3168720000001</v>
      </c>
      <c r="AO79" s="160">
        <v>1723.2331549999999</v>
      </c>
      <c r="AP79" s="160">
        <v>1632.0499729999999</v>
      </c>
      <c r="AQ79" s="160">
        <v>11.797361839201983</v>
      </c>
      <c r="AR79" s="160">
        <v>11</v>
      </c>
      <c r="AS79" s="160">
        <v>29.18342352718436</v>
      </c>
      <c r="AT79" s="160">
        <v>45.179395096997659</v>
      </c>
      <c r="AU79" s="160">
        <v>0.797361839201983</v>
      </c>
      <c r="AV79" s="160">
        <v>13797.485592000003</v>
      </c>
      <c r="AW79" s="160">
        <v>-1000.1444079999998</v>
      </c>
      <c r="AX79" s="160">
        <v>-90.922218909090915</v>
      </c>
      <c r="AY79" s="72"/>
      <c r="BF79" s="131"/>
      <c r="BJ79" s="96"/>
    </row>
    <row r="80" spans="2:62">
      <c r="B80" s="59" t="str">
        <f t="shared" si="27"/>
        <v>K98014 KB Lite Mayo Tote</v>
      </c>
      <c r="D80" s="91">
        <f t="shared" si="52"/>
        <v>45</v>
      </c>
      <c r="E80" s="92">
        <f t="shared" si="52"/>
        <v>626.45000100000004</v>
      </c>
      <c r="F80" s="92">
        <f t="shared" si="52"/>
        <v>0</v>
      </c>
      <c r="G80" s="92">
        <f t="shared" si="52"/>
        <v>2365.5166650000001</v>
      </c>
      <c r="H80" s="93">
        <f t="shared" si="29"/>
        <v>7.1833346521137598E-2</v>
      </c>
      <c r="I80" s="94">
        <f t="shared" si="30"/>
        <v>7.0000000000000007E-2</v>
      </c>
      <c r="J80" s="95">
        <f t="shared" si="31"/>
        <v>0.21486106451733542</v>
      </c>
      <c r="K80" s="95">
        <f t="shared" si="31"/>
        <v>1.0261906789661694</v>
      </c>
      <c r="L80" s="96">
        <f t="shared" si="37"/>
        <v>6.9999999999999979E-2</v>
      </c>
      <c r="M80" s="60">
        <f t="shared" si="32"/>
        <v>0.20937733301604905</v>
      </c>
      <c r="N80" s="60">
        <f t="shared" si="33"/>
        <v>-5.4837315012863652E-3</v>
      </c>
      <c r="O80" s="60">
        <f t="shared" si="38"/>
        <v>1</v>
      </c>
      <c r="P80" s="60">
        <f t="shared" si="39"/>
        <v>-2.6190678966169445E-2</v>
      </c>
      <c r="Q80" s="97">
        <f t="shared" si="34"/>
        <v>7.0000000000000007E-2</v>
      </c>
      <c r="R80" s="60">
        <f t="shared" si="35"/>
        <v>0.21486106451733533</v>
      </c>
      <c r="S80" s="60">
        <f t="shared" si="36"/>
        <v>0</v>
      </c>
      <c r="T80" s="60">
        <f t="shared" si="40"/>
        <v>1.0261906645876799</v>
      </c>
      <c r="U80" s="60">
        <f t="shared" si="41"/>
        <v>-1.4378489510136205E-8</v>
      </c>
      <c r="W80" s="61"/>
      <c r="X80" s="61"/>
      <c r="Y80" s="60"/>
      <c r="Z80" s="62">
        <f t="shared" si="42"/>
        <v>214.92297829847078</v>
      </c>
      <c r="AA80" s="62">
        <f t="shared" si="43"/>
        <v>209.43766662000004</v>
      </c>
      <c r="AB80" s="62">
        <f t="shared" si="44"/>
        <v>642.857142857143</v>
      </c>
      <c r="AC80" s="62">
        <f t="shared" si="45"/>
        <v>642.85714285714278</v>
      </c>
      <c r="AD80" s="62">
        <f t="shared" si="46"/>
        <v>626.45000100000004</v>
      </c>
      <c r="AE80" s="62">
        <f t="shared" si="47"/>
        <v>45</v>
      </c>
      <c r="AF80" s="62">
        <f t="shared" si="48"/>
        <v>43.851500070000007</v>
      </c>
      <c r="AG80" s="62">
        <f t="shared" si="49"/>
        <v>642.85715186454752</v>
      </c>
      <c r="AH80" s="62">
        <f t="shared" si="50"/>
        <v>642.85714285714278</v>
      </c>
      <c r="AI80" s="62">
        <f t="shared" si="51"/>
        <v>626.45000100000004</v>
      </c>
      <c r="AK80" s="98"/>
      <c r="AL80" s="34" t="s">
        <v>462</v>
      </c>
      <c r="AM80" s="160">
        <v>45</v>
      </c>
      <c r="AN80" s="160">
        <v>626.45000100000004</v>
      </c>
      <c r="AO80" s="160">
        <v>0</v>
      </c>
      <c r="AP80" s="160">
        <v>2365.5166650000001</v>
      </c>
      <c r="AQ80" s="160">
        <v>7.1833346521137598E-2</v>
      </c>
      <c r="AR80" s="160">
        <v>7.0000000000000007E-2</v>
      </c>
      <c r="AS80" s="160">
        <v>21.486106451733541</v>
      </c>
      <c r="AT80" s="160">
        <v>102.61906789661694</v>
      </c>
      <c r="AU80" s="160">
        <v>1.8333465211375977E-3</v>
      </c>
      <c r="AV80" s="160">
        <v>43.85150007</v>
      </c>
      <c r="AW80" s="160">
        <v>-1.1484999299999992</v>
      </c>
      <c r="AX80" s="160">
        <v>-16.40714185714284</v>
      </c>
      <c r="AY80" s="72"/>
      <c r="BF80" s="131"/>
      <c r="BJ80" s="96"/>
    </row>
    <row r="81" spans="1:62">
      <c r="B81" s="59" t="str">
        <f t="shared" si="27"/>
        <v>K98016 KB Buttermilk Drum</v>
      </c>
      <c r="D81" s="91">
        <f t="shared" si="52"/>
        <v>1</v>
      </c>
      <c r="E81" s="92">
        <f t="shared" si="52"/>
        <v>8</v>
      </c>
      <c r="F81" s="92">
        <f t="shared" si="52"/>
        <v>0</v>
      </c>
      <c r="G81" s="92">
        <f t="shared" si="52"/>
        <v>0</v>
      </c>
      <c r="H81" s="93">
        <f t="shared" si="29"/>
        <v>0.125</v>
      </c>
      <c r="I81" s="94">
        <f t="shared" si="30"/>
        <v>0.12</v>
      </c>
      <c r="J81" s="95">
        <f t="shared" si="31"/>
        <v>1.041666666666667</v>
      </c>
      <c r="K81" s="95">
        <f t="shared" si="31"/>
        <v>1.041666666666667</v>
      </c>
      <c r="L81" s="96">
        <f t="shared" si="37"/>
        <v>0.11999999999999997</v>
      </c>
      <c r="M81" s="60">
        <f t="shared" si="32"/>
        <v>1</v>
      </c>
      <c r="N81" s="60">
        <f t="shared" si="33"/>
        <v>-4.1666666666666963E-2</v>
      </c>
      <c r="O81" s="60">
        <f t="shared" si="38"/>
        <v>1</v>
      </c>
      <c r="P81" s="60">
        <f t="shared" si="39"/>
        <v>-4.1666666666666963E-2</v>
      </c>
      <c r="Q81" s="97">
        <f t="shared" si="34"/>
        <v>0.12</v>
      </c>
      <c r="R81" s="60">
        <f t="shared" si="35"/>
        <v>1.0416666666666667</v>
      </c>
      <c r="S81" s="60">
        <f t="shared" si="36"/>
        <v>0</v>
      </c>
      <c r="T81" s="60">
        <f t="shared" si="40"/>
        <v>1.0416666666666667</v>
      </c>
      <c r="U81" s="60">
        <f t="shared" si="41"/>
        <v>0</v>
      </c>
      <c r="W81" s="61"/>
      <c r="X81" s="61"/>
      <c r="Y81" s="60"/>
      <c r="Z81" s="62">
        <f t="shared" si="42"/>
        <v>1</v>
      </c>
      <c r="AA81" s="62">
        <f t="shared" si="43"/>
        <v>0.96</v>
      </c>
      <c r="AB81" s="62">
        <f t="shared" si="44"/>
        <v>8.3333333333333357</v>
      </c>
      <c r="AC81" s="62">
        <f t="shared" si="45"/>
        <v>8.3333333333333339</v>
      </c>
      <c r="AD81" s="62">
        <f t="shared" si="46"/>
        <v>8</v>
      </c>
      <c r="AE81" s="62">
        <f t="shared" si="47"/>
        <v>1</v>
      </c>
      <c r="AF81" s="62">
        <f t="shared" si="48"/>
        <v>0.96</v>
      </c>
      <c r="AG81" s="62">
        <f t="shared" si="49"/>
        <v>8.3333333333333357</v>
      </c>
      <c r="AH81" s="62">
        <f t="shared" si="50"/>
        <v>8.3333333333333339</v>
      </c>
      <c r="AI81" s="62">
        <f t="shared" si="51"/>
        <v>8</v>
      </c>
      <c r="AK81" s="98"/>
      <c r="AL81" s="34" t="s">
        <v>621</v>
      </c>
      <c r="AM81" s="160">
        <v>1</v>
      </c>
      <c r="AN81" s="160">
        <v>8</v>
      </c>
      <c r="AO81" s="160">
        <v>0</v>
      </c>
      <c r="AP81" s="160">
        <v>0</v>
      </c>
      <c r="AQ81" s="160">
        <v>0.125</v>
      </c>
      <c r="AR81" s="160">
        <v>0.12</v>
      </c>
      <c r="AS81" s="160">
        <v>104.16666666666669</v>
      </c>
      <c r="AT81" s="160">
        <v>104.16666666666669</v>
      </c>
      <c r="AU81" s="160">
        <v>5.0000000000000001E-3</v>
      </c>
      <c r="AV81" s="160">
        <v>0.96</v>
      </c>
      <c r="AW81" s="160">
        <v>-0.04</v>
      </c>
      <c r="AX81" s="160">
        <v>-0.33333333333333337</v>
      </c>
      <c r="AY81" s="72"/>
      <c r="BF81" s="131"/>
      <c r="BJ81" s="96"/>
    </row>
    <row r="82" spans="1:62">
      <c r="B82" s="59" t="str">
        <f t="shared" si="27"/>
        <v>K98069 Pace Deli Totes</v>
      </c>
      <c r="D82" s="91">
        <f t="shared" si="52"/>
        <v>85</v>
      </c>
      <c r="E82" s="92">
        <f t="shared" si="52"/>
        <v>2124.366669</v>
      </c>
      <c r="F82" s="92">
        <f t="shared" si="52"/>
        <v>656.633331</v>
      </c>
      <c r="G82" s="92">
        <f t="shared" si="52"/>
        <v>2558</v>
      </c>
      <c r="H82" s="93">
        <f t="shared" si="29"/>
        <v>4.0011925078833929E-2</v>
      </c>
      <c r="I82" s="94">
        <f t="shared" si="30"/>
        <v>0.09</v>
      </c>
      <c r="J82" s="95">
        <f t="shared" si="31"/>
        <v>0.17689538198996904</v>
      </c>
      <c r="K82" s="95">
        <f t="shared" si="31"/>
        <v>0.30364776858843745</v>
      </c>
      <c r="L82" s="96">
        <f t="shared" si="37"/>
        <v>8.9999999999999983E-2</v>
      </c>
      <c r="M82" s="60">
        <f t="shared" si="32"/>
        <v>0.39789598595242553</v>
      </c>
      <c r="N82" s="60">
        <f t="shared" si="33"/>
        <v>0.22100060396245649</v>
      </c>
      <c r="O82" s="60">
        <f t="shared" si="38"/>
        <v>0.76388589320388356</v>
      </c>
      <c r="P82" s="60">
        <f t="shared" si="39"/>
        <v>0.46023812461544611</v>
      </c>
      <c r="Q82" s="97">
        <f t="shared" si="34"/>
        <v>0.09</v>
      </c>
      <c r="R82" s="60">
        <f t="shared" si="35"/>
        <v>0.17689538198996899</v>
      </c>
      <c r="S82" s="60">
        <f t="shared" si="36"/>
        <v>0</v>
      </c>
      <c r="T82" s="60">
        <f t="shared" si="40"/>
        <v>0.33960605697391028</v>
      </c>
      <c r="U82" s="60">
        <f t="shared" si="41"/>
        <v>3.5958288385472825E-2</v>
      </c>
      <c r="W82" s="61"/>
      <c r="X82" s="61"/>
      <c r="Y82" s="60"/>
      <c r="Z82" s="62">
        <f t="shared" si="42"/>
        <v>213.62366799589435</v>
      </c>
      <c r="AA82" s="62">
        <f t="shared" si="43"/>
        <v>480.51</v>
      </c>
      <c r="AB82" s="62">
        <f t="shared" si="44"/>
        <v>944.44444444444468</v>
      </c>
      <c r="AC82" s="62">
        <f t="shared" si="45"/>
        <v>944.44444444444446</v>
      </c>
      <c r="AD82" s="62">
        <f t="shared" si="46"/>
        <v>2124.366669</v>
      </c>
      <c r="AE82" s="62">
        <f t="shared" si="47"/>
        <v>111.27316364423716</v>
      </c>
      <c r="AF82" s="62">
        <f t="shared" si="48"/>
        <v>250.29</v>
      </c>
      <c r="AG82" s="62">
        <f t="shared" si="49"/>
        <v>844.44444444444457</v>
      </c>
      <c r="AH82" s="62">
        <f t="shared" si="50"/>
        <v>944.44444444444446</v>
      </c>
      <c r="AI82" s="62">
        <f t="shared" si="51"/>
        <v>2124.366669</v>
      </c>
      <c r="AK82" s="98"/>
      <c r="AL82" s="34" t="s">
        <v>463</v>
      </c>
      <c r="AM82" s="160">
        <v>85</v>
      </c>
      <c r="AN82" s="160">
        <v>2124.366669</v>
      </c>
      <c r="AO82" s="160">
        <v>656.633331</v>
      </c>
      <c r="AP82" s="160">
        <v>2558</v>
      </c>
      <c r="AQ82" s="160">
        <v>4.0011925078833929E-2</v>
      </c>
      <c r="AR82" s="160">
        <v>0.09</v>
      </c>
      <c r="AS82" s="160">
        <v>17.689538198996903</v>
      </c>
      <c r="AT82" s="160">
        <v>30.364776858843744</v>
      </c>
      <c r="AU82" s="160">
        <v>-4.9988074921166074E-2</v>
      </c>
      <c r="AV82" s="160">
        <v>191.19300020999998</v>
      </c>
      <c r="AW82" s="160">
        <v>106.19300020999999</v>
      </c>
      <c r="AX82" s="160">
        <v>1179.9222245555557</v>
      </c>
      <c r="AY82" s="72"/>
      <c r="BF82" s="131"/>
      <c r="BJ82" s="96"/>
    </row>
    <row r="83" spans="1:62">
      <c r="B83" s="59" t="str">
        <f t="shared" si="27"/>
        <v>K98133 Roundy's Whip Salad Dressing Tote</v>
      </c>
      <c r="D83" s="91">
        <f t="shared" si="52"/>
        <v>332</v>
      </c>
      <c r="E83" s="92">
        <f t="shared" si="52"/>
        <v>4888.9333319999996</v>
      </c>
      <c r="F83" s="92">
        <f t="shared" si="52"/>
        <v>420</v>
      </c>
      <c r="G83" s="92">
        <f t="shared" si="52"/>
        <v>4272.6666660000001</v>
      </c>
      <c r="H83" s="93">
        <f t="shared" si="29"/>
        <v>6.7908473577851611E-2</v>
      </c>
      <c r="I83" s="94">
        <f t="shared" si="30"/>
        <v>0.09</v>
      </c>
      <c r="J83" s="95">
        <f t="shared" si="31"/>
        <v>0.38499717043356463</v>
      </c>
      <c r="K83" s="95">
        <f t="shared" si="31"/>
        <v>0.68856686010520685</v>
      </c>
      <c r="L83" s="96">
        <f t="shared" si="37"/>
        <v>9.0000000034952968E-2</v>
      </c>
      <c r="M83" s="60">
        <f t="shared" si="32"/>
        <v>0.51024185240674658</v>
      </c>
      <c r="N83" s="60">
        <f t="shared" si="33"/>
        <v>0.12524468197318195</v>
      </c>
      <c r="O83" s="60">
        <f t="shared" si="38"/>
        <v>0.92088806286784242</v>
      </c>
      <c r="P83" s="60">
        <f t="shared" si="39"/>
        <v>0.23232120276263557</v>
      </c>
      <c r="Q83" s="97">
        <f t="shared" si="34"/>
        <v>0.09</v>
      </c>
      <c r="R83" s="60">
        <f t="shared" si="35"/>
        <v>0.38499717058308464</v>
      </c>
      <c r="S83" s="60">
        <f t="shared" si="36"/>
        <v>1.4952000748635896E-10</v>
      </c>
      <c r="T83" s="60">
        <f t="shared" si="40"/>
        <v>0.69484558539355368</v>
      </c>
      <c r="U83" s="60">
        <f t="shared" si="41"/>
        <v>6.2787252883468314E-3</v>
      </c>
      <c r="W83" s="61"/>
      <c r="X83" s="61"/>
      <c r="Y83" s="60"/>
      <c r="Z83" s="62">
        <f t="shared" si="42"/>
        <v>650.67183029772605</v>
      </c>
      <c r="AA83" s="62">
        <f t="shared" si="43"/>
        <v>862.34399981999991</v>
      </c>
      <c r="AB83" s="62">
        <f t="shared" si="44"/>
        <v>3688.8888874562485</v>
      </c>
      <c r="AC83" s="62">
        <f t="shared" si="45"/>
        <v>3688.8888888888891</v>
      </c>
      <c r="AD83" s="62">
        <f t="shared" si="46"/>
        <v>4888.9333319999987</v>
      </c>
      <c r="AE83" s="62">
        <f t="shared" si="47"/>
        <v>360.52155890269768</v>
      </c>
      <c r="AF83" s="62">
        <f t="shared" si="48"/>
        <v>477.80399987999994</v>
      </c>
      <c r="AG83" s="62">
        <f t="shared" si="49"/>
        <v>3655.5555549231135</v>
      </c>
      <c r="AH83" s="62">
        <f t="shared" si="50"/>
        <v>3688.8888888888891</v>
      </c>
      <c r="AI83" s="62">
        <f t="shared" si="51"/>
        <v>4888.9333319999996</v>
      </c>
      <c r="AK83" s="98"/>
      <c r="AL83" s="34" t="s">
        <v>464</v>
      </c>
      <c r="AM83" s="160">
        <v>332</v>
      </c>
      <c r="AN83" s="160">
        <v>4888.9333319999996</v>
      </c>
      <c r="AO83" s="160">
        <v>420</v>
      </c>
      <c r="AP83" s="160">
        <v>4272.6666660000001</v>
      </c>
      <c r="AQ83" s="160">
        <v>6.7908473577851597E-2</v>
      </c>
      <c r="AR83" s="160">
        <v>0.09</v>
      </c>
      <c r="AS83" s="160">
        <v>38.499717043356462</v>
      </c>
      <c r="AT83" s="160">
        <v>68.85668601052069</v>
      </c>
      <c r="AU83" s="160">
        <v>-2.20915264221484E-2</v>
      </c>
      <c r="AV83" s="160">
        <v>440.00399987999992</v>
      </c>
      <c r="AW83" s="160">
        <v>108.00399987999999</v>
      </c>
      <c r="AX83" s="160">
        <v>1200.0444431111114</v>
      </c>
      <c r="AY83" s="72"/>
      <c r="BF83" s="131"/>
      <c r="BJ83" s="96"/>
    </row>
    <row r="84" spans="1:62">
      <c r="B84" s="59" t="str">
        <f t="shared" si="27"/>
        <v>K98134 Roundy's HD Mayo Tote</v>
      </c>
      <c r="D84" s="91">
        <f t="shared" si="52"/>
        <v>0</v>
      </c>
      <c r="E84" s="92">
        <f t="shared" si="52"/>
        <v>0</v>
      </c>
      <c r="F84" s="92">
        <f t="shared" si="52"/>
        <v>429.98333299999996</v>
      </c>
      <c r="G84" s="92">
        <f t="shared" si="52"/>
        <v>0</v>
      </c>
      <c r="H84" s="93">
        <f t="shared" si="29"/>
        <v>0</v>
      </c>
      <c r="I84" s="94">
        <f t="shared" si="30"/>
        <v>0.09</v>
      </c>
      <c r="J84" s="95">
        <f t="shared" si="31"/>
        <v>0</v>
      </c>
      <c r="K84" s="95">
        <f t="shared" si="31"/>
        <v>0</v>
      </c>
      <c r="L84" s="96">
        <f t="shared" si="37"/>
        <v>0</v>
      </c>
      <c r="M84" s="60">
        <f t="shared" si="32"/>
        <v>0</v>
      </c>
      <c r="N84" s="60">
        <f t="shared" si="33"/>
        <v>0</v>
      </c>
      <c r="O84" s="60">
        <f t="shared" si="38"/>
        <v>0</v>
      </c>
      <c r="P84" s="60">
        <f t="shared" si="39"/>
        <v>0</v>
      </c>
      <c r="Q84" s="97">
        <f t="shared" si="34"/>
        <v>0.09</v>
      </c>
      <c r="R84" s="60">
        <f t="shared" si="35"/>
        <v>0</v>
      </c>
      <c r="S84" s="60">
        <f t="shared" si="36"/>
        <v>0</v>
      </c>
      <c r="T84" s="60">
        <f t="shared" si="40"/>
        <v>0</v>
      </c>
      <c r="U84" s="60">
        <f t="shared" si="41"/>
        <v>0</v>
      </c>
      <c r="W84" s="61"/>
      <c r="X84" s="61"/>
      <c r="Y84" s="60"/>
      <c r="Z84" s="62">
        <f t="shared" si="42"/>
        <v>0</v>
      </c>
      <c r="AA84" s="62">
        <f t="shared" si="43"/>
        <v>38.698499969999993</v>
      </c>
      <c r="AB84" s="62">
        <f t="shared" si="44"/>
        <v>0</v>
      </c>
      <c r="AC84" s="62">
        <f t="shared" si="45"/>
        <v>0</v>
      </c>
      <c r="AD84" s="62">
        <f t="shared" si="46"/>
        <v>0</v>
      </c>
      <c r="AE84" s="62">
        <f t="shared" si="47"/>
        <v>0</v>
      </c>
      <c r="AF84" s="62">
        <f t="shared" si="48"/>
        <v>38.698499969999993</v>
      </c>
      <c r="AG84" s="62">
        <f t="shared" si="49"/>
        <v>0</v>
      </c>
      <c r="AH84" s="62">
        <f t="shared" si="50"/>
        <v>0</v>
      </c>
      <c r="AI84" s="62">
        <f t="shared" si="51"/>
        <v>0</v>
      </c>
      <c r="AK84" s="98"/>
      <c r="AL84" s="34" t="s">
        <v>622</v>
      </c>
      <c r="AM84" s="160">
        <v>0</v>
      </c>
      <c r="AN84" s="160">
        <v>0</v>
      </c>
      <c r="AO84" s="160">
        <v>429.98333299999996</v>
      </c>
      <c r="AP84" s="160">
        <v>0</v>
      </c>
      <c r="AQ84" s="160">
        <v>0</v>
      </c>
      <c r="AR84" s="160">
        <v>0.09</v>
      </c>
      <c r="AS84" s="160">
        <v>0</v>
      </c>
      <c r="AT84" s="160">
        <v>0</v>
      </c>
      <c r="AU84" s="160">
        <v>-0.09</v>
      </c>
      <c r="AV84" s="160">
        <v>0</v>
      </c>
      <c r="AW84" s="160">
        <v>0</v>
      </c>
      <c r="AX84" s="160">
        <v>0</v>
      </c>
      <c r="AY84" s="72"/>
      <c r="BF84" s="131"/>
      <c r="BJ84" s="96"/>
    </row>
    <row r="85" spans="1:62">
      <c r="B85" s="59" t="str">
        <f t="shared" si="27"/>
        <v>K98135 Roundy's 1st Quality Mayo Tote</v>
      </c>
      <c r="D85" s="91">
        <f t="shared" si="52"/>
        <v>358</v>
      </c>
      <c r="E85" s="92">
        <f t="shared" si="52"/>
        <v>3945.0666660000002</v>
      </c>
      <c r="F85" s="92">
        <f t="shared" si="52"/>
        <v>275</v>
      </c>
      <c r="G85" s="92">
        <f t="shared" si="52"/>
        <v>3570.2666650000001</v>
      </c>
      <c r="H85" s="93">
        <f t="shared" si="29"/>
        <v>9.0746248494448123E-2</v>
      </c>
      <c r="I85" s="94">
        <f t="shared" si="30"/>
        <v>0.09</v>
      </c>
      <c r="J85" s="95">
        <f t="shared" si="31"/>
        <v>0.51060430996068396</v>
      </c>
      <c r="K85" s="95">
        <f t="shared" si="31"/>
        <v>0.81357324531285113</v>
      </c>
      <c r="L85" s="96">
        <f t="shared" si="37"/>
        <v>9.0000000066492544E-2</v>
      </c>
      <c r="M85" s="60">
        <f t="shared" si="32"/>
        <v>0.50640537424777876</v>
      </c>
      <c r="N85" s="60">
        <f t="shared" si="33"/>
        <v>-4.1989357129051941E-3</v>
      </c>
      <c r="O85" s="60">
        <f t="shared" si="38"/>
        <v>0.9348351526729175</v>
      </c>
      <c r="P85" s="60">
        <f t="shared" si="39"/>
        <v>0.12126190736006637</v>
      </c>
      <c r="Q85" s="97">
        <f t="shared" si="34"/>
        <v>0.09</v>
      </c>
      <c r="R85" s="60">
        <f t="shared" si="35"/>
        <v>0.51060431033792142</v>
      </c>
      <c r="S85" s="60">
        <f t="shared" si="36"/>
        <v>3.772374634891662E-10</v>
      </c>
      <c r="T85" s="60">
        <f t="shared" si="40"/>
        <v>0.9425864785089102</v>
      </c>
      <c r="U85" s="60">
        <f t="shared" si="41"/>
        <v>0.12901323319605906</v>
      </c>
      <c r="W85" s="61"/>
      <c r="X85" s="61"/>
      <c r="Y85" s="60"/>
      <c r="Z85" s="62">
        <f t="shared" si="42"/>
        <v>706.94352430950789</v>
      </c>
      <c r="AA85" s="62">
        <f t="shared" si="43"/>
        <v>701.12999979000006</v>
      </c>
      <c r="AB85" s="62">
        <f t="shared" si="44"/>
        <v>3977.7777748389717</v>
      </c>
      <c r="AC85" s="62">
        <f t="shared" si="45"/>
        <v>3977.7777777777774</v>
      </c>
      <c r="AD85" s="62">
        <f t="shared" si="46"/>
        <v>3945.0666660000002</v>
      </c>
      <c r="AE85" s="62">
        <f t="shared" si="47"/>
        <v>382.95521833597326</v>
      </c>
      <c r="AF85" s="62">
        <f t="shared" si="48"/>
        <v>379.80599994000005</v>
      </c>
      <c r="AG85" s="62">
        <f t="shared" si="49"/>
        <v>3433.3333328942044</v>
      </c>
      <c r="AH85" s="62">
        <f t="shared" si="50"/>
        <v>3977.7777777777778</v>
      </c>
      <c r="AI85" s="62">
        <f t="shared" si="51"/>
        <v>3945.0666660000006</v>
      </c>
      <c r="AK85" s="98"/>
      <c r="AL85" s="34" t="s">
        <v>465</v>
      </c>
      <c r="AM85" s="160">
        <v>358</v>
      </c>
      <c r="AN85" s="160">
        <v>3945.0666660000002</v>
      </c>
      <c r="AO85" s="160">
        <v>275</v>
      </c>
      <c r="AP85" s="160">
        <v>3570.2666650000001</v>
      </c>
      <c r="AQ85" s="160">
        <v>9.0746248494448137E-2</v>
      </c>
      <c r="AR85" s="160">
        <v>0.09</v>
      </c>
      <c r="AS85" s="160">
        <v>51.060430996068398</v>
      </c>
      <c r="AT85" s="160">
        <v>81.357324531285116</v>
      </c>
      <c r="AU85" s="160">
        <v>7.4624849444813177E-4</v>
      </c>
      <c r="AV85" s="160">
        <v>355.05599994000005</v>
      </c>
      <c r="AW85" s="160">
        <v>-2.9440000600000009</v>
      </c>
      <c r="AX85" s="160">
        <v>-32.711111777777781</v>
      </c>
      <c r="AY85" s="72"/>
      <c r="BF85" s="131"/>
      <c r="BJ85" s="96"/>
    </row>
    <row r="86" spans="1:62">
      <c r="B86" s="59"/>
      <c r="D86" s="91"/>
      <c r="E86" s="92"/>
      <c r="F86" s="92"/>
      <c r="G86" s="92"/>
      <c r="H86" s="93"/>
      <c r="I86" s="94"/>
      <c r="J86" s="95"/>
      <c r="K86" s="95"/>
      <c r="L86" s="96"/>
      <c r="M86" s="60"/>
      <c r="N86" s="60"/>
      <c r="O86" s="60"/>
      <c r="P86" s="60"/>
      <c r="Q86" s="97"/>
      <c r="R86" s="60"/>
      <c r="S86" s="60"/>
      <c r="T86" s="60"/>
      <c r="U86" s="60"/>
      <c r="W86" s="61"/>
      <c r="X86" s="61"/>
      <c r="Y86" s="60"/>
      <c r="Z86" s="62">
        <f t="shared" si="42"/>
        <v>0</v>
      </c>
      <c r="AA86" s="62">
        <f t="shared" si="43"/>
        <v>0</v>
      </c>
      <c r="AB86" s="62">
        <f t="shared" si="44"/>
        <v>0</v>
      </c>
      <c r="AC86" s="62">
        <f t="shared" si="45"/>
        <v>0</v>
      </c>
      <c r="AD86" s="62">
        <f t="shared" si="46"/>
        <v>0</v>
      </c>
      <c r="AE86" s="62">
        <f t="shared" si="47"/>
        <v>0</v>
      </c>
      <c r="AF86" s="62">
        <f t="shared" si="48"/>
        <v>0</v>
      </c>
      <c r="AG86" s="62">
        <f t="shared" si="49"/>
        <v>0</v>
      </c>
      <c r="AH86" s="62">
        <f t="shared" si="50"/>
        <v>0</v>
      </c>
      <c r="AI86" s="62">
        <f t="shared" si="51"/>
        <v>0</v>
      </c>
      <c r="AK86" s="98"/>
      <c r="AL86" s="34" t="s">
        <v>623</v>
      </c>
      <c r="AM86" s="160">
        <v>16</v>
      </c>
      <c r="AN86" s="160">
        <v>320</v>
      </c>
      <c r="AO86" s="160">
        <v>160</v>
      </c>
      <c r="AP86" s="160">
        <v>0</v>
      </c>
      <c r="AQ86" s="160">
        <v>0.05</v>
      </c>
      <c r="AR86" s="160">
        <v>0.05</v>
      </c>
      <c r="AS86" s="160">
        <v>66.666666666666686</v>
      </c>
      <c r="AT86" s="160">
        <v>66.666666666666686</v>
      </c>
      <c r="AU86" s="160">
        <v>0</v>
      </c>
      <c r="AV86" s="160">
        <v>16</v>
      </c>
      <c r="AW86" s="160">
        <v>0</v>
      </c>
      <c r="AX86" s="160">
        <v>0</v>
      </c>
      <c r="AY86" s="72"/>
      <c r="BF86" s="131"/>
      <c r="BJ86" s="96"/>
    </row>
    <row r="87" spans="1:62">
      <c r="B87" s="100" t="str">
        <f>CONCATENATE(A48," Subtotal")</f>
        <v>752 Semi-Solid Line Subtotal</v>
      </c>
      <c r="C87" s="101"/>
      <c r="D87" s="102">
        <f>SUM(D49:D86)</f>
        <v>983158.11999999988</v>
      </c>
      <c r="E87" s="102">
        <f>SUM(E49:E86)</f>
        <v>149042.20919399997</v>
      </c>
      <c r="F87" s="102">
        <f>SUM(F49:F86)</f>
        <v>102887.575001</v>
      </c>
      <c r="G87" s="102">
        <f>SUM(G49:G86)</f>
        <v>117088.66589800002</v>
      </c>
      <c r="H87" s="103">
        <f t="shared" ref="H87" si="72">D87/E87</f>
        <v>6.5965079645342453</v>
      </c>
      <c r="I87" s="104"/>
      <c r="J87" s="105">
        <f>AB87/(SUM($E87:$G87))</f>
        <v>0.42034212690178219</v>
      </c>
      <c r="K87" s="105">
        <f>AG87/(SUM($E87:$F87))</f>
        <v>0.60841843204848467</v>
      </c>
      <c r="L87" s="106">
        <f>D87/(J87*(E87+F87+G87))</f>
        <v>6.3382938926931693</v>
      </c>
      <c r="M87" s="107">
        <f>AD87/(SUM($E87:$G87))</f>
        <v>0.40388823148663267</v>
      </c>
      <c r="N87" s="108">
        <f>M87-J87</f>
        <v>-1.6453895415149522E-2</v>
      </c>
      <c r="O87" s="107">
        <f>AI87/(SUM($E87:$F87))</f>
        <v>0.59160217863973386</v>
      </c>
      <c r="P87" s="108">
        <f>O87-K87</f>
        <v>-1.6816253408750814E-2</v>
      </c>
      <c r="Q87" s="106">
        <f>D87/(R87*(E87+F87+G87))</f>
        <v>6.3733989790992522</v>
      </c>
      <c r="R87" s="109">
        <f>AC87/(SUM($E87:$G87))</f>
        <v>0.41802685576727533</v>
      </c>
      <c r="S87" s="108">
        <f>R87-J87</f>
        <v>-2.3152711345068577E-3</v>
      </c>
      <c r="T87" s="109">
        <f>AH87/(SUM($E87:$F87))</f>
        <v>0.6123119698030195</v>
      </c>
      <c r="U87" s="108">
        <f>T87-K87</f>
        <v>3.893537754534826E-3</v>
      </c>
      <c r="V87" s="100"/>
      <c r="W87" s="100"/>
      <c r="X87" s="100"/>
      <c r="Y87" s="60"/>
      <c r="Z87" s="110">
        <f t="shared" ref="Z87:AI87" si="73">SUM(Z49:Z86)</f>
        <v>2768016.0644406257</v>
      </c>
      <c r="AA87" s="110">
        <f t="shared" si="73"/>
        <v>2891122.8309879005</v>
      </c>
      <c r="AB87" s="110">
        <f t="shared" si="73"/>
        <v>155114.00017809076</v>
      </c>
      <c r="AC87" s="110">
        <f t="shared" si="73"/>
        <v>154259.62241248999</v>
      </c>
      <c r="AD87" s="110">
        <f t="shared" si="73"/>
        <v>149042.20919399997</v>
      </c>
      <c r="AE87" s="110">
        <f t="shared" si="73"/>
        <v>1953890.8425831709</v>
      </c>
      <c r="AF87" s="110">
        <f t="shared" si="73"/>
        <v>2031828.1869189502</v>
      </c>
      <c r="AG87" s="110">
        <f t="shared" si="73"/>
        <v>153278.724286235</v>
      </c>
      <c r="AH87" s="110">
        <f t="shared" si="73"/>
        <v>154259.62241249002</v>
      </c>
      <c r="AI87" s="110">
        <f t="shared" si="73"/>
        <v>149042.20919399997</v>
      </c>
      <c r="AK87" s="111"/>
      <c r="AL87" s="162" t="s">
        <v>444</v>
      </c>
      <c r="AM87" s="163">
        <v>983174.12</v>
      </c>
      <c r="AN87" s="163">
        <v>149362.209194</v>
      </c>
      <c r="AO87" s="163">
        <v>103047.57500100002</v>
      </c>
      <c r="AP87" s="163">
        <v>117088.66589800002</v>
      </c>
      <c r="AQ87" s="163">
        <v>6.5824824452281518</v>
      </c>
      <c r="AR87" s="163">
        <v>6.7677009949485685</v>
      </c>
      <c r="AS87" s="163">
        <v>42.066211682070346</v>
      </c>
      <c r="AT87" s="163">
        <v>60.852920094243174</v>
      </c>
      <c r="AU87" s="163">
        <v>-0.18521854972041638</v>
      </c>
      <c r="AV87" s="163">
        <v>1010838.77176995</v>
      </c>
      <c r="AW87" s="163">
        <v>27664.651769950007</v>
      </c>
      <c r="AX87" s="163">
        <v>-7233.9198715734819</v>
      </c>
      <c r="AY87" s="72"/>
      <c r="BF87" s="131"/>
      <c r="BJ87" s="96"/>
    </row>
    <row r="88" spans="1:62">
      <c r="B88" s="59"/>
      <c r="C88" s="100"/>
      <c r="D88" s="102"/>
      <c r="E88" s="102"/>
      <c r="F88" s="102"/>
      <c r="G88" s="102"/>
      <c r="H88" s="100"/>
      <c r="I88" s="100"/>
      <c r="J88" s="105"/>
      <c r="K88" s="105"/>
      <c r="L88" s="106"/>
      <c r="M88" s="108"/>
      <c r="N88" s="108"/>
      <c r="O88" s="108"/>
      <c r="P88" s="108"/>
      <c r="Q88" s="106"/>
      <c r="R88" s="108"/>
      <c r="S88" s="108"/>
      <c r="T88" s="108"/>
      <c r="U88" s="108"/>
      <c r="V88" s="115"/>
      <c r="W88" s="115"/>
      <c r="X88" s="115"/>
      <c r="Y88" s="116"/>
      <c r="AK88" s="98"/>
      <c r="AY88" s="72"/>
      <c r="BF88" s="131"/>
      <c r="BJ88" s="96"/>
    </row>
    <row r="89" spans="1:62">
      <c r="B89" s="59"/>
      <c r="C89" s="100"/>
      <c r="D89" s="102"/>
      <c r="E89" s="102"/>
      <c r="F89" s="102"/>
      <c r="G89" s="102"/>
      <c r="H89" s="100"/>
      <c r="I89" s="100"/>
      <c r="J89" s="105"/>
      <c r="K89" s="105"/>
      <c r="L89" s="106"/>
      <c r="M89" s="108"/>
      <c r="N89" s="108"/>
      <c r="O89" s="108"/>
      <c r="P89" s="108"/>
      <c r="Q89" s="106"/>
      <c r="R89" s="108"/>
      <c r="S89" s="108"/>
      <c r="T89" s="108"/>
      <c r="U89" s="108"/>
      <c r="V89" s="115"/>
      <c r="W89" s="115"/>
      <c r="X89" s="115"/>
      <c r="Y89" s="116"/>
      <c r="AK89" s="98"/>
      <c r="AL89" s="72"/>
      <c r="AM89" s="72"/>
      <c r="AN89" s="72"/>
      <c r="AO89" s="72"/>
      <c r="AP89" s="72"/>
      <c r="AQ89" s="72"/>
      <c r="AR89" s="72"/>
      <c r="AS89" s="72"/>
      <c r="AT89" s="72"/>
      <c r="AU89" s="72"/>
      <c r="AV89" s="72"/>
      <c r="AW89" s="72"/>
      <c r="AX89" s="72"/>
      <c r="AY89" s="72"/>
      <c r="BF89" s="131"/>
      <c r="BJ89" s="96"/>
    </row>
    <row r="90" spans="1:62">
      <c r="A90" s="83" t="str">
        <f>AL90</f>
        <v>770 Preserves Line</v>
      </c>
      <c r="B90" s="59"/>
      <c r="C90" s="100"/>
      <c r="D90" s="102"/>
      <c r="E90" s="102"/>
      <c r="F90" s="102"/>
      <c r="G90" s="102"/>
      <c r="H90" s="100"/>
      <c r="I90" s="100"/>
      <c r="J90" s="105"/>
      <c r="K90" s="105"/>
      <c r="L90" s="106"/>
      <c r="M90" s="108"/>
      <c r="N90" s="108"/>
      <c r="O90" s="108"/>
      <c r="P90" s="108"/>
      <c r="Q90" s="106"/>
      <c r="R90" s="108"/>
      <c r="S90" s="108"/>
      <c r="T90" s="108"/>
      <c r="U90" s="108"/>
      <c r="V90" s="115"/>
      <c r="W90" s="115"/>
      <c r="X90" s="115"/>
      <c r="Y90" s="116"/>
      <c r="AK90" s="114"/>
      <c r="AL90" s="144" t="s">
        <v>466</v>
      </c>
      <c r="AM90" s="144"/>
      <c r="AN90" s="144"/>
      <c r="AO90" s="144"/>
      <c r="AP90" s="144"/>
      <c r="AQ90" s="144"/>
      <c r="AR90" s="145"/>
      <c r="AS90" s="145"/>
      <c r="AT90" s="144"/>
      <c r="AU90" s="144"/>
      <c r="AV90" s="144"/>
      <c r="AW90" s="144"/>
      <c r="AX90" s="144"/>
      <c r="AY90" s="72"/>
      <c r="BF90" s="131"/>
      <c r="BJ90" s="96"/>
    </row>
    <row r="91" spans="1:62">
      <c r="B91" s="59" t="str">
        <f t="shared" ref="B91:B127" si="74">AL91</f>
        <v xml:space="preserve"> K97650 18oz HT Strawberry Jelly</v>
      </c>
      <c r="D91" s="91">
        <f t="shared" ref="D91:G109" si="75">AM91</f>
        <v>0</v>
      </c>
      <c r="E91" s="92">
        <f t="shared" si="75"/>
        <v>0</v>
      </c>
      <c r="F91" s="92">
        <f>AO91</f>
        <v>0</v>
      </c>
      <c r="G91" s="92">
        <f>AP91</f>
        <v>94.783332999999999</v>
      </c>
      <c r="H91" s="93">
        <f t="shared" ref="H91:H127" si="76">IF(ISERROR(D91/E91),0,D91/E91)</f>
        <v>0</v>
      </c>
      <c r="I91" s="94">
        <f t="shared" ref="I91:I127" si="77">AR91</f>
        <v>14.75</v>
      </c>
      <c r="J91" s="95">
        <f t="shared" ref="J91:K127" si="78">AS91/100</f>
        <v>0</v>
      </c>
      <c r="K91" s="95">
        <f t="shared" si="78"/>
        <v>0</v>
      </c>
      <c r="L91" s="96">
        <f>IF(ISERROR(D91/(J91*(E91+F91+G91))),0,D91/(J91*(E91+F91+G91)))</f>
        <v>0</v>
      </c>
      <c r="M91" s="60">
        <f t="shared" ref="M91:M127" si="79">IF(ISERROR(D91/Z91),0,D91/Z91)</f>
        <v>0</v>
      </c>
      <c r="N91" s="60">
        <f t="shared" ref="N91:N127" si="80">M91-J91</f>
        <v>0</v>
      </c>
      <c r="O91" s="60">
        <f>IF(ISERROR(D91/AE91),0,D91/AE91)</f>
        <v>0</v>
      </c>
      <c r="P91" s="60">
        <f>O91-K91</f>
        <v>0</v>
      </c>
      <c r="Q91" s="97">
        <f t="shared" ref="Q91:Q127" si="81">I91</f>
        <v>14.75</v>
      </c>
      <c r="R91" s="60">
        <f t="shared" ref="R91:R127" si="82">IF(ISERROR(D91/AA91),0,D91/AA91)</f>
        <v>0</v>
      </c>
      <c r="S91" s="60">
        <f t="shared" ref="S91:S127" si="83">R91-J91</f>
        <v>0</v>
      </c>
      <c r="T91" s="60">
        <f>IF(ISERROR(D91/AF91),0,D91/AF91)</f>
        <v>0</v>
      </c>
      <c r="U91" s="60">
        <f>T91-K91</f>
        <v>0</v>
      </c>
      <c r="W91" s="61"/>
      <c r="X91" s="61"/>
      <c r="Y91" s="60"/>
      <c r="Z91" s="62">
        <f>(SUM($E91:$G91))*$H91</f>
        <v>0</v>
      </c>
      <c r="AA91" s="62">
        <f>(SUM($E91:$G91))*$Q91</f>
        <v>1398.05416175</v>
      </c>
      <c r="AB91" s="62">
        <f>(SUM($E91:$G91))*$J91</f>
        <v>0</v>
      </c>
      <c r="AC91" s="62">
        <f>SUM(($E91:$G91))*$R91</f>
        <v>0</v>
      </c>
      <c r="AD91" s="62">
        <f>SUM(($E91:$G91))*$M91</f>
        <v>0</v>
      </c>
      <c r="AE91" s="62">
        <f>(SUM($E91:$F91))*$H91</f>
        <v>0</v>
      </c>
      <c r="AF91" s="62">
        <f>(SUM($E91:$F91))*$Q91</f>
        <v>0</v>
      </c>
      <c r="AG91" s="62">
        <f>(SUM($E91:$F91))*$K91</f>
        <v>0</v>
      </c>
      <c r="AH91" s="62">
        <f>SUM(($E91:$F91))*$T91</f>
        <v>0</v>
      </c>
      <c r="AI91" s="62">
        <f>SUM(($E91:$F91))*$O91</f>
        <v>0</v>
      </c>
      <c r="AK91" s="98"/>
      <c r="AL91" s="34" t="s">
        <v>624</v>
      </c>
      <c r="AM91" s="160">
        <v>0</v>
      </c>
      <c r="AN91" s="160">
        <v>0</v>
      </c>
      <c r="AO91" s="160">
        <v>0</v>
      </c>
      <c r="AP91" s="160">
        <v>94.783332999999999</v>
      </c>
      <c r="AQ91" s="160">
        <v>0</v>
      </c>
      <c r="AR91" s="160">
        <v>14.75</v>
      </c>
      <c r="AS91" s="160">
        <v>0</v>
      </c>
      <c r="AT91" s="160">
        <v>0</v>
      </c>
      <c r="AU91" s="160">
        <v>-14.75</v>
      </c>
      <c r="AV91" s="160">
        <v>0</v>
      </c>
      <c r="AW91" s="160">
        <v>0</v>
      </c>
      <c r="AX91" s="160">
        <v>0</v>
      </c>
      <c r="AY91" s="72"/>
      <c r="BF91" s="131"/>
      <c r="BJ91" s="96"/>
    </row>
    <row r="92" spans="1:62">
      <c r="B92" s="59" t="str">
        <f t="shared" si="74"/>
        <v>K06378 20.5 OZ HT Strawberry Squeeze Spread</v>
      </c>
      <c r="D92" s="91">
        <f t="shared" si="75"/>
        <v>1842.51</v>
      </c>
      <c r="E92" s="92">
        <f t="shared" si="75"/>
        <v>155.36668299999999</v>
      </c>
      <c r="F92" s="92">
        <f t="shared" si="75"/>
        <v>339.916651</v>
      </c>
      <c r="G92" s="92">
        <f t="shared" si="75"/>
        <v>51.133332000000003</v>
      </c>
      <c r="H92" s="93">
        <f t="shared" si="76"/>
        <v>11.859106240943563</v>
      </c>
      <c r="I92" s="94">
        <f t="shared" si="77"/>
        <v>11</v>
      </c>
      <c r="J92" s="95">
        <f t="shared" si="78"/>
        <v>0.30654429030704033</v>
      </c>
      <c r="K92" s="95">
        <f t="shared" si="78"/>
        <v>0.33819209650795384</v>
      </c>
      <c r="L92" s="96">
        <f t="shared" ref="L92:L127" si="84">IF(ISERROR(D92/(J92*(E92+F92+G92))),0,D92/(J92*(E92+F92+G92)))</f>
        <v>11</v>
      </c>
      <c r="M92" s="60">
        <f t="shared" si="79"/>
        <v>0.28433737963622069</v>
      </c>
      <c r="N92" s="60">
        <f t="shared" si="80"/>
        <v>-2.2206910670819646E-2</v>
      </c>
      <c r="O92" s="60">
        <f t="shared" ref="O92:O127" si="85">IF(ISERROR(D92/AE92),0,D92/AE92)</f>
        <v>0.31369253179837459</v>
      </c>
      <c r="P92" s="60">
        <f t="shared" ref="P92:P127" si="86">O92-K92</f>
        <v>-2.4499564709579258E-2</v>
      </c>
      <c r="Q92" s="97">
        <f t="shared" si="81"/>
        <v>11</v>
      </c>
      <c r="R92" s="60">
        <f t="shared" si="82"/>
        <v>0.30654429030704033</v>
      </c>
      <c r="S92" s="60">
        <f t="shared" si="83"/>
        <v>0</v>
      </c>
      <c r="T92" s="60">
        <f t="shared" ref="T92:T127" si="87">IF(ISERROR(D92/AF92),0,D92/AF92)</f>
        <v>0.33819209650795373</v>
      </c>
      <c r="U92" s="60">
        <f t="shared" ref="U92:U127" si="88">T92-K92</f>
        <v>0</v>
      </c>
      <c r="W92" s="61"/>
      <c r="X92" s="61"/>
      <c r="Y92" s="60"/>
      <c r="Z92" s="62">
        <f t="shared" ref="Z92:Z127" si="89">(SUM($E92:$G92))*$H92</f>
        <v>6480.013293916174</v>
      </c>
      <c r="AA92" s="62">
        <f t="shared" ref="AA92:AA127" si="90">(SUM($E92:$G92))*$Q92</f>
        <v>6010.5833259999999</v>
      </c>
      <c r="AB92" s="62">
        <f t="shared" ref="AB92:AB127" si="91">(SUM($E92:$G92))*$J92</f>
        <v>167.50090909090909</v>
      </c>
      <c r="AC92" s="62">
        <f t="shared" ref="AC92:AC127" si="92">SUM(($E92:$G92))*$R92</f>
        <v>167.50090909090909</v>
      </c>
      <c r="AD92" s="62">
        <f t="shared" ref="AD92:AD127" si="93">SUM(($E92:$G92))*$M92</f>
        <v>155.36668299999999</v>
      </c>
      <c r="AE92" s="62">
        <f t="shared" ref="AE92:AE127" si="94">(SUM($E92:$F92))*$H92</f>
        <v>5873.6176772747349</v>
      </c>
      <c r="AF92" s="62">
        <f t="shared" ref="AF92:AF127" si="95">(SUM($E92:$F92))*$Q92</f>
        <v>5448.1166739999999</v>
      </c>
      <c r="AG92" s="62">
        <f t="shared" ref="AG92:AG127" si="96">(SUM($E92:$F92))*$K92</f>
        <v>167.50090909090912</v>
      </c>
      <c r="AH92" s="62">
        <f t="shared" ref="AH92:AH127" si="97">SUM(($E92:$F92))*$T92</f>
        <v>167.50090909090906</v>
      </c>
      <c r="AI92" s="62">
        <f t="shared" ref="AI92:AI127" si="98">SUM(($E92:$F92))*$O92</f>
        <v>155.36668299999997</v>
      </c>
      <c r="AK92" s="98"/>
      <c r="AL92" s="34" t="s">
        <v>467</v>
      </c>
      <c r="AM92" s="160">
        <v>1842.51</v>
      </c>
      <c r="AN92" s="160">
        <v>155.36668299999999</v>
      </c>
      <c r="AO92" s="160">
        <v>339.916651</v>
      </c>
      <c r="AP92" s="160">
        <v>51.133332000000003</v>
      </c>
      <c r="AQ92" s="160">
        <v>11.859106240943563</v>
      </c>
      <c r="AR92" s="160">
        <v>11</v>
      </c>
      <c r="AS92" s="160">
        <v>30.654429030704033</v>
      </c>
      <c r="AT92" s="160">
        <v>33.819209650795386</v>
      </c>
      <c r="AU92" s="160">
        <v>0.85910624094356303</v>
      </c>
      <c r="AV92" s="160">
        <v>1709.0335130000001</v>
      </c>
      <c r="AW92" s="160">
        <v>-133.47648699999993</v>
      </c>
      <c r="AX92" s="160">
        <v>-12.134226090909085</v>
      </c>
      <c r="AY92" s="72"/>
      <c r="BF92" s="131"/>
      <c r="BJ92" s="96"/>
    </row>
    <row r="93" spans="1:62">
      <c r="B93" s="59" t="str">
        <f t="shared" si="74"/>
        <v>K06743 16OZ Kroger Mild Taco Sauce</v>
      </c>
      <c r="D93" s="91">
        <f t="shared" si="75"/>
        <v>39936.050000000003</v>
      </c>
      <c r="E93" s="92">
        <f t="shared" si="75"/>
        <v>3035.8001790000017</v>
      </c>
      <c r="F93" s="92">
        <f t="shared" si="75"/>
        <v>7830.0331609999985</v>
      </c>
      <c r="G93" s="92">
        <f t="shared" si="75"/>
        <v>2312.1499889999996</v>
      </c>
      <c r="H93" s="93">
        <f t="shared" si="76"/>
        <v>13.155032493988131</v>
      </c>
      <c r="I93" s="94">
        <f t="shared" si="77"/>
        <v>12.5</v>
      </c>
      <c r="J93" s="95">
        <f t="shared" si="78"/>
        <v>0.24244104125704799</v>
      </c>
      <c r="K93" s="95">
        <f t="shared" si="78"/>
        <v>0.29403027819973238</v>
      </c>
      <c r="L93" s="96">
        <f t="shared" si="84"/>
        <v>12.500000000192575</v>
      </c>
      <c r="M93" s="60">
        <f t="shared" si="79"/>
        <v>0.23036910149364792</v>
      </c>
      <c r="N93" s="60">
        <f t="shared" si="80"/>
        <v>-1.2071939763400069E-2</v>
      </c>
      <c r="O93" s="60">
        <f t="shared" si="85"/>
        <v>0.27938954003872113</v>
      </c>
      <c r="P93" s="60">
        <f t="shared" si="86"/>
        <v>-1.4640738161011246E-2</v>
      </c>
      <c r="Q93" s="97">
        <f t="shared" si="81"/>
        <v>12.5</v>
      </c>
      <c r="R93" s="60">
        <f t="shared" si="82"/>
        <v>0.24244104126078306</v>
      </c>
      <c r="S93" s="60">
        <f t="shared" si="83"/>
        <v>3.7350678105951829E-12</v>
      </c>
      <c r="T93" s="60">
        <f t="shared" si="87"/>
        <v>0.29403027821518196</v>
      </c>
      <c r="U93" s="60">
        <f t="shared" si="88"/>
        <v>1.5449586054927522E-11</v>
      </c>
      <c r="W93" s="61"/>
      <c r="X93" s="61"/>
      <c r="Y93" s="60"/>
      <c r="Z93" s="62">
        <f t="shared" si="89"/>
        <v>173356.79889822888</v>
      </c>
      <c r="AA93" s="62">
        <f t="shared" si="90"/>
        <v>164724.7916125</v>
      </c>
      <c r="AB93" s="62">
        <f t="shared" si="91"/>
        <v>3194.88399995078</v>
      </c>
      <c r="AC93" s="62">
        <f t="shared" si="92"/>
        <v>3194.8840000000005</v>
      </c>
      <c r="AD93" s="62">
        <f t="shared" si="93"/>
        <v>3035.8001790000017</v>
      </c>
      <c r="AE93" s="62">
        <f t="shared" si="94"/>
        <v>142940.39066195959</v>
      </c>
      <c r="AF93" s="62">
        <f t="shared" si="95"/>
        <v>135822.91675</v>
      </c>
      <c r="AG93" s="62">
        <f t="shared" si="96"/>
        <v>3194.8839998321278</v>
      </c>
      <c r="AH93" s="62">
        <f t="shared" si="97"/>
        <v>3194.884</v>
      </c>
      <c r="AI93" s="62">
        <f t="shared" si="98"/>
        <v>3035.8001790000012</v>
      </c>
      <c r="AK93" s="98"/>
      <c r="AL93" s="34" t="s">
        <v>625</v>
      </c>
      <c r="AM93" s="160">
        <v>39936.050000000003</v>
      </c>
      <c r="AN93" s="160">
        <v>3035.8001790000017</v>
      </c>
      <c r="AO93" s="160">
        <v>7830.0331609999985</v>
      </c>
      <c r="AP93" s="160">
        <v>2312.1499889999996</v>
      </c>
      <c r="AQ93" s="160">
        <v>13.155032493988129</v>
      </c>
      <c r="AR93" s="160">
        <v>12.5</v>
      </c>
      <c r="AS93" s="160">
        <v>24.244104125704798</v>
      </c>
      <c r="AT93" s="160">
        <v>29.403027819973239</v>
      </c>
      <c r="AU93" s="160">
        <v>0.65503249398812846</v>
      </c>
      <c r="AV93" s="160">
        <v>37947.502237499997</v>
      </c>
      <c r="AW93" s="160">
        <v>-1988.5477624999994</v>
      </c>
      <c r="AX93" s="160">
        <v>-159.08382099999989</v>
      </c>
      <c r="AY93" s="72"/>
      <c r="BF93" s="131"/>
      <c r="BJ93" s="96"/>
    </row>
    <row r="94" spans="1:62">
      <c r="B94" s="59" t="str">
        <f t="shared" si="74"/>
        <v>K06759 16oz Kroger Mild Salsa</v>
      </c>
      <c r="D94" s="91">
        <f t="shared" si="75"/>
        <v>111793.03</v>
      </c>
      <c r="E94" s="92">
        <f t="shared" si="75"/>
        <v>8415.8503730000011</v>
      </c>
      <c r="F94" s="92">
        <f t="shared" si="75"/>
        <v>8733.2829739999997</v>
      </c>
      <c r="G94" s="92">
        <f t="shared" si="75"/>
        <v>1839.6833159999994</v>
      </c>
      <c r="H94" s="93">
        <f t="shared" si="76"/>
        <v>13.283628515860732</v>
      </c>
      <c r="I94" s="94">
        <f t="shared" si="77"/>
        <v>12.5</v>
      </c>
      <c r="J94" s="95">
        <f t="shared" si="78"/>
        <v>0.47098471477096221</v>
      </c>
      <c r="K94" s="95">
        <f t="shared" si="78"/>
        <v>0.52142940513114899</v>
      </c>
      <c r="L94" s="96">
        <f t="shared" si="84"/>
        <v>12.500000000194065</v>
      </c>
      <c r="M94" s="60">
        <f t="shared" si="79"/>
        <v>0.44320035957787796</v>
      </c>
      <c r="N94" s="60">
        <f t="shared" si="80"/>
        <v>-2.7784355193084254E-2</v>
      </c>
      <c r="O94" s="60">
        <f t="shared" si="85"/>
        <v>0.49074493752608406</v>
      </c>
      <c r="P94" s="60">
        <f t="shared" si="86"/>
        <v>-3.0684467605064936E-2</v>
      </c>
      <c r="Q94" s="97">
        <f t="shared" si="81"/>
        <v>12.5</v>
      </c>
      <c r="R94" s="60">
        <f t="shared" si="82"/>
        <v>0.47098471477827442</v>
      </c>
      <c r="S94" s="60">
        <f t="shared" si="83"/>
        <v>7.3122063959374373E-12</v>
      </c>
      <c r="T94" s="60">
        <f t="shared" si="87"/>
        <v>0.52150987569086271</v>
      </c>
      <c r="U94" s="60">
        <f t="shared" si="88"/>
        <v>8.047055971371897E-5</v>
      </c>
      <c r="W94" s="61"/>
      <c r="X94" s="61"/>
      <c r="Y94" s="60"/>
      <c r="Z94" s="62">
        <f t="shared" si="89"/>
        <v>252240.38650707825</v>
      </c>
      <c r="AA94" s="62">
        <f t="shared" si="90"/>
        <v>237360.20828750002</v>
      </c>
      <c r="AB94" s="62">
        <f t="shared" si="91"/>
        <v>8943.442399861151</v>
      </c>
      <c r="AC94" s="62">
        <f t="shared" si="92"/>
        <v>8943.4423999999999</v>
      </c>
      <c r="AD94" s="62">
        <f t="shared" si="93"/>
        <v>8415.8503730000011</v>
      </c>
      <c r="AE94" s="62">
        <f t="shared" si="94"/>
        <v>227802.71675050745</v>
      </c>
      <c r="AF94" s="62">
        <f t="shared" si="95"/>
        <v>214364.16683750003</v>
      </c>
      <c r="AG94" s="62">
        <f t="shared" si="96"/>
        <v>8942.0623996409613</v>
      </c>
      <c r="AH94" s="62">
        <f t="shared" si="97"/>
        <v>8943.4423999999999</v>
      </c>
      <c r="AI94" s="62">
        <f t="shared" si="98"/>
        <v>8415.8503730000011</v>
      </c>
      <c r="AK94" s="98"/>
      <c r="AL94" s="34" t="s">
        <v>469</v>
      </c>
      <c r="AM94" s="160">
        <v>111793.03</v>
      </c>
      <c r="AN94" s="160">
        <v>8415.8503730000011</v>
      </c>
      <c r="AO94" s="160">
        <v>8733.2829739999997</v>
      </c>
      <c r="AP94" s="160">
        <v>1839.6833159999994</v>
      </c>
      <c r="AQ94" s="160">
        <v>13.283628515860732</v>
      </c>
      <c r="AR94" s="160">
        <v>12.5</v>
      </c>
      <c r="AS94" s="160">
        <v>47.098471477096219</v>
      </c>
      <c r="AT94" s="160">
        <v>52.142940513114901</v>
      </c>
      <c r="AU94" s="160">
        <v>0.78362851586073246</v>
      </c>
      <c r="AV94" s="160">
        <v>105198.12966249998</v>
      </c>
      <c r="AW94" s="160">
        <v>-6594.9003374999993</v>
      </c>
      <c r="AX94" s="160">
        <v>-527.59202700000014</v>
      </c>
      <c r="AY94" s="72"/>
      <c r="BF94" s="131"/>
      <c r="BJ94" s="96"/>
    </row>
    <row r="95" spans="1:62">
      <c r="B95" s="59" t="str">
        <f t="shared" si="74"/>
        <v>K06760 16oz Kroger Medium Salsa</v>
      </c>
      <c r="D95" s="91">
        <f t="shared" si="75"/>
        <v>76204.570000000007</v>
      </c>
      <c r="E95" s="92">
        <f t="shared" si="75"/>
        <v>5799.4669079999994</v>
      </c>
      <c r="F95" s="92">
        <f t="shared" si="75"/>
        <v>5257.8997639999989</v>
      </c>
      <c r="G95" s="92">
        <f t="shared" si="75"/>
        <v>1710.0166549999997</v>
      </c>
      <c r="H95" s="93">
        <f t="shared" si="76"/>
        <v>13.139926687896192</v>
      </c>
      <c r="I95" s="94">
        <f t="shared" si="77"/>
        <v>12.5</v>
      </c>
      <c r="J95" s="95">
        <f t="shared" si="78"/>
        <v>0.4774953053187827</v>
      </c>
      <c r="K95" s="95">
        <f t="shared" si="78"/>
        <v>0.5513198377632238</v>
      </c>
      <c r="L95" s="96">
        <f t="shared" si="84"/>
        <v>12.500000000312072</v>
      </c>
      <c r="M95" s="60">
        <f t="shared" si="79"/>
        <v>0.45424083850725294</v>
      </c>
      <c r="N95" s="60">
        <f t="shared" si="80"/>
        <v>-2.3254466811529761E-2</v>
      </c>
      <c r="O95" s="60">
        <f t="shared" si="85"/>
        <v>0.52448897463857203</v>
      </c>
      <c r="P95" s="60">
        <f t="shared" si="86"/>
        <v>-2.6830863124651771E-2</v>
      </c>
      <c r="Q95" s="97">
        <f t="shared" si="81"/>
        <v>12.5</v>
      </c>
      <c r="R95" s="60">
        <f t="shared" si="82"/>
        <v>0.47749530533070383</v>
      </c>
      <c r="S95" s="60">
        <f t="shared" si="83"/>
        <v>1.1921130749215081E-11</v>
      </c>
      <c r="T95" s="60">
        <f t="shared" si="87"/>
        <v>0.55133973402885461</v>
      </c>
      <c r="U95" s="60">
        <f t="shared" si="88"/>
        <v>1.9896265630814369E-5</v>
      </c>
      <c r="W95" s="61"/>
      <c r="X95" s="61"/>
      <c r="Y95" s="60"/>
      <c r="Z95" s="62">
        <f t="shared" si="89"/>
        <v>167762.48091304814</v>
      </c>
      <c r="AA95" s="62">
        <f t="shared" si="90"/>
        <v>159592.29158749996</v>
      </c>
      <c r="AB95" s="62">
        <f t="shared" si="91"/>
        <v>6096.3655998477998</v>
      </c>
      <c r="AC95" s="62">
        <f t="shared" si="92"/>
        <v>6096.365600000001</v>
      </c>
      <c r="AD95" s="62">
        <f t="shared" si="93"/>
        <v>5799.4669079999994</v>
      </c>
      <c r="AE95" s="62">
        <f t="shared" si="94"/>
        <v>145292.98743126669</v>
      </c>
      <c r="AF95" s="62">
        <f t="shared" si="95"/>
        <v>138217.08339999997</v>
      </c>
      <c r="AG95" s="62">
        <f t="shared" si="96"/>
        <v>6096.1455996955165</v>
      </c>
      <c r="AH95" s="62">
        <f t="shared" si="97"/>
        <v>6096.3656000000001</v>
      </c>
      <c r="AI95" s="62">
        <f t="shared" si="98"/>
        <v>5799.4669079999985</v>
      </c>
      <c r="AK95" s="98"/>
      <c r="AL95" s="34" t="s">
        <v>470</v>
      </c>
      <c r="AM95" s="160">
        <v>76204.570000000007</v>
      </c>
      <c r="AN95" s="160">
        <v>5799.4669079999994</v>
      </c>
      <c r="AO95" s="160">
        <v>5257.8997639999989</v>
      </c>
      <c r="AP95" s="160">
        <v>1710.0166549999997</v>
      </c>
      <c r="AQ95" s="160">
        <v>13.139926687896191</v>
      </c>
      <c r="AR95" s="160">
        <v>12.5</v>
      </c>
      <c r="AS95" s="160">
        <v>47.749530531878271</v>
      </c>
      <c r="AT95" s="160">
        <v>55.131983776322379</v>
      </c>
      <c r="AU95" s="160">
        <v>0.63992668789619078</v>
      </c>
      <c r="AV95" s="160">
        <v>72493.336350000012</v>
      </c>
      <c r="AW95" s="160">
        <v>-3711.2336499999988</v>
      </c>
      <c r="AX95" s="160">
        <v>-296.89869199999993</v>
      </c>
      <c r="AY95" s="72"/>
      <c r="BF95" s="131"/>
      <c r="BJ95" s="96"/>
    </row>
    <row r="96" spans="1:62">
      <c r="B96" s="59" t="str">
        <f t="shared" si="74"/>
        <v>K06761 16oz Kroger Hot Salsa</v>
      </c>
      <c r="D96" s="91">
        <f t="shared" si="75"/>
        <v>32788.07</v>
      </c>
      <c r="E96" s="92">
        <f t="shared" si="75"/>
        <v>2462.433411</v>
      </c>
      <c r="F96" s="92">
        <f t="shared" si="75"/>
        <v>3461.466594</v>
      </c>
      <c r="G96" s="92">
        <f t="shared" si="75"/>
        <v>2570.533324</v>
      </c>
      <c r="H96" s="93">
        <f t="shared" si="76"/>
        <v>13.31531234653151</v>
      </c>
      <c r="I96" s="94">
        <f t="shared" si="77"/>
        <v>12.5</v>
      </c>
      <c r="J96" s="95">
        <f t="shared" si="78"/>
        <v>0.30879187561473403</v>
      </c>
      <c r="K96" s="95">
        <f t="shared" si="78"/>
        <v>0.44271604814552457</v>
      </c>
      <c r="L96" s="96">
        <f t="shared" si="84"/>
        <v>12.500160121521469</v>
      </c>
      <c r="M96" s="60">
        <f t="shared" si="79"/>
        <v>0.28988789665265263</v>
      </c>
      <c r="N96" s="60">
        <f t="shared" si="80"/>
        <v>-1.8903978962081402E-2</v>
      </c>
      <c r="O96" s="60">
        <f t="shared" si="85"/>
        <v>0.41567774758547776</v>
      </c>
      <c r="P96" s="60">
        <f t="shared" si="86"/>
        <v>-2.7038300560046802E-2</v>
      </c>
      <c r="Q96" s="97">
        <f t="shared" si="81"/>
        <v>12.5</v>
      </c>
      <c r="R96" s="60">
        <f t="shared" si="82"/>
        <v>0.30879583115272929</v>
      </c>
      <c r="S96" s="60">
        <f t="shared" si="83"/>
        <v>3.9555379952593839E-6</v>
      </c>
      <c r="T96" s="60">
        <f t="shared" si="87"/>
        <v>0.44279032356826559</v>
      </c>
      <c r="U96" s="60">
        <f t="shared" si="88"/>
        <v>7.4275422741021391E-5</v>
      </c>
      <c r="W96" s="61"/>
      <c r="X96" s="61"/>
      <c r="Y96" s="60"/>
      <c r="Z96" s="62">
        <f t="shared" si="89"/>
        <v>113106.03298242245</v>
      </c>
      <c r="AA96" s="62">
        <f t="shared" si="90"/>
        <v>106180.41661249999</v>
      </c>
      <c r="AB96" s="62">
        <f t="shared" si="91"/>
        <v>2623.011999946219</v>
      </c>
      <c r="AC96" s="62">
        <f t="shared" si="92"/>
        <v>2623.0455999999999</v>
      </c>
      <c r="AD96" s="62">
        <f t="shared" si="93"/>
        <v>2462.433411</v>
      </c>
      <c r="AE96" s="62">
        <f t="shared" si="94"/>
        <v>78878.578876194559</v>
      </c>
      <c r="AF96" s="62">
        <f t="shared" si="95"/>
        <v>74048.750062499996</v>
      </c>
      <c r="AG96" s="62">
        <f t="shared" si="96"/>
        <v>2622.605599822853</v>
      </c>
      <c r="AH96" s="62">
        <f t="shared" si="97"/>
        <v>2623.0455999999999</v>
      </c>
      <c r="AI96" s="62">
        <f t="shared" si="98"/>
        <v>2462.4334110000004</v>
      </c>
      <c r="AK96" s="98"/>
      <c r="AL96" s="34" t="s">
        <v>471</v>
      </c>
      <c r="AM96" s="160">
        <v>32788.07</v>
      </c>
      <c r="AN96" s="160">
        <v>2462.433411</v>
      </c>
      <c r="AO96" s="160">
        <v>3461.466594</v>
      </c>
      <c r="AP96" s="160">
        <v>2570.533324</v>
      </c>
      <c r="AQ96" s="160">
        <v>13.31531234653151</v>
      </c>
      <c r="AR96" s="160">
        <v>12.5</v>
      </c>
      <c r="AS96" s="160">
        <v>30.879187561473401</v>
      </c>
      <c r="AT96" s="160">
        <v>44.271604814552454</v>
      </c>
      <c r="AU96" s="160">
        <v>0.8153123465315093</v>
      </c>
      <c r="AV96" s="160">
        <v>30780.417637499999</v>
      </c>
      <c r="AW96" s="160">
        <v>-2007.6523625000007</v>
      </c>
      <c r="AX96" s="160">
        <v>-160.61218900000009</v>
      </c>
      <c r="AY96" s="72"/>
      <c r="BF96" s="131"/>
      <c r="BJ96" s="96"/>
    </row>
    <row r="97" spans="1:62">
      <c r="B97" s="59" t="str">
        <f t="shared" ref="B97:B99" si="99">AL97</f>
        <v>K06762 16OZ Kroger Mild Picante</v>
      </c>
      <c r="D97" s="91">
        <f t="shared" ref="D97:D99" si="100">AM97</f>
        <v>33170.11</v>
      </c>
      <c r="E97" s="92">
        <f t="shared" ref="E97:E99" si="101">AN97</f>
        <v>2516.8834070000003</v>
      </c>
      <c r="F97" s="92">
        <f t="shared" ref="F97:F99" si="102">AO97</f>
        <v>2460.3332619999996</v>
      </c>
      <c r="G97" s="92">
        <f t="shared" ref="G97:G99" si="103">AP97</f>
        <v>2528.1666599999999</v>
      </c>
      <c r="H97" s="93">
        <f t="shared" ref="H97:H99" si="104">IF(ISERROR(D97/E97),0,D97/E97)</f>
        <v>13.179041153732712</v>
      </c>
      <c r="I97" s="94">
        <f t="shared" ref="I97:I99" si="105">AR97</f>
        <v>12.5</v>
      </c>
      <c r="J97" s="95">
        <f t="shared" ref="J97:J99" si="106">AS97/100</f>
        <v>0.3535545466053549</v>
      </c>
      <c r="K97" s="95">
        <f t="shared" ref="K97:K99" si="107">AT97/100</f>
        <v>0.53303863914356564</v>
      </c>
      <c r="L97" s="96">
        <f t="shared" ref="L97:L99" si="108">IF(ISERROR(D97/(J97*(E97+F97+G97))),0,D97/(J97*(E97+F97+G97)))</f>
        <v>12.500218574170407</v>
      </c>
      <c r="M97" s="60">
        <f t="shared" ref="M97:M99" si="109">IF(ISERROR(D97/Z97),0,D97/Z97)</f>
        <v>0.33534375216719864</v>
      </c>
      <c r="N97" s="60">
        <f t="shared" ref="N97:N99" si="110">M97-J97</f>
        <v>-1.8210794438156264E-2</v>
      </c>
      <c r="O97" s="60">
        <f t="shared" ref="O97:O99" si="111">IF(ISERROR(D97/AE97),0,D97/AE97)</f>
        <v>0.50568090046714431</v>
      </c>
      <c r="P97" s="60">
        <f t="shared" ref="P97:P99" si="112">O97-K97</f>
        <v>-2.7357738676421328E-2</v>
      </c>
      <c r="Q97" s="97">
        <f t="shared" ref="Q97:Q99" si="113">I97</f>
        <v>12.5</v>
      </c>
      <c r="R97" s="60">
        <f t="shared" ref="R97:R99" si="114">IF(ISERROR(D97/AA97),0,D97/AA97)</f>
        <v>0.35356072883669237</v>
      </c>
      <c r="S97" s="60">
        <f t="shared" ref="S97:S99" si="115">R97-J97</f>
        <v>6.182231337470423E-6</v>
      </c>
      <c r="T97" s="60">
        <f t="shared" ref="T97:T99" si="116">IF(ISERROR(D97/AF97),0,D97/AF97)</f>
        <v>0.53315115183304873</v>
      </c>
      <c r="U97" s="60">
        <f t="shared" ref="U97:U99" si="117">T97-K97</f>
        <v>1.1251268948309079E-4</v>
      </c>
      <c r="W97" s="61"/>
      <c r="X97" s="61"/>
      <c r="Y97" s="60"/>
      <c r="Z97" s="62">
        <f t="shared" si="89"/>
        <v>98913.755767430412</v>
      </c>
      <c r="AA97" s="62">
        <f t="shared" si="90"/>
        <v>93817.29161249999</v>
      </c>
      <c r="AB97" s="62">
        <f t="shared" si="91"/>
        <v>2653.5623999839841</v>
      </c>
      <c r="AC97" s="62">
        <f t="shared" si="92"/>
        <v>2653.6088000000004</v>
      </c>
      <c r="AD97" s="62">
        <f t="shared" si="93"/>
        <v>2516.8834070000003</v>
      </c>
      <c r="AE97" s="62">
        <f t="shared" si="94"/>
        <v>65594.943311795432</v>
      </c>
      <c r="AF97" s="62">
        <f t="shared" si="95"/>
        <v>62215.208362499994</v>
      </c>
      <c r="AG97" s="62">
        <f t="shared" si="96"/>
        <v>2653.0487999664306</v>
      </c>
      <c r="AH97" s="62">
        <f t="shared" si="97"/>
        <v>2653.6088</v>
      </c>
      <c r="AI97" s="62">
        <f t="shared" si="98"/>
        <v>2516.8834070000003</v>
      </c>
      <c r="AK97" s="98"/>
      <c r="AL97" s="34" t="s">
        <v>472</v>
      </c>
      <c r="AM97" s="160">
        <v>33170.11</v>
      </c>
      <c r="AN97" s="160">
        <v>2516.8834070000003</v>
      </c>
      <c r="AO97" s="160">
        <v>2460.3332619999996</v>
      </c>
      <c r="AP97" s="160">
        <v>2528.1666599999999</v>
      </c>
      <c r="AQ97" s="160">
        <v>13.17904115373271</v>
      </c>
      <c r="AR97" s="160">
        <v>12.5</v>
      </c>
      <c r="AS97" s="160">
        <v>35.355454660535493</v>
      </c>
      <c r="AT97" s="160">
        <v>53.303863914356562</v>
      </c>
      <c r="AU97" s="160">
        <v>0.67904115373271001</v>
      </c>
      <c r="AV97" s="160">
        <v>31461.0425875</v>
      </c>
      <c r="AW97" s="160">
        <v>-1709.0674125000003</v>
      </c>
      <c r="AX97" s="160">
        <v>-136.725393</v>
      </c>
      <c r="AY97" s="72"/>
      <c r="BF97" s="131"/>
      <c r="BJ97" s="96"/>
    </row>
    <row r="98" spans="1:62">
      <c r="B98" s="59" t="str">
        <f t="shared" si="99"/>
        <v>K06765 16oz Kroger Medium Picante</v>
      </c>
      <c r="D98" s="91">
        <f t="shared" si="100"/>
        <v>25518.1</v>
      </c>
      <c r="E98" s="92">
        <f t="shared" si="101"/>
        <v>1956.3667329999998</v>
      </c>
      <c r="F98" s="92">
        <f t="shared" si="102"/>
        <v>2088.6666139999998</v>
      </c>
      <c r="G98" s="92">
        <f t="shared" si="103"/>
        <v>644.61664999999994</v>
      </c>
      <c r="H98" s="93">
        <f t="shared" si="104"/>
        <v>13.043617829704734</v>
      </c>
      <c r="I98" s="94">
        <f t="shared" si="105"/>
        <v>12.5</v>
      </c>
      <c r="J98" s="95">
        <f t="shared" si="106"/>
        <v>0.43530924508009805</v>
      </c>
      <c r="K98" s="95">
        <f t="shared" si="107"/>
        <v>0.50468014100523784</v>
      </c>
      <c r="L98" s="96">
        <f t="shared" si="108"/>
        <v>12.500000000710562</v>
      </c>
      <c r="M98" s="60">
        <f t="shared" si="109"/>
        <v>0.41716689609064656</v>
      </c>
      <c r="N98" s="60">
        <f t="shared" si="110"/>
        <v>-1.8142348989451496E-2</v>
      </c>
      <c r="O98" s="60">
        <f t="shared" si="111"/>
        <v>0.48364662665907066</v>
      </c>
      <c r="P98" s="60">
        <f t="shared" si="112"/>
        <v>-2.1033514346167181E-2</v>
      </c>
      <c r="Q98" s="97">
        <f t="shared" si="113"/>
        <v>12.5</v>
      </c>
      <c r="R98" s="60">
        <f t="shared" si="114"/>
        <v>0.4353092451048432</v>
      </c>
      <c r="S98" s="60">
        <f t="shared" si="115"/>
        <v>2.474515037320657E-11</v>
      </c>
      <c r="T98" s="60">
        <f t="shared" si="116"/>
        <v>0.50468014102134429</v>
      </c>
      <c r="U98" s="60">
        <f t="shared" si="117"/>
        <v>1.6106449507446996E-11</v>
      </c>
      <c r="W98" s="61"/>
      <c r="X98" s="61"/>
      <c r="Y98" s="60"/>
      <c r="Z98" s="62">
        <f t="shared" si="89"/>
        <v>61170.002315943952</v>
      </c>
      <c r="AA98" s="62">
        <f t="shared" si="90"/>
        <v>58620.624962499991</v>
      </c>
      <c r="AB98" s="62">
        <f t="shared" si="91"/>
        <v>2041.4479998839538</v>
      </c>
      <c r="AC98" s="62">
        <f t="shared" si="92"/>
        <v>2041.4479999999999</v>
      </c>
      <c r="AD98" s="62">
        <f t="shared" si="93"/>
        <v>1956.3667329999998</v>
      </c>
      <c r="AE98" s="62">
        <f t="shared" si="94"/>
        <v>52761.869086679413</v>
      </c>
      <c r="AF98" s="62">
        <f t="shared" si="95"/>
        <v>50562.916837499994</v>
      </c>
      <c r="AG98" s="62">
        <f t="shared" si="96"/>
        <v>2041.4479999348489</v>
      </c>
      <c r="AH98" s="62">
        <f t="shared" si="97"/>
        <v>2041.4480000000001</v>
      </c>
      <c r="AI98" s="62">
        <f t="shared" si="98"/>
        <v>1956.3667329999998</v>
      </c>
      <c r="AK98" s="98"/>
      <c r="AL98" s="34" t="s">
        <v>473</v>
      </c>
      <c r="AM98" s="160">
        <v>25518.1</v>
      </c>
      <c r="AN98" s="160">
        <v>1956.3667329999998</v>
      </c>
      <c r="AO98" s="160">
        <v>2088.6666139999998</v>
      </c>
      <c r="AP98" s="160">
        <v>644.61664999999994</v>
      </c>
      <c r="AQ98" s="160">
        <v>13.043617829704733</v>
      </c>
      <c r="AR98" s="160">
        <v>12.5</v>
      </c>
      <c r="AS98" s="160">
        <v>43.530924508009804</v>
      </c>
      <c r="AT98" s="160">
        <v>50.468014100523789</v>
      </c>
      <c r="AU98" s="160">
        <v>0.54361782970473316</v>
      </c>
      <c r="AV98" s="160">
        <v>24454.584162499999</v>
      </c>
      <c r="AW98" s="160">
        <v>-1063.5158375000001</v>
      </c>
      <c r="AX98" s="160">
        <v>-85.081267000000011</v>
      </c>
      <c r="AY98" s="72"/>
      <c r="BF98" s="131"/>
      <c r="BJ98" s="96"/>
    </row>
    <row r="99" spans="1:62">
      <c r="B99" s="59" t="str">
        <f t="shared" si="99"/>
        <v>K07613 18 oz Kroger Blackberry Preserves</v>
      </c>
      <c r="D99" s="91">
        <f t="shared" si="100"/>
        <v>31822.28</v>
      </c>
      <c r="E99" s="92">
        <f t="shared" si="101"/>
        <v>2081.3501540000002</v>
      </c>
      <c r="F99" s="92">
        <f t="shared" si="102"/>
        <v>2311.2331990000002</v>
      </c>
      <c r="G99" s="92">
        <f t="shared" si="103"/>
        <v>3492.2166409999995</v>
      </c>
      <c r="H99" s="93">
        <f t="shared" si="104"/>
        <v>15.289248634518801</v>
      </c>
      <c r="I99" s="94">
        <f t="shared" si="105"/>
        <v>14.75</v>
      </c>
      <c r="J99" s="95">
        <f t="shared" si="106"/>
        <v>0.27362047400732215</v>
      </c>
      <c r="K99" s="95">
        <f t="shared" si="107"/>
        <v>0.49109527941459086</v>
      </c>
      <c r="L99" s="96">
        <f t="shared" si="108"/>
        <v>14.75000000036369</v>
      </c>
      <c r="M99" s="60">
        <f t="shared" si="109"/>
        <v>0.26396993653406808</v>
      </c>
      <c r="N99" s="60">
        <f t="shared" si="110"/>
        <v>-9.6505374732540616E-3</v>
      </c>
      <c r="O99" s="60">
        <f t="shared" si="111"/>
        <v>0.47383281926306575</v>
      </c>
      <c r="P99" s="60">
        <f t="shared" si="112"/>
        <v>-1.7262460151525105E-2</v>
      </c>
      <c r="Q99" s="97">
        <f t="shared" si="113"/>
        <v>14.75</v>
      </c>
      <c r="R99" s="60">
        <f t="shared" si="114"/>
        <v>0.2736204740140688</v>
      </c>
      <c r="S99" s="60">
        <f t="shared" si="115"/>
        <v>6.7466587871933825E-12</v>
      </c>
      <c r="T99" s="60">
        <f t="shared" si="116"/>
        <v>0.49115578202766247</v>
      </c>
      <c r="U99" s="60">
        <f t="shared" si="117"/>
        <v>6.0502613071611311E-5</v>
      </c>
      <c r="W99" s="61"/>
      <c r="X99" s="61"/>
      <c r="Y99" s="60"/>
      <c r="Z99" s="62">
        <f t="shared" si="89"/>
        <v>120552.66754171833</v>
      </c>
      <c r="AA99" s="62">
        <f t="shared" si="90"/>
        <v>116300.79991149998</v>
      </c>
      <c r="AB99" s="62">
        <f t="shared" si="91"/>
        <v>2157.4427118112108</v>
      </c>
      <c r="AC99" s="62">
        <f t="shared" si="92"/>
        <v>2157.4427118644066</v>
      </c>
      <c r="AD99" s="62">
        <f t="shared" si="93"/>
        <v>2081.3501540000002</v>
      </c>
      <c r="AE99" s="62">
        <f t="shared" si="94"/>
        <v>67159.299031865259</v>
      </c>
      <c r="AF99" s="62">
        <f t="shared" si="95"/>
        <v>64790.604456749999</v>
      </c>
      <c r="AG99" s="62">
        <f t="shared" si="96"/>
        <v>2157.1769490934153</v>
      </c>
      <c r="AH99" s="62">
        <f t="shared" si="97"/>
        <v>2157.4427118644066</v>
      </c>
      <c r="AI99" s="62">
        <f t="shared" si="98"/>
        <v>2081.3501540000002</v>
      </c>
      <c r="AK99" s="98"/>
      <c r="AL99" s="34" t="s">
        <v>474</v>
      </c>
      <c r="AM99" s="160">
        <v>31822.28</v>
      </c>
      <c r="AN99" s="160">
        <v>2081.3501540000002</v>
      </c>
      <c r="AO99" s="160">
        <v>2311.2331990000002</v>
      </c>
      <c r="AP99" s="160">
        <v>3492.2166409999995</v>
      </c>
      <c r="AQ99" s="160">
        <v>15.289248634518804</v>
      </c>
      <c r="AR99" s="160">
        <v>14.75</v>
      </c>
      <c r="AS99" s="160">
        <v>27.362047400732212</v>
      </c>
      <c r="AT99" s="160">
        <v>49.109527941459085</v>
      </c>
      <c r="AU99" s="160">
        <v>0.53924863451880356</v>
      </c>
      <c r="AV99" s="160">
        <v>30699.9147715</v>
      </c>
      <c r="AW99" s="160">
        <v>-1122.3652284999991</v>
      </c>
      <c r="AX99" s="160">
        <v>-76.092557864406714</v>
      </c>
      <c r="AY99" s="72"/>
      <c r="BF99" s="131"/>
      <c r="BJ99" s="96"/>
    </row>
    <row r="100" spans="1:62">
      <c r="B100" s="59" t="str">
        <f t="shared" si="74"/>
        <v>K07616 18OZ Kroger Peach Preserves</v>
      </c>
      <c r="D100" s="91">
        <f t="shared" si="75"/>
        <v>34189.15</v>
      </c>
      <c r="E100" s="92">
        <f t="shared" si="75"/>
        <v>2271.6168319999997</v>
      </c>
      <c r="F100" s="92">
        <f t="shared" si="75"/>
        <v>3139.3498650000001</v>
      </c>
      <c r="G100" s="92">
        <f t="shared" si="75"/>
        <v>3537.8666369999992</v>
      </c>
      <c r="H100" s="93">
        <f t="shared" si="76"/>
        <v>15.05057962169564</v>
      </c>
      <c r="I100" s="94">
        <f t="shared" si="77"/>
        <v>14.75</v>
      </c>
      <c r="J100" s="95">
        <f t="shared" si="78"/>
        <v>0.2590179510593168</v>
      </c>
      <c r="K100" s="95">
        <f t="shared" si="78"/>
        <v>0.42837234163493143</v>
      </c>
      <c r="L100" s="96">
        <f t="shared" si="84"/>
        <v>14.750000000205393</v>
      </c>
      <c r="M100" s="60">
        <f t="shared" si="79"/>
        <v>0.25384502618562232</v>
      </c>
      <c r="N100" s="60">
        <f t="shared" si="80"/>
        <v>-5.1729248736944733E-3</v>
      </c>
      <c r="O100" s="60">
        <f t="shared" si="85"/>
        <v>0.41981718964551218</v>
      </c>
      <c r="P100" s="60">
        <f t="shared" si="86"/>
        <v>-8.5551519894192518E-3</v>
      </c>
      <c r="Q100" s="97">
        <f t="shared" si="81"/>
        <v>14.75</v>
      </c>
      <c r="R100" s="60">
        <f t="shared" si="82"/>
        <v>0.25901795106292358</v>
      </c>
      <c r="S100" s="60">
        <f t="shared" si="83"/>
        <v>3.6067815400997461E-12</v>
      </c>
      <c r="T100" s="60">
        <f t="shared" si="87"/>
        <v>0.42837234164856131</v>
      </c>
      <c r="U100" s="60">
        <f t="shared" si="88"/>
        <v>1.3629875006415659E-11</v>
      </c>
      <c r="W100" s="61"/>
      <c r="X100" s="61"/>
      <c r="Y100" s="60"/>
      <c r="Z100" s="62">
        <f t="shared" si="89"/>
        <v>134685.12861465104</v>
      </c>
      <c r="AA100" s="62">
        <f t="shared" si="90"/>
        <v>131995.2916765</v>
      </c>
      <c r="AB100" s="62">
        <f t="shared" si="91"/>
        <v>2317.9084745439945</v>
      </c>
      <c r="AC100" s="62">
        <f t="shared" si="92"/>
        <v>2317.9084745762711</v>
      </c>
      <c r="AD100" s="62">
        <f t="shared" si="93"/>
        <v>2271.6168319999997</v>
      </c>
      <c r="AE100" s="62">
        <f t="shared" si="94"/>
        <v>81438.185103541968</v>
      </c>
      <c r="AF100" s="62">
        <f t="shared" si="95"/>
        <v>79811.758780749995</v>
      </c>
      <c r="AG100" s="62">
        <f t="shared" si="96"/>
        <v>2317.9084745025202</v>
      </c>
      <c r="AH100" s="62">
        <f t="shared" si="97"/>
        <v>2317.9084745762711</v>
      </c>
      <c r="AI100" s="62">
        <f t="shared" si="98"/>
        <v>2271.6168319999997</v>
      </c>
      <c r="AK100" s="98"/>
      <c r="AL100" s="34" t="s">
        <v>475</v>
      </c>
      <c r="AM100" s="160">
        <v>34189.15</v>
      </c>
      <c r="AN100" s="160">
        <v>2271.6168319999997</v>
      </c>
      <c r="AO100" s="160">
        <v>3139.3498650000001</v>
      </c>
      <c r="AP100" s="160">
        <v>3537.8666369999992</v>
      </c>
      <c r="AQ100" s="160">
        <v>15.050579621695638</v>
      </c>
      <c r="AR100" s="160">
        <v>14.75</v>
      </c>
      <c r="AS100" s="160">
        <v>25.901795105931679</v>
      </c>
      <c r="AT100" s="160">
        <v>42.837234163493143</v>
      </c>
      <c r="AU100" s="160">
        <v>0.30057962169563779</v>
      </c>
      <c r="AV100" s="160">
        <v>33506.348271999996</v>
      </c>
      <c r="AW100" s="160">
        <v>-682.80172799999991</v>
      </c>
      <c r="AX100" s="160">
        <v>-46.29164257627118</v>
      </c>
      <c r="AY100" s="72"/>
      <c r="BF100" s="131"/>
      <c r="BJ100" s="96"/>
    </row>
    <row r="101" spans="1:62">
      <c r="B101" s="59" t="str">
        <f t="shared" si="74"/>
        <v>K07617 18oz Kroger Strawberry Preserves</v>
      </c>
      <c r="D101" s="91">
        <f t="shared" si="75"/>
        <v>87576.09</v>
      </c>
      <c r="E101" s="92">
        <f t="shared" si="75"/>
        <v>7451.4836130000012</v>
      </c>
      <c r="F101" s="92">
        <f t="shared" si="75"/>
        <v>7382.1830889999992</v>
      </c>
      <c r="G101" s="92">
        <f t="shared" si="75"/>
        <v>6206.4332889999996</v>
      </c>
      <c r="H101" s="93">
        <f t="shared" si="76"/>
        <v>11.752839373787667</v>
      </c>
      <c r="I101" s="94">
        <f t="shared" si="77"/>
        <v>11</v>
      </c>
      <c r="J101" s="95">
        <f t="shared" si="78"/>
        <v>0.37839471916380046</v>
      </c>
      <c r="K101" s="95">
        <f t="shared" si="78"/>
        <v>0.53671472014763855</v>
      </c>
      <c r="L101" s="96">
        <f t="shared" si="84"/>
        <v>11.000000000000002</v>
      </c>
      <c r="M101" s="60">
        <f t="shared" si="79"/>
        <v>0.35415628329653415</v>
      </c>
      <c r="N101" s="60">
        <f t="shared" si="80"/>
        <v>-2.4238435867266317E-2</v>
      </c>
      <c r="O101" s="60">
        <f t="shared" si="85"/>
        <v>0.50233592022094775</v>
      </c>
      <c r="P101" s="60">
        <f t="shared" si="86"/>
        <v>-3.4378799926690795E-2</v>
      </c>
      <c r="Q101" s="97">
        <f t="shared" si="81"/>
        <v>11</v>
      </c>
      <c r="R101" s="60">
        <f t="shared" si="82"/>
        <v>0.37839471916380057</v>
      </c>
      <c r="S101" s="60">
        <f t="shared" si="83"/>
        <v>0</v>
      </c>
      <c r="T101" s="60">
        <f t="shared" si="87"/>
        <v>0.5367157620036922</v>
      </c>
      <c r="U101" s="60">
        <f t="shared" si="88"/>
        <v>1.0418560536518129E-6</v>
      </c>
      <c r="W101" s="61"/>
      <c r="X101" s="61"/>
      <c r="Y101" s="60"/>
      <c r="Z101" s="62">
        <f t="shared" si="89"/>
        <v>247280.91560265434</v>
      </c>
      <c r="AA101" s="62">
        <f t="shared" si="90"/>
        <v>231441.09990099998</v>
      </c>
      <c r="AB101" s="62">
        <f t="shared" si="91"/>
        <v>7961.4627272727257</v>
      </c>
      <c r="AC101" s="62">
        <f t="shared" si="92"/>
        <v>7961.4627272727275</v>
      </c>
      <c r="AD101" s="62">
        <f t="shared" si="93"/>
        <v>7451.4836130000012</v>
      </c>
      <c r="AE101" s="62">
        <f t="shared" si="94"/>
        <v>174337.70207290867</v>
      </c>
      <c r="AF101" s="62">
        <f t="shared" si="95"/>
        <v>163170.33372200001</v>
      </c>
      <c r="AG101" s="62">
        <f t="shared" si="96"/>
        <v>7961.447272727275</v>
      </c>
      <c r="AH101" s="62">
        <f t="shared" si="97"/>
        <v>7961.4627272727257</v>
      </c>
      <c r="AI101" s="62">
        <f t="shared" si="98"/>
        <v>7451.4836130000012</v>
      </c>
      <c r="AK101" s="98"/>
      <c r="AL101" s="34" t="s">
        <v>476</v>
      </c>
      <c r="AM101" s="160">
        <v>87576.09</v>
      </c>
      <c r="AN101" s="160">
        <v>7451.4836130000012</v>
      </c>
      <c r="AO101" s="160">
        <v>7382.1830889999992</v>
      </c>
      <c r="AP101" s="160">
        <v>6206.4332889999996</v>
      </c>
      <c r="AQ101" s="160">
        <v>11.752839373787667</v>
      </c>
      <c r="AR101" s="160">
        <v>11</v>
      </c>
      <c r="AS101" s="160">
        <v>37.839471916380049</v>
      </c>
      <c r="AT101" s="160">
        <v>53.67147201476385</v>
      </c>
      <c r="AU101" s="160">
        <v>0.75283937378766719</v>
      </c>
      <c r="AV101" s="160">
        <v>81966.319742999971</v>
      </c>
      <c r="AW101" s="160">
        <v>-5609.7702569999974</v>
      </c>
      <c r="AX101" s="160">
        <v>-509.97911427272714</v>
      </c>
      <c r="AY101" s="72"/>
      <c r="BF101" s="131"/>
      <c r="BJ101" s="96"/>
    </row>
    <row r="102" spans="1:62">
      <c r="B102" s="59" t="str">
        <f t="shared" si="74"/>
        <v>K07753 18OZ Kroger Apple Jelly</v>
      </c>
      <c r="D102" s="91">
        <f t="shared" si="75"/>
        <v>947.67</v>
      </c>
      <c r="E102" s="92">
        <f t="shared" si="75"/>
        <v>56.600006</v>
      </c>
      <c r="F102" s="92">
        <f t="shared" si="75"/>
        <v>20.549999</v>
      </c>
      <c r="G102" s="92">
        <f t="shared" si="75"/>
        <v>65.549994999999996</v>
      </c>
      <c r="H102" s="93">
        <f t="shared" si="76"/>
        <v>16.743284444174794</v>
      </c>
      <c r="I102" s="94">
        <f t="shared" si="77"/>
        <v>14.75</v>
      </c>
      <c r="J102" s="95">
        <f t="shared" si="78"/>
        <v>0.45023695556637722</v>
      </c>
      <c r="K102" s="95">
        <f t="shared" si="78"/>
        <v>0.83277782736640338</v>
      </c>
      <c r="L102" s="96">
        <f t="shared" si="84"/>
        <v>14.75</v>
      </c>
      <c r="M102" s="60">
        <f t="shared" si="79"/>
        <v>0.39663634197617381</v>
      </c>
      <c r="N102" s="60">
        <f t="shared" si="80"/>
        <v>-5.3600613590203405E-2</v>
      </c>
      <c r="O102" s="60">
        <f t="shared" si="85"/>
        <v>0.73363580468983769</v>
      </c>
      <c r="P102" s="60">
        <f t="shared" si="86"/>
        <v>-9.9142022676565689E-2</v>
      </c>
      <c r="Q102" s="97">
        <f t="shared" si="81"/>
        <v>14.75</v>
      </c>
      <c r="R102" s="60">
        <f t="shared" si="82"/>
        <v>0.45023695556637727</v>
      </c>
      <c r="S102" s="60">
        <f t="shared" si="83"/>
        <v>0</v>
      </c>
      <c r="T102" s="60">
        <f t="shared" si="87"/>
        <v>0.83277782754935714</v>
      </c>
      <c r="U102" s="60">
        <f t="shared" si="88"/>
        <v>1.8295376325028201E-10</v>
      </c>
      <c r="W102" s="61"/>
      <c r="X102" s="61"/>
      <c r="Y102" s="60"/>
      <c r="Z102" s="62">
        <f t="shared" si="89"/>
        <v>2389.2666901837429</v>
      </c>
      <c r="AA102" s="62">
        <f t="shared" si="90"/>
        <v>2104.8249999999998</v>
      </c>
      <c r="AB102" s="62">
        <f t="shared" si="91"/>
        <v>64.248813559322031</v>
      </c>
      <c r="AC102" s="62">
        <f t="shared" si="92"/>
        <v>64.248813559322031</v>
      </c>
      <c r="AD102" s="62">
        <f t="shared" si="93"/>
        <v>56.600006</v>
      </c>
      <c r="AE102" s="62">
        <f t="shared" si="94"/>
        <v>1291.7444785845075</v>
      </c>
      <c r="AF102" s="62">
        <f t="shared" si="95"/>
        <v>1137.9625737499998</v>
      </c>
      <c r="AG102" s="62">
        <f t="shared" si="96"/>
        <v>64.248813545207156</v>
      </c>
      <c r="AH102" s="62">
        <f t="shared" si="97"/>
        <v>64.248813559322031</v>
      </c>
      <c r="AI102" s="62">
        <f t="shared" si="98"/>
        <v>56.600005999999993</v>
      </c>
      <c r="AK102" s="98"/>
      <c r="AL102" s="34" t="s">
        <v>626</v>
      </c>
      <c r="AM102" s="160">
        <v>947.67</v>
      </c>
      <c r="AN102" s="160">
        <v>56.600006</v>
      </c>
      <c r="AO102" s="160">
        <v>20.549999</v>
      </c>
      <c r="AP102" s="160">
        <v>65.549994999999996</v>
      </c>
      <c r="AQ102" s="160">
        <v>16.74328444417479</v>
      </c>
      <c r="AR102" s="160">
        <v>14.75</v>
      </c>
      <c r="AS102" s="160">
        <v>45.023695556637719</v>
      </c>
      <c r="AT102" s="160">
        <v>83.277782736640333</v>
      </c>
      <c r="AU102" s="160">
        <v>1.9932844441747921</v>
      </c>
      <c r="AV102" s="160">
        <v>834.85008850000008</v>
      </c>
      <c r="AW102" s="160">
        <v>-112.81991149999988</v>
      </c>
      <c r="AX102" s="160">
        <v>-7.6488075593220266</v>
      </c>
      <c r="AY102" s="72"/>
      <c r="BF102" s="131"/>
      <c r="BJ102" s="96"/>
    </row>
    <row r="103" spans="1:62">
      <c r="B103" s="59" t="str">
        <f t="shared" si="74"/>
        <v>K09364 2lb Kroger Strawberry Preserves</v>
      </c>
      <c r="D103" s="91">
        <f t="shared" si="75"/>
        <v>49484.37</v>
      </c>
      <c r="E103" s="92">
        <f t="shared" si="75"/>
        <v>5896.266936</v>
      </c>
      <c r="F103" s="92">
        <f t="shared" si="75"/>
        <v>5803.6997959999981</v>
      </c>
      <c r="G103" s="92">
        <f t="shared" si="75"/>
        <v>6675.3999319999994</v>
      </c>
      <c r="H103" s="93">
        <f t="shared" si="76"/>
        <v>8.392491475898133</v>
      </c>
      <c r="I103" s="94">
        <f t="shared" si="77"/>
        <v>11</v>
      </c>
      <c r="J103" s="95">
        <f t="shared" si="78"/>
        <v>0.24481574562114491</v>
      </c>
      <c r="K103" s="95">
        <f t="shared" si="78"/>
        <v>0.38447366509222042</v>
      </c>
      <c r="L103" s="96">
        <f t="shared" si="84"/>
        <v>11.000000000000005</v>
      </c>
      <c r="M103" s="60">
        <f t="shared" si="79"/>
        <v>0.32087887245001973</v>
      </c>
      <c r="N103" s="60">
        <f t="shared" si="80"/>
        <v>7.6063126828874811E-2</v>
      </c>
      <c r="O103" s="60">
        <f t="shared" si="85"/>
        <v>0.50395587193196145</v>
      </c>
      <c r="P103" s="60">
        <f t="shared" si="86"/>
        <v>0.11948220683974103</v>
      </c>
      <c r="Q103" s="97">
        <f t="shared" si="81"/>
        <v>11</v>
      </c>
      <c r="R103" s="60">
        <f t="shared" si="82"/>
        <v>0.244815745621145</v>
      </c>
      <c r="S103" s="60">
        <f t="shared" si="83"/>
        <v>0</v>
      </c>
      <c r="T103" s="60">
        <f t="shared" si="87"/>
        <v>0.38449503267434526</v>
      </c>
      <c r="U103" s="60">
        <f t="shared" si="88"/>
        <v>2.1367582124842688E-5</v>
      </c>
      <c r="W103" s="61"/>
      <c r="X103" s="61"/>
      <c r="Y103" s="60"/>
      <c r="Z103" s="62">
        <f t="shared" si="89"/>
        <v>154215.1080941227</v>
      </c>
      <c r="AA103" s="62">
        <f t="shared" si="90"/>
        <v>202129.03330399998</v>
      </c>
      <c r="AB103" s="62">
        <f t="shared" si="91"/>
        <v>4498.5790909090892</v>
      </c>
      <c r="AC103" s="62">
        <f t="shared" si="92"/>
        <v>4498.5790909090911</v>
      </c>
      <c r="AD103" s="62">
        <f t="shared" si="93"/>
        <v>5896.266936</v>
      </c>
      <c r="AE103" s="62">
        <f t="shared" si="94"/>
        <v>98191.871066601714</v>
      </c>
      <c r="AF103" s="62">
        <f t="shared" si="95"/>
        <v>128699.63405199996</v>
      </c>
      <c r="AG103" s="62">
        <f t="shared" si="96"/>
        <v>4498.3290909090874</v>
      </c>
      <c r="AH103" s="62">
        <f t="shared" si="97"/>
        <v>4498.5790909090911</v>
      </c>
      <c r="AI103" s="62">
        <f t="shared" si="98"/>
        <v>5896.266936</v>
      </c>
      <c r="AK103" s="98"/>
      <c r="AL103" s="34" t="s">
        <v>477</v>
      </c>
      <c r="AM103" s="160">
        <v>49484.37</v>
      </c>
      <c r="AN103" s="160">
        <v>5896.266936</v>
      </c>
      <c r="AO103" s="160">
        <v>5803.6997959999981</v>
      </c>
      <c r="AP103" s="160">
        <v>6675.3999319999994</v>
      </c>
      <c r="AQ103" s="160">
        <v>8.392491475898133</v>
      </c>
      <c r="AR103" s="160">
        <v>11</v>
      </c>
      <c r="AS103" s="160">
        <v>24.481574562114492</v>
      </c>
      <c r="AT103" s="160">
        <v>38.447366509222043</v>
      </c>
      <c r="AU103" s="160">
        <v>-2.6075085241018678</v>
      </c>
      <c r="AV103" s="160">
        <v>64858.936295999985</v>
      </c>
      <c r="AW103" s="160">
        <v>15374.566296000003</v>
      </c>
      <c r="AX103" s="160">
        <v>1397.6878450909089</v>
      </c>
      <c r="AY103" s="72"/>
      <c r="BF103" s="131"/>
      <c r="BJ103" s="96"/>
    </row>
    <row r="104" spans="1:62">
      <c r="B104" s="59" t="str">
        <f t="shared" si="74"/>
        <v>K47110 10OZ Kroger Sweet and Sour</v>
      </c>
      <c r="D104" s="91">
        <f t="shared" si="75"/>
        <v>10026.799999999999</v>
      </c>
      <c r="E104" s="92">
        <f t="shared" si="75"/>
        <v>550.78337299999998</v>
      </c>
      <c r="F104" s="92">
        <f t="shared" si="75"/>
        <v>615.68329800000004</v>
      </c>
      <c r="G104" s="92">
        <f t="shared" si="75"/>
        <v>134.31666200000001</v>
      </c>
      <c r="H104" s="93">
        <f t="shared" si="76"/>
        <v>18.204616354677068</v>
      </c>
      <c r="I104" s="94">
        <f t="shared" si="77"/>
        <v>15.5</v>
      </c>
      <c r="J104" s="95">
        <f t="shared" si="78"/>
        <v>0.49730828044087133</v>
      </c>
      <c r="K104" s="95">
        <f t="shared" si="78"/>
        <v>0.55457248684527072</v>
      </c>
      <c r="L104" s="96">
        <f t="shared" si="84"/>
        <v>15.500000000485679</v>
      </c>
      <c r="M104" s="60">
        <f t="shared" si="79"/>
        <v>0.42342437747086348</v>
      </c>
      <c r="N104" s="60">
        <f t="shared" si="80"/>
        <v>-7.3883902970007853E-2</v>
      </c>
      <c r="O104" s="60">
        <f t="shared" si="85"/>
        <v>0.47218097755662314</v>
      </c>
      <c r="P104" s="60">
        <f t="shared" si="86"/>
        <v>-8.239150928864758E-2</v>
      </c>
      <c r="Q104" s="97">
        <f t="shared" si="81"/>
        <v>15.5</v>
      </c>
      <c r="R104" s="60">
        <f t="shared" si="82"/>
        <v>0.49730828045645403</v>
      </c>
      <c r="S104" s="60">
        <f t="shared" si="83"/>
        <v>1.5582701795580078E-11</v>
      </c>
      <c r="T104" s="60">
        <f t="shared" si="87"/>
        <v>0.55457248686417471</v>
      </c>
      <c r="U104" s="60">
        <f t="shared" si="88"/>
        <v>1.8903989484897465E-11</v>
      </c>
      <c r="W104" s="61"/>
      <c r="X104" s="61"/>
      <c r="Y104" s="60"/>
      <c r="Z104" s="62">
        <f t="shared" si="89"/>
        <v>23680.261537823149</v>
      </c>
      <c r="AA104" s="62">
        <f t="shared" si="90"/>
        <v>20162.141661500002</v>
      </c>
      <c r="AB104" s="62">
        <f t="shared" si="91"/>
        <v>646.89032256037535</v>
      </c>
      <c r="AC104" s="62">
        <f t="shared" si="92"/>
        <v>646.89032258064503</v>
      </c>
      <c r="AD104" s="62">
        <f t="shared" si="93"/>
        <v>550.78337299999998</v>
      </c>
      <c r="AE104" s="62">
        <f t="shared" si="94"/>
        <v>21235.078236072317</v>
      </c>
      <c r="AF104" s="62">
        <f t="shared" si="95"/>
        <v>18080.233400500001</v>
      </c>
      <c r="AG104" s="62">
        <f t="shared" si="96"/>
        <v>646.89032255859433</v>
      </c>
      <c r="AH104" s="62">
        <f t="shared" si="97"/>
        <v>646.89032258064515</v>
      </c>
      <c r="AI104" s="62">
        <f t="shared" si="98"/>
        <v>550.78337299999998</v>
      </c>
      <c r="AK104" s="98"/>
      <c r="AL104" s="34" t="s">
        <v>478</v>
      </c>
      <c r="AM104" s="160">
        <v>10026.799999999999</v>
      </c>
      <c r="AN104" s="160">
        <v>550.78337299999998</v>
      </c>
      <c r="AO104" s="160">
        <v>615.68329800000004</v>
      </c>
      <c r="AP104" s="160">
        <v>134.31666200000001</v>
      </c>
      <c r="AQ104" s="160">
        <v>18.204616354677068</v>
      </c>
      <c r="AR104" s="160">
        <v>15.5</v>
      </c>
      <c r="AS104" s="160">
        <v>49.730828044087133</v>
      </c>
      <c r="AT104" s="160">
        <v>55.457248684527073</v>
      </c>
      <c r="AU104" s="160">
        <v>2.7046163546770687</v>
      </c>
      <c r="AV104" s="160">
        <v>8537.1422815000005</v>
      </c>
      <c r="AW104" s="160">
        <v>-1489.6577185000001</v>
      </c>
      <c r="AX104" s="160">
        <v>-96.106949580645178</v>
      </c>
      <c r="AY104" s="72"/>
      <c r="BF104" s="131"/>
      <c r="BJ104" s="96"/>
    </row>
    <row r="105" spans="1:62">
      <c r="B105" s="59" t="str">
        <f t="shared" si="74"/>
        <v>K71295 14OZ Kroger Pizza Traditional</v>
      </c>
      <c r="D105" s="91">
        <f t="shared" si="75"/>
        <v>236786.8</v>
      </c>
      <c r="E105" s="92">
        <f t="shared" si="75"/>
        <v>15919.550852</v>
      </c>
      <c r="F105" s="92">
        <f t="shared" si="75"/>
        <v>12580.549178000001</v>
      </c>
      <c r="G105" s="92">
        <f t="shared" si="75"/>
        <v>7172.9833020000024</v>
      </c>
      <c r="H105" s="93">
        <f t="shared" si="76"/>
        <v>14.873962349902106</v>
      </c>
      <c r="I105" s="94">
        <f t="shared" si="77"/>
        <v>15.42</v>
      </c>
      <c r="J105" s="95">
        <f t="shared" si="78"/>
        <v>0.43045770459206323</v>
      </c>
      <c r="K105" s="95">
        <f t="shared" si="78"/>
        <v>0.53876956099599849</v>
      </c>
      <c r="L105" s="96">
        <f t="shared" si="84"/>
        <v>15.420070331926185</v>
      </c>
      <c r="M105" s="60">
        <f t="shared" si="79"/>
        <v>0.44626226176865419</v>
      </c>
      <c r="N105" s="60">
        <f t="shared" si="80"/>
        <v>1.5804557176590961E-2</v>
      </c>
      <c r="O105" s="60">
        <f t="shared" si="85"/>
        <v>0.55857877113563237</v>
      </c>
      <c r="P105" s="60">
        <f t="shared" si="86"/>
        <v>1.9809210139633882E-2</v>
      </c>
      <c r="Q105" s="97">
        <f t="shared" si="81"/>
        <v>15.42</v>
      </c>
      <c r="R105" s="60">
        <f t="shared" si="82"/>
        <v>0.43045966794611673</v>
      </c>
      <c r="S105" s="60">
        <f t="shared" si="83"/>
        <v>1.963354053502453E-6</v>
      </c>
      <c r="T105" s="60">
        <f t="shared" si="87"/>
        <v>0.53879893718067318</v>
      </c>
      <c r="U105" s="60">
        <f t="shared" si="88"/>
        <v>2.9376184674689831E-5</v>
      </c>
      <c r="W105" s="61"/>
      <c r="X105" s="61"/>
      <c r="Y105" s="60"/>
      <c r="Z105" s="62">
        <f t="shared" si="89"/>
        <v>530600.09838508838</v>
      </c>
      <c r="AA105" s="62">
        <f t="shared" si="90"/>
        <v>550078.94497944007</v>
      </c>
      <c r="AB105" s="62">
        <f t="shared" si="91"/>
        <v>15355.753566814112</v>
      </c>
      <c r="AC105" s="62">
        <f t="shared" si="92"/>
        <v>15355.823605706872</v>
      </c>
      <c r="AD105" s="62">
        <f t="shared" si="93"/>
        <v>15919.550852</v>
      </c>
      <c r="AE105" s="62">
        <f t="shared" si="94"/>
        <v>423909.41481466388</v>
      </c>
      <c r="AF105" s="62">
        <f t="shared" si="95"/>
        <v>439471.54246260005</v>
      </c>
      <c r="AG105" s="62">
        <f t="shared" si="96"/>
        <v>15354.986381505145</v>
      </c>
      <c r="AH105" s="62">
        <f t="shared" si="97"/>
        <v>15355.823605706872</v>
      </c>
      <c r="AI105" s="62">
        <f t="shared" si="98"/>
        <v>15919.550852</v>
      </c>
      <c r="AK105" s="98"/>
      <c r="AL105" s="34" t="s">
        <v>479</v>
      </c>
      <c r="AM105" s="160">
        <v>236786.8</v>
      </c>
      <c r="AN105" s="160">
        <v>15919.550852</v>
      </c>
      <c r="AO105" s="160">
        <v>12580.549178000001</v>
      </c>
      <c r="AP105" s="160">
        <v>7172.9833020000024</v>
      </c>
      <c r="AQ105" s="160">
        <v>14.873962349902106</v>
      </c>
      <c r="AR105" s="160">
        <v>15.42</v>
      </c>
      <c r="AS105" s="160">
        <v>43.045770459206324</v>
      </c>
      <c r="AT105" s="160">
        <v>53.876956099599845</v>
      </c>
      <c r="AU105" s="160">
        <v>-0.54603765009789418</v>
      </c>
      <c r="AV105" s="160">
        <v>245479.47413783998</v>
      </c>
      <c r="AW105" s="160">
        <v>8692.6741378399965</v>
      </c>
      <c r="AX105" s="160">
        <v>563.72724629312552</v>
      </c>
      <c r="AY105" s="72"/>
      <c r="BF105" s="131"/>
      <c r="BJ105" s="96"/>
    </row>
    <row r="106" spans="1:62">
      <c r="B106" s="59" t="str">
        <f t="shared" si="74"/>
        <v>K76819 18OZ Kroger Red Rasberry Preserves</v>
      </c>
      <c r="D106" s="91">
        <f t="shared" si="75"/>
        <v>30399.439999999999</v>
      </c>
      <c r="E106" s="92">
        <f t="shared" si="75"/>
        <v>1990.8001160000006</v>
      </c>
      <c r="F106" s="92">
        <f t="shared" si="75"/>
        <v>3582.0665709999994</v>
      </c>
      <c r="G106" s="92">
        <f t="shared" si="75"/>
        <v>4179.7333079999999</v>
      </c>
      <c r="H106" s="93">
        <f t="shared" si="76"/>
        <v>15.269960934641611</v>
      </c>
      <c r="I106" s="94">
        <f t="shared" si="77"/>
        <v>14.75</v>
      </c>
      <c r="J106" s="95">
        <f t="shared" si="78"/>
        <v>0.211326106270909</v>
      </c>
      <c r="K106" s="95">
        <f t="shared" si="78"/>
        <v>0.36881106805955816</v>
      </c>
      <c r="L106" s="96">
        <f t="shared" si="84"/>
        <v>14.750000000642755</v>
      </c>
      <c r="M106" s="60">
        <f t="shared" si="79"/>
        <v>0.20413019266868848</v>
      </c>
      <c r="N106" s="60">
        <f t="shared" si="80"/>
        <v>-7.1959136022205217E-3</v>
      </c>
      <c r="O106" s="60">
        <f t="shared" si="85"/>
        <v>0.3572308881251372</v>
      </c>
      <c r="P106" s="60">
        <f t="shared" si="86"/>
        <v>-1.1580179934420953E-2</v>
      </c>
      <c r="Q106" s="97">
        <f t="shared" si="81"/>
        <v>14.75</v>
      </c>
      <c r="R106" s="60">
        <f t="shared" si="82"/>
        <v>0.21132610628011791</v>
      </c>
      <c r="S106" s="60">
        <f t="shared" si="83"/>
        <v>9.2089114112070547E-12</v>
      </c>
      <c r="T106" s="60">
        <f t="shared" si="87"/>
        <v>0.36982384449614725</v>
      </c>
      <c r="U106" s="60">
        <f t="shared" si="88"/>
        <v>1.0127764365890912E-3</v>
      </c>
      <c r="W106" s="61"/>
      <c r="X106" s="61"/>
      <c r="Y106" s="60"/>
      <c r="Z106" s="62">
        <f t="shared" si="89"/>
        <v>148921.820934836</v>
      </c>
      <c r="AA106" s="62">
        <f t="shared" si="90"/>
        <v>143850.84992625</v>
      </c>
      <c r="AB106" s="62">
        <f t="shared" si="91"/>
        <v>2060.9789829610368</v>
      </c>
      <c r="AC106" s="62">
        <f t="shared" si="92"/>
        <v>2060.9789830508475</v>
      </c>
      <c r="AD106" s="62">
        <f t="shared" si="93"/>
        <v>1990.8001160000003</v>
      </c>
      <c r="AE106" s="62">
        <f t="shared" si="94"/>
        <v>85097.456604455612</v>
      </c>
      <c r="AF106" s="62">
        <f t="shared" si="95"/>
        <v>82199.783633250001</v>
      </c>
      <c r="AG106" s="62">
        <f t="shared" si="96"/>
        <v>2055.3349149860014</v>
      </c>
      <c r="AH106" s="62">
        <f t="shared" si="97"/>
        <v>2060.9789830508471</v>
      </c>
      <c r="AI106" s="62">
        <f t="shared" si="98"/>
        <v>1990.8001160000008</v>
      </c>
      <c r="AK106" s="98"/>
      <c r="AL106" s="34" t="s">
        <v>480</v>
      </c>
      <c r="AM106" s="160">
        <v>30399.439999999999</v>
      </c>
      <c r="AN106" s="160">
        <v>1990.8001160000006</v>
      </c>
      <c r="AO106" s="160">
        <v>3582.0665709999994</v>
      </c>
      <c r="AP106" s="160">
        <v>4179.7333079999999</v>
      </c>
      <c r="AQ106" s="160">
        <v>15.269960934641613</v>
      </c>
      <c r="AR106" s="160">
        <v>14.75</v>
      </c>
      <c r="AS106" s="160">
        <v>21.132610627090902</v>
      </c>
      <c r="AT106" s="160">
        <v>36.881106805955817</v>
      </c>
      <c r="AU106" s="160">
        <v>0.51996093464161275</v>
      </c>
      <c r="AV106" s="160">
        <v>29364.301711</v>
      </c>
      <c r="AW106" s="160">
        <v>-1035.1382889999995</v>
      </c>
      <c r="AX106" s="160">
        <v>-70.178867050847444</v>
      </c>
      <c r="AY106" s="72"/>
      <c r="BF106" s="131"/>
      <c r="BJ106" s="96"/>
    </row>
    <row r="107" spans="1:62">
      <c r="B107" s="59" t="str">
        <f t="shared" si="74"/>
        <v>K91282 12OZ Kroger Caramel ICT</v>
      </c>
      <c r="D107" s="91">
        <f t="shared" si="75"/>
        <v>36053.15</v>
      </c>
      <c r="E107" s="92">
        <f t="shared" si="75"/>
        <v>2338.5168499999995</v>
      </c>
      <c r="F107" s="92">
        <f t="shared" si="75"/>
        <v>3479.3665139999998</v>
      </c>
      <c r="G107" s="92">
        <f t="shared" si="75"/>
        <v>3030.1333019999997</v>
      </c>
      <c r="H107" s="93">
        <f t="shared" si="76"/>
        <v>15.417100800449656</v>
      </c>
      <c r="I107" s="94">
        <f t="shared" si="77"/>
        <v>15.67</v>
      </c>
      <c r="J107" s="95">
        <f t="shared" si="78"/>
        <v>0.26003289254482342</v>
      </c>
      <c r="K107" s="95">
        <f t="shared" si="78"/>
        <v>0.39539837376628617</v>
      </c>
      <c r="L107" s="96">
        <f t="shared" si="84"/>
        <v>15.669999999989232</v>
      </c>
      <c r="M107" s="60">
        <f t="shared" si="79"/>
        <v>0.26429842283029892</v>
      </c>
      <c r="N107" s="60">
        <f t="shared" si="80"/>
        <v>4.265530285475494E-3</v>
      </c>
      <c r="O107" s="60">
        <f t="shared" si="85"/>
        <v>0.40195320251181299</v>
      </c>
      <c r="P107" s="60">
        <f t="shared" si="86"/>
        <v>6.5548287455268195E-3</v>
      </c>
      <c r="Q107" s="97">
        <f t="shared" si="81"/>
        <v>15.67</v>
      </c>
      <c r="R107" s="60">
        <f t="shared" si="82"/>
        <v>0.26003289254464473</v>
      </c>
      <c r="S107" s="60">
        <f t="shared" si="83"/>
        <v>-1.7869039581341895E-13</v>
      </c>
      <c r="T107" s="60">
        <f t="shared" si="87"/>
        <v>0.39546605234130028</v>
      </c>
      <c r="U107" s="60">
        <f t="shared" si="88"/>
        <v>6.7678575014107345E-5</v>
      </c>
      <c r="W107" s="61"/>
      <c r="X107" s="61"/>
      <c r="Y107" s="60"/>
      <c r="Z107" s="62">
        <f t="shared" si="89"/>
        <v>136410.76482378048</v>
      </c>
      <c r="AA107" s="62">
        <f t="shared" si="90"/>
        <v>138648.42115621999</v>
      </c>
      <c r="AB107" s="62">
        <f t="shared" si="91"/>
        <v>2300.7753669447848</v>
      </c>
      <c r="AC107" s="62">
        <f t="shared" si="92"/>
        <v>2300.7753669432036</v>
      </c>
      <c r="AD107" s="62">
        <f t="shared" si="93"/>
        <v>2338.5168499999995</v>
      </c>
      <c r="AE107" s="62">
        <f t="shared" si="94"/>
        <v>89694.894268047123</v>
      </c>
      <c r="AF107" s="62">
        <f t="shared" si="95"/>
        <v>91166.232313879984</v>
      </c>
      <c r="AG107" s="62">
        <f t="shared" si="96"/>
        <v>2300.3816208875301</v>
      </c>
      <c r="AH107" s="62">
        <f t="shared" si="97"/>
        <v>2300.7753669432041</v>
      </c>
      <c r="AI107" s="62">
        <f t="shared" si="98"/>
        <v>2338.5168499999995</v>
      </c>
      <c r="AK107" s="98"/>
      <c r="AL107" s="34" t="s">
        <v>481</v>
      </c>
      <c r="AM107" s="160">
        <v>36053.15</v>
      </c>
      <c r="AN107" s="160">
        <v>2338.5168499999995</v>
      </c>
      <c r="AO107" s="160">
        <v>3479.3665139999998</v>
      </c>
      <c r="AP107" s="160">
        <v>3030.1333019999997</v>
      </c>
      <c r="AQ107" s="160">
        <v>15.417100800449655</v>
      </c>
      <c r="AR107" s="160">
        <v>15.67</v>
      </c>
      <c r="AS107" s="160">
        <v>26.003289254482343</v>
      </c>
      <c r="AT107" s="160">
        <v>39.539837376628618</v>
      </c>
      <c r="AU107" s="160">
        <v>-0.25289919955034518</v>
      </c>
      <c r="AV107" s="160">
        <v>36644.559039499996</v>
      </c>
      <c r="AW107" s="160">
        <v>591.40903949999995</v>
      </c>
      <c r="AX107" s="160">
        <v>37.741483056796426</v>
      </c>
      <c r="AY107" s="72"/>
      <c r="BF107" s="131"/>
      <c r="BJ107" s="96"/>
    </row>
    <row r="108" spans="1:62">
      <c r="B108" s="59" t="str">
        <f t="shared" si="74"/>
        <v>K96302 Kroger 24oz Mild Salsa</v>
      </c>
      <c r="D108" s="91">
        <f t="shared" si="75"/>
        <v>41438.879999999997</v>
      </c>
      <c r="E108" s="92">
        <f t="shared" si="75"/>
        <v>3444.0834889999996</v>
      </c>
      <c r="F108" s="92">
        <f t="shared" si="75"/>
        <v>3526.2332039999997</v>
      </c>
      <c r="G108" s="92">
        <f t="shared" si="75"/>
        <v>2347.6666379999997</v>
      </c>
      <c r="H108" s="93">
        <f t="shared" si="76"/>
        <v>12.031903446113004</v>
      </c>
      <c r="I108" s="94">
        <f t="shared" si="77"/>
        <v>11</v>
      </c>
      <c r="J108" s="95">
        <f t="shared" si="78"/>
        <v>0.40429036791232553</v>
      </c>
      <c r="K108" s="95">
        <f t="shared" si="78"/>
        <v>0.54045581395194997</v>
      </c>
      <c r="L108" s="96">
        <f t="shared" si="84"/>
        <v>11.000000000000007</v>
      </c>
      <c r="M108" s="60">
        <f t="shared" si="79"/>
        <v>0.36961683302672138</v>
      </c>
      <c r="N108" s="60">
        <f t="shared" si="80"/>
        <v>-3.4673534885604151E-2</v>
      </c>
      <c r="O108" s="60">
        <f t="shared" si="85"/>
        <v>0.49410717485171812</v>
      </c>
      <c r="P108" s="60">
        <f t="shared" si="86"/>
        <v>-4.6348639100231848E-2</v>
      </c>
      <c r="Q108" s="97">
        <f t="shared" si="81"/>
        <v>11</v>
      </c>
      <c r="R108" s="60">
        <f t="shared" si="82"/>
        <v>0.40429036791232581</v>
      </c>
      <c r="S108" s="60">
        <f t="shared" si="83"/>
        <v>0</v>
      </c>
      <c r="T108" s="60">
        <f t="shared" si="87"/>
        <v>0.54045907453159525</v>
      </c>
      <c r="U108" s="60">
        <f t="shared" si="88"/>
        <v>3.2605796452811475E-6</v>
      </c>
      <c r="W108" s="61"/>
      <c r="X108" s="61"/>
      <c r="Y108" s="60"/>
      <c r="Z108" s="62">
        <f t="shared" si="89"/>
        <v>112113.07575108242</v>
      </c>
      <c r="AA108" s="62">
        <f t="shared" si="90"/>
        <v>102497.816641</v>
      </c>
      <c r="AB108" s="62">
        <f t="shared" si="91"/>
        <v>3767.1709090909062</v>
      </c>
      <c r="AC108" s="62">
        <f t="shared" si="92"/>
        <v>3767.1709090909089</v>
      </c>
      <c r="AD108" s="62">
        <f t="shared" si="93"/>
        <v>3444.0834890000001</v>
      </c>
      <c r="AE108" s="62">
        <f t="shared" si="94"/>
        <v>83866.177439005682</v>
      </c>
      <c r="AF108" s="62">
        <f t="shared" si="95"/>
        <v>76673.483622999993</v>
      </c>
      <c r="AG108" s="62">
        <f t="shared" si="96"/>
        <v>3767.1481818181787</v>
      </c>
      <c r="AH108" s="62">
        <f t="shared" si="97"/>
        <v>3767.1709090909089</v>
      </c>
      <c r="AI108" s="62">
        <f t="shared" si="98"/>
        <v>3444.0834890000001</v>
      </c>
      <c r="AK108" s="98"/>
      <c r="AL108" s="34" t="s">
        <v>482</v>
      </c>
      <c r="AM108" s="160">
        <v>41438.879999999997</v>
      </c>
      <c r="AN108" s="160">
        <v>3444.0834889999996</v>
      </c>
      <c r="AO108" s="160">
        <v>3526.2332039999997</v>
      </c>
      <c r="AP108" s="160">
        <v>2347.6666379999997</v>
      </c>
      <c r="AQ108" s="160">
        <v>12.031903446113006</v>
      </c>
      <c r="AR108" s="160">
        <v>11</v>
      </c>
      <c r="AS108" s="160">
        <v>40.429036791232555</v>
      </c>
      <c r="AT108" s="160">
        <v>54.045581395194993</v>
      </c>
      <c r="AU108" s="160">
        <v>1.0319034461130059</v>
      </c>
      <c r="AV108" s="160">
        <v>37884.918379000002</v>
      </c>
      <c r="AW108" s="160">
        <v>-3553.9616210000008</v>
      </c>
      <c r="AX108" s="160">
        <v>-323.08742009090906</v>
      </c>
      <c r="AY108" s="72"/>
      <c r="BF108" s="131"/>
      <c r="BJ108" s="96"/>
    </row>
    <row r="109" spans="1:62">
      <c r="B109" s="59" t="str">
        <f t="shared" si="74"/>
        <v>K96303 Kroger 24oz Medium Salsa</v>
      </c>
      <c r="D109" s="91">
        <f t="shared" si="75"/>
        <v>29291.3</v>
      </c>
      <c r="E109" s="92">
        <f t="shared" si="75"/>
        <v>2536.9667669999999</v>
      </c>
      <c r="F109" s="92">
        <f t="shared" si="75"/>
        <v>2769.633245</v>
      </c>
      <c r="G109" s="92">
        <f t="shared" si="75"/>
        <v>2771.2333189999999</v>
      </c>
      <c r="H109" s="93">
        <f t="shared" si="76"/>
        <v>11.545795704150034</v>
      </c>
      <c r="I109" s="94">
        <f t="shared" si="77"/>
        <v>11</v>
      </c>
      <c r="J109" s="95">
        <f t="shared" si="78"/>
        <v>0.32952659457277789</v>
      </c>
      <c r="K109" s="95">
        <f t="shared" si="78"/>
        <v>0.50156049128861857</v>
      </c>
      <c r="L109" s="96">
        <f t="shared" si="84"/>
        <v>11.004068582232458</v>
      </c>
      <c r="M109" s="60">
        <f t="shared" si="79"/>
        <v>0.31406525277811531</v>
      </c>
      <c r="N109" s="60">
        <f t="shared" si="80"/>
        <v>-1.5461341794662575E-2</v>
      </c>
      <c r="O109" s="60">
        <f t="shared" si="85"/>
        <v>0.47807763186655644</v>
      </c>
      <c r="P109" s="60">
        <f t="shared" si="86"/>
        <v>-2.348285942206213E-2</v>
      </c>
      <c r="Q109" s="97">
        <f t="shared" si="81"/>
        <v>11</v>
      </c>
      <c r="R109" s="60">
        <f t="shared" si="82"/>
        <v>0.32964847694075977</v>
      </c>
      <c r="S109" s="60">
        <f t="shared" si="83"/>
        <v>1.2188236798188479E-4</v>
      </c>
      <c r="T109" s="60">
        <f t="shared" si="87"/>
        <v>0.50179878802319167</v>
      </c>
      <c r="U109" s="60">
        <f t="shared" si="88"/>
        <v>2.3829673457309575E-4</v>
      </c>
      <c r="W109" s="61"/>
      <c r="X109" s="61"/>
      <c r="Y109" s="60"/>
      <c r="Z109" s="62">
        <f t="shared" si="89"/>
        <v>93265.013371899753</v>
      </c>
      <c r="AA109" s="62">
        <f t="shared" si="90"/>
        <v>88856.166641000003</v>
      </c>
      <c r="AB109" s="62">
        <f t="shared" si="91"/>
        <v>2661.860909090909</v>
      </c>
      <c r="AC109" s="62">
        <f t="shared" si="92"/>
        <v>2662.8454545454542</v>
      </c>
      <c r="AD109" s="62">
        <f t="shared" si="93"/>
        <v>2536.9667670000003</v>
      </c>
      <c r="AE109" s="62">
        <f t="shared" si="94"/>
        <v>61268.919622192116</v>
      </c>
      <c r="AF109" s="62">
        <f t="shared" si="95"/>
        <v>58372.600132</v>
      </c>
      <c r="AG109" s="62">
        <f t="shared" si="96"/>
        <v>2661.5809090909092</v>
      </c>
      <c r="AH109" s="62">
        <f t="shared" si="97"/>
        <v>2662.8454545454542</v>
      </c>
      <c r="AI109" s="62">
        <f t="shared" si="98"/>
        <v>2536.9667669999999</v>
      </c>
      <c r="AK109" s="98"/>
      <c r="AL109" s="34" t="s">
        <v>483</v>
      </c>
      <c r="AM109" s="160">
        <v>29291.3</v>
      </c>
      <c r="AN109" s="160">
        <v>2536.9667669999999</v>
      </c>
      <c r="AO109" s="160">
        <v>2769.633245</v>
      </c>
      <c r="AP109" s="160">
        <v>2771.2333189999999</v>
      </c>
      <c r="AQ109" s="160">
        <v>11.545795704150034</v>
      </c>
      <c r="AR109" s="160">
        <v>11</v>
      </c>
      <c r="AS109" s="160">
        <v>32.95265945727779</v>
      </c>
      <c r="AT109" s="160">
        <v>50.156049128861852</v>
      </c>
      <c r="AU109" s="160">
        <v>0.54579570415003442</v>
      </c>
      <c r="AV109" s="160">
        <v>27906.634436999997</v>
      </c>
      <c r="AW109" s="160">
        <v>-1384.6655630000005</v>
      </c>
      <c r="AX109" s="160">
        <v>-125.8786875454546</v>
      </c>
      <c r="AY109" s="72"/>
      <c r="BF109" s="131"/>
      <c r="BJ109" s="96"/>
    </row>
    <row r="110" spans="1:62">
      <c r="B110" s="59" t="str">
        <f t="shared" si="74"/>
        <v>K96902 21oz Kroger Squeeze Grape Jelly</v>
      </c>
      <c r="D110" s="91">
        <f t="shared" ref="D110:G125" si="118">AM110</f>
        <v>74072.25</v>
      </c>
      <c r="E110" s="92">
        <f t="shared" si="118"/>
        <v>6568.5172980000034</v>
      </c>
      <c r="F110" s="92">
        <f t="shared" si="118"/>
        <v>15106.616065</v>
      </c>
      <c r="G110" s="92">
        <f t="shared" si="118"/>
        <v>3035.1833009999996</v>
      </c>
      <c r="H110" s="93">
        <f t="shared" si="76"/>
        <v>11.276860003482625</v>
      </c>
      <c r="I110" s="94">
        <f t="shared" si="77"/>
        <v>11</v>
      </c>
      <c r="J110" s="95">
        <f t="shared" si="78"/>
        <v>0.27250458328867583</v>
      </c>
      <c r="K110" s="95">
        <f t="shared" si="78"/>
        <v>0.31065728957924194</v>
      </c>
      <c r="L110" s="96">
        <f t="shared" si="84"/>
        <v>11.000271768406339</v>
      </c>
      <c r="M110" s="60">
        <f t="shared" si="79"/>
        <v>0.26582084670608663</v>
      </c>
      <c r="N110" s="60">
        <f t="shared" si="80"/>
        <v>-6.6837365825891948E-3</v>
      </c>
      <c r="O110" s="60">
        <f t="shared" si="85"/>
        <v>0.30304391617781817</v>
      </c>
      <c r="P110" s="60">
        <f t="shared" si="86"/>
        <v>-7.613373401423762E-3</v>
      </c>
      <c r="Q110" s="97">
        <f t="shared" si="81"/>
        <v>11</v>
      </c>
      <c r="R110" s="60">
        <f t="shared" si="82"/>
        <v>0.27251131584652311</v>
      </c>
      <c r="S110" s="60">
        <f t="shared" si="83"/>
        <v>6.7325578472776648E-6</v>
      </c>
      <c r="T110" s="60">
        <f t="shared" si="87"/>
        <v>0.31067125614948898</v>
      </c>
      <c r="U110" s="60">
        <f t="shared" si="88"/>
        <v>1.3966570247048171E-5</v>
      </c>
      <c r="W110" s="61"/>
      <c r="X110" s="61"/>
      <c r="Y110" s="60"/>
      <c r="Z110" s="62">
        <f t="shared" si="89"/>
        <v>278654.78166165185</v>
      </c>
      <c r="AA110" s="62">
        <f t="shared" si="90"/>
        <v>271813.48330400005</v>
      </c>
      <c r="AB110" s="62">
        <f t="shared" si="91"/>
        <v>6733.6745454545435</v>
      </c>
      <c r="AC110" s="62">
        <f t="shared" si="92"/>
        <v>6733.840909090909</v>
      </c>
      <c r="AD110" s="62">
        <f t="shared" si="93"/>
        <v>6568.5172980000034</v>
      </c>
      <c r="AE110" s="62">
        <f t="shared" si="94"/>
        <v>244427.44449136659</v>
      </c>
      <c r="AF110" s="62">
        <f t="shared" si="95"/>
        <v>238426.46699300004</v>
      </c>
      <c r="AG110" s="62">
        <f t="shared" si="96"/>
        <v>6733.5381818181804</v>
      </c>
      <c r="AH110" s="62">
        <f t="shared" si="97"/>
        <v>6733.840909090909</v>
      </c>
      <c r="AI110" s="62">
        <f t="shared" si="98"/>
        <v>6568.5172980000034</v>
      </c>
      <c r="AK110" s="98"/>
      <c r="AL110" s="34" t="s">
        <v>484</v>
      </c>
      <c r="AM110" s="160">
        <v>74072.25</v>
      </c>
      <c r="AN110" s="160">
        <v>6568.5172980000034</v>
      </c>
      <c r="AO110" s="160">
        <v>15106.616065</v>
      </c>
      <c r="AP110" s="160">
        <v>3035.1833009999996</v>
      </c>
      <c r="AQ110" s="160">
        <v>11.276860003482625</v>
      </c>
      <c r="AR110" s="160">
        <v>11</v>
      </c>
      <c r="AS110" s="160">
        <v>27.250458328867584</v>
      </c>
      <c r="AT110" s="160">
        <v>31.065728957924193</v>
      </c>
      <c r="AU110" s="160">
        <v>0.27686000348262496</v>
      </c>
      <c r="AV110" s="160">
        <v>72253.69027799998</v>
      </c>
      <c r="AW110" s="160">
        <v>-1818.5597219999991</v>
      </c>
      <c r="AX110" s="160">
        <v>-165.323611090909</v>
      </c>
      <c r="AY110" s="72"/>
      <c r="BF110" s="131"/>
      <c r="BJ110" s="96"/>
    </row>
    <row r="111" spans="1:62">
      <c r="A111" s="161"/>
      <c r="B111" s="161" t="str">
        <f t="shared" si="74"/>
        <v>K96903 20.5 OZ Kroger Strawberry Squeeze Spread</v>
      </c>
      <c r="C111" s="161"/>
      <c r="D111" s="91">
        <f t="shared" si="118"/>
        <v>37206.400000000001</v>
      </c>
      <c r="E111" s="92">
        <f t="shared" si="118"/>
        <v>3334.7836229999998</v>
      </c>
      <c r="F111" s="92">
        <f t="shared" si="118"/>
        <v>9091.0497169999981</v>
      </c>
      <c r="G111" s="92">
        <f t="shared" si="118"/>
        <v>1626.099993</v>
      </c>
      <c r="H111" s="93">
        <f t="shared" si="76"/>
        <v>11.157065706868503</v>
      </c>
      <c r="I111" s="94">
        <f t="shared" si="77"/>
        <v>11</v>
      </c>
      <c r="J111" s="95">
        <f t="shared" si="78"/>
        <v>0.24070172162796905</v>
      </c>
      <c r="K111" s="95">
        <f t="shared" si="78"/>
        <v>0.27213883573476438</v>
      </c>
      <c r="L111" s="96">
        <f t="shared" si="84"/>
        <v>11.000245393364493</v>
      </c>
      <c r="M111" s="60">
        <f t="shared" si="79"/>
        <v>0.23731849162481367</v>
      </c>
      <c r="N111" s="60">
        <f t="shared" si="80"/>
        <v>-3.3832300031553797E-3</v>
      </c>
      <c r="O111" s="60">
        <f t="shared" si="85"/>
        <v>0.26837504831688019</v>
      </c>
      <c r="P111" s="60">
        <f t="shared" si="86"/>
        <v>-3.7637874178841901E-3</v>
      </c>
      <c r="Q111" s="97">
        <f t="shared" si="81"/>
        <v>11</v>
      </c>
      <c r="R111" s="60">
        <f t="shared" si="82"/>
        <v>0.2407070913193608</v>
      </c>
      <c r="S111" s="60">
        <f t="shared" si="83"/>
        <v>5.369691391754472E-6</v>
      </c>
      <c r="T111" s="60">
        <f t="shared" si="87"/>
        <v>0.27220709528685832</v>
      </c>
      <c r="U111" s="60">
        <f t="shared" si="88"/>
        <v>6.8259552093941078E-5</v>
      </c>
      <c r="W111" s="61"/>
      <c r="X111" s="61"/>
      <c r="Y111" s="60"/>
      <c r="Z111" s="62">
        <f t="shared" si="89"/>
        <v>156778.3435048167</v>
      </c>
      <c r="AA111" s="62">
        <f t="shared" si="90"/>
        <v>154571.26666299996</v>
      </c>
      <c r="AB111" s="62">
        <f t="shared" si="91"/>
        <v>3382.3245454545445</v>
      </c>
      <c r="AC111" s="62">
        <f t="shared" si="92"/>
        <v>3382.4</v>
      </c>
      <c r="AD111" s="62">
        <f t="shared" si="93"/>
        <v>3334.7836229999998</v>
      </c>
      <c r="AE111" s="62">
        <f t="shared" si="94"/>
        <v>138635.83903697727</v>
      </c>
      <c r="AF111" s="62">
        <f t="shared" si="95"/>
        <v>136684.16673999996</v>
      </c>
      <c r="AG111" s="62">
        <f t="shared" si="96"/>
        <v>3381.5518181818179</v>
      </c>
      <c r="AH111" s="62">
        <f t="shared" si="97"/>
        <v>3382.4000000000005</v>
      </c>
      <c r="AI111" s="62">
        <f t="shared" si="98"/>
        <v>3334.7836230000003</v>
      </c>
      <c r="AK111" s="98"/>
      <c r="AL111" s="34" t="s">
        <v>485</v>
      </c>
      <c r="AM111" s="160">
        <v>37206.400000000001</v>
      </c>
      <c r="AN111" s="160">
        <v>3334.7836229999998</v>
      </c>
      <c r="AO111" s="160">
        <v>9091.0497169999981</v>
      </c>
      <c r="AP111" s="160">
        <v>1626.099993</v>
      </c>
      <c r="AQ111" s="160">
        <v>11.157065706868503</v>
      </c>
      <c r="AR111" s="160">
        <v>11</v>
      </c>
      <c r="AS111" s="160">
        <v>24.070172162796904</v>
      </c>
      <c r="AT111" s="160">
        <v>27.213883573476437</v>
      </c>
      <c r="AU111" s="160">
        <v>0.15706570686850227</v>
      </c>
      <c r="AV111" s="160">
        <v>36682.619853000004</v>
      </c>
      <c r="AW111" s="160">
        <v>-523.78014700000165</v>
      </c>
      <c r="AX111" s="160">
        <v>-47.616377000000142</v>
      </c>
      <c r="AY111" s="72"/>
      <c r="BF111" s="131"/>
      <c r="BJ111" s="96"/>
    </row>
    <row r="112" spans="1:62">
      <c r="B112" s="59" t="str">
        <f t="shared" si="74"/>
        <v>K97128 21oz HT Squeeze Grape Jelly</v>
      </c>
      <c r="D112" s="91">
        <f t="shared" si="118"/>
        <v>5382.22</v>
      </c>
      <c r="E112" s="92">
        <f t="shared" si="118"/>
        <v>456.56671799999998</v>
      </c>
      <c r="F112" s="92">
        <f t="shared" si="118"/>
        <v>992.2499489999999</v>
      </c>
      <c r="G112" s="92">
        <f t="shared" si="118"/>
        <v>289.99999800000001</v>
      </c>
      <c r="H112" s="93">
        <f t="shared" si="76"/>
        <v>11.788463301873879</v>
      </c>
      <c r="I112" s="94">
        <f t="shared" si="77"/>
        <v>11</v>
      </c>
      <c r="J112" s="95">
        <f t="shared" si="78"/>
        <v>0.28139408663461785</v>
      </c>
      <c r="K112" s="95">
        <f t="shared" si="78"/>
        <v>0.33771886976278642</v>
      </c>
      <c r="L112" s="96">
        <f t="shared" si="84"/>
        <v>11.000000000000002</v>
      </c>
      <c r="M112" s="60">
        <f t="shared" si="79"/>
        <v>0.26257323568957169</v>
      </c>
      <c r="N112" s="60">
        <f t="shared" si="80"/>
        <v>-1.8820850945046153E-2</v>
      </c>
      <c r="O112" s="60">
        <f t="shared" si="85"/>
        <v>0.31513077423756614</v>
      </c>
      <c r="P112" s="60">
        <f t="shared" si="86"/>
        <v>-2.2588095525220286E-2</v>
      </c>
      <c r="Q112" s="97">
        <f t="shared" si="81"/>
        <v>11</v>
      </c>
      <c r="R112" s="60">
        <f t="shared" si="82"/>
        <v>0.2813940866346179</v>
      </c>
      <c r="S112" s="60">
        <f t="shared" si="83"/>
        <v>0</v>
      </c>
      <c r="T112" s="60">
        <f t="shared" si="87"/>
        <v>0.33771886976278648</v>
      </c>
      <c r="U112" s="60">
        <f t="shared" si="88"/>
        <v>0</v>
      </c>
      <c r="W112" s="61"/>
      <c r="X112" s="61"/>
      <c r="Y112" s="60"/>
      <c r="Z112" s="62">
        <f t="shared" si="89"/>
        <v>20497.976444039225</v>
      </c>
      <c r="AA112" s="62">
        <f t="shared" si="90"/>
        <v>19126.983314999998</v>
      </c>
      <c r="AB112" s="62">
        <f t="shared" si="91"/>
        <v>489.29272727272723</v>
      </c>
      <c r="AC112" s="62">
        <f t="shared" si="92"/>
        <v>489.29272727272735</v>
      </c>
      <c r="AD112" s="62">
        <f t="shared" si="93"/>
        <v>456.56671799999998</v>
      </c>
      <c r="AE112" s="62">
        <f t="shared" si="94"/>
        <v>17079.322110072728</v>
      </c>
      <c r="AF112" s="62">
        <f t="shared" si="95"/>
        <v>15936.983336999998</v>
      </c>
      <c r="AG112" s="62">
        <f t="shared" si="96"/>
        <v>489.29272727272723</v>
      </c>
      <c r="AH112" s="62">
        <f t="shared" si="97"/>
        <v>489.29272727272735</v>
      </c>
      <c r="AI112" s="62">
        <f t="shared" si="98"/>
        <v>456.56671799999998</v>
      </c>
      <c r="AK112" s="98"/>
      <c r="AL112" s="34" t="s">
        <v>486</v>
      </c>
      <c r="AM112" s="160">
        <v>5382.22</v>
      </c>
      <c r="AN112" s="160">
        <v>456.56671799999998</v>
      </c>
      <c r="AO112" s="160">
        <v>992.2499489999999</v>
      </c>
      <c r="AP112" s="160">
        <v>289.99999800000001</v>
      </c>
      <c r="AQ112" s="160">
        <v>11.788463301873881</v>
      </c>
      <c r="AR112" s="160">
        <v>11</v>
      </c>
      <c r="AS112" s="160">
        <v>28.139408663461786</v>
      </c>
      <c r="AT112" s="160">
        <v>33.771886976278644</v>
      </c>
      <c r="AU112" s="160">
        <v>0.78846330187388047</v>
      </c>
      <c r="AV112" s="160">
        <v>5022.2338979999995</v>
      </c>
      <c r="AW112" s="160">
        <v>-359.98610200000024</v>
      </c>
      <c r="AX112" s="160">
        <v>-32.726009272727289</v>
      </c>
      <c r="AY112" s="72"/>
      <c r="BF112" s="131"/>
      <c r="BJ112" s="96"/>
    </row>
    <row r="113" spans="1:62">
      <c r="B113" s="59" t="str">
        <f t="shared" si="74"/>
        <v>K97436 14oz HT Pizza Sauce Traditional</v>
      </c>
      <c r="D113" s="91">
        <f t="shared" si="118"/>
        <v>6785.2</v>
      </c>
      <c r="E113" s="92">
        <f t="shared" si="118"/>
        <v>450.53337700000003</v>
      </c>
      <c r="F113" s="92">
        <f t="shared" si="118"/>
        <v>259.93329</v>
      </c>
      <c r="G113" s="92">
        <f t="shared" si="118"/>
        <v>523.91666599999996</v>
      </c>
      <c r="H113" s="93">
        <f t="shared" si="76"/>
        <v>15.060371431704159</v>
      </c>
      <c r="I113" s="94">
        <f t="shared" si="77"/>
        <v>15.42</v>
      </c>
      <c r="J113" s="95">
        <f t="shared" si="78"/>
        <v>0.35647430467432933</v>
      </c>
      <c r="K113" s="95">
        <f t="shared" si="78"/>
        <v>0.61934776223135812</v>
      </c>
      <c r="L113" s="96">
        <f t="shared" si="84"/>
        <v>15.420000000156582</v>
      </c>
      <c r="M113" s="60">
        <f t="shared" si="79"/>
        <v>0.36498660096539071</v>
      </c>
      <c r="N113" s="60">
        <f t="shared" si="80"/>
        <v>8.512296291061372E-3</v>
      </c>
      <c r="O113" s="60">
        <f t="shared" si="85"/>
        <v>0.63413724798998916</v>
      </c>
      <c r="P113" s="60">
        <f t="shared" si="86"/>
        <v>1.4789485758631038E-2</v>
      </c>
      <c r="Q113" s="97">
        <f t="shared" si="81"/>
        <v>15.42</v>
      </c>
      <c r="R113" s="60">
        <f t="shared" si="82"/>
        <v>0.35647430467794916</v>
      </c>
      <c r="S113" s="60">
        <f t="shared" si="83"/>
        <v>3.6198266606390916E-12</v>
      </c>
      <c r="T113" s="60">
        <f t="shared" si="87"/>
        <v>0.61934776221841292</v>
      </c>
      <c r="U113" s="60">
        <f t="shared" si="88"/>
        <v>-1.2945200467129325E-11</v>
      </c>
      <c r="W113" s="61"/>
      <c r="X113" s="61"/>
      <c r="Y113" s="60"/>
      <c r="Z113" s="62">
        <f t="shared" si="89"/>
        <v>18590.271484084962</v>
      </c>
      <c r="AA113" s="62">
        <f t="shared" si="90"/>
        <v>19034.190994860001</v>
      </c>
      <c r="AB113" s="62">
        <f t="shared" si="91"/>
        <v>440.02594033275614</v>
      </c>
      <c r="AC113" s="62">
        <f t="shared" si="92"/>
        <v>440.02594033722437</v>
      </c>
      <c r="AD113" s="62">
        <f t="shared" si="93"/>
        <v>450.53337699999997</v>
      </c>
      <c r="AE113" s="62">
        <f t="shared" si="94"/>
        <v>10699.891894864872</v>
      </c>
      <c r="AF113" s="62">
        <f t="shared" si="95"/>
        <v>10955.396005140001</v>
      </c>
      <c r="AG113" s="62">
        <f t="shared" si="96"/>
        <v>440.02594034642152</v>
      </c>
      <c r="AH113" s="62">
        <f t="shared" si="97"/>
        <v>440.02594033722437</v>
      </c>
      <c r="AI113" s="62">
        <f t="shared" si="98"/>
        <v>450.53337700000009</v>
      </c>
      <c r="AK113" s="98"/>
      <c r="AL113" s="34" t="s">
        <v>487</v>
      </c>
      <c r="AM113" s="160">
        <v>6785.2</v>
      </c>
      <c r="AN113" s="160">
        <v>450.53337700000003</v>
      </c>
      <c r="AO113" s="160">
        <v>259.93329</v>
      </c>
      <c r="AP113" s="160">
        <v>523.91666599999996</v>
      </c>
      <c r="AQ113" s="160">
        <v>15.060371431704159</v>
      </c>
      <c r="AR113" s="160">
        <v>15.42</v>
      </c>
      <c r="AS113" s="160">
        <v>35.647430467432933</v>
      </c>
      <c r="AT113" s="160">
        <v>61.934776223135813</v>
      </c>
      <c r="AU113" s="160">
        <v>-0.359628568295841</v>
      </c>
      <c r="AV113" s="160">
        <v>6947.2246733399988</v>
      </c>
      <c r="AW113" s="160">
        <v>162.02467333999985</v>
      </c>
      <c r="AX113" s="160">
        <v>10.507436662775609</v>
      </c>
      <c r="AY113" s="72"/>
      <c r="BF113" s="131"/>
      <c r="BJ113" s="96"/>
    </row>
    <row r="114" spans="1:62">
      <c r="B114" s="59" t="str">
        <f t="shared" si="74"/>
        <v>K97637 18oz HT Blackberry Preseves</v>
      </c>
      <c r="D114" s="91">
        <f t="shared" si="118"/>
        <v>3844.97</v>
      </c>
      <c r="E114" s="92">
        <f t="shared" si="118"/>
        <v>231.56668300000001</v>
      </c>
      <c r="F114" s="92">
        <f t="shared" si="118"/>
        <v>267.233317</v>
      </c>
      <c r="G114" s="92">
        <f t="shared" si="118"/>
        <v>162.066665</v>
      </c>
      <c r="H114" s="93">
        <f t="shared" si="76"/>
        <v>16.604158897936106</v>
      </c>
      <c r="I114" s="94">
        <f t="shared" si="77"/>
        <v>14.75</v>
      </c>
      <c r="J114" s="95">
        <f t="shared" si="78"/>
        <v>0.39444557574329686</v>
      </c>
      <c r="K114" s="95">
        <f t="shared" si="78"/>
        <v>0.52260611914019939</v>
      </c>
      <c r="L114" s="96">
        <f t="shared" si="84"/>
        <v>14.750000002145219</v>
      </c>
      <c r="M114" s="60">
        <f t="shared" si="79"/>
        <v>0.3503984922586465</v>
      </c>
      <c r="N114" s="60">
        <f t="shared" si="80"/>
        <v>-4.4047083484650362E-2</v>
      </c>
      <c r="O114" s="60">
        <f t="shared" si="85"/>
        <v>0.46424756014434643</v>
      </c>
      <c r="P114" s="60">
        <f t="shared" si="86"/>
        <v>-5.835855899585296E-2</v>
      </c>
      <c r="Q114" s="97">
        <f t="shared" si="81"/>
        <v>14.75</v>
      </c>
      <c r="R114" s="60">
        <f t="shared" si="82"/>
        <v>0.39444557580066442</v>
      </c>
      <c r="S114" s="60">
        <f t="shared" si="83"/>
        <v>5.7367555150733551E-11</v>
      </c>
      <c r="T114" s="60">
        <f t="shared" si="87"/>
        <v>0.52260611909260191</v>
      </c>
      <c r="U114" s="60">
        <f t="shared" si="88"/>
        <v>-4.7597481511729711E-11</v>
      </c>
      <c r="W114" s="61"/>
      <c r="X114" s="61"/>
      <c r="Y114" s="60"/>
      <c r="Z114" s="62">
        <f t="shared" si="89"/>
        <v>10973.135116009109</v>
      </c>
      <c r="AA114" s="62">
        <f t="shared" si="90"/>
        <v>9747.7833087500003</v>
      </c>
      <c r="AB114" s="62">
        <f t="shared" si="91"/>
        <v>260.67593216547749</v>
      </c>
      <c r="AC114" s="62">
        <f t="shared" si="92"/>
        <v>260.67593220338978</v>
      </c>
      <c r="AD114" s="62">
        <f t="shared" si="93"/>
        <v>231.56668300000004</v>
      </c>
      <c r="AE114" s="62">
        <f t="shared" si="94"/>
        <v>8282.1544582905299</v>
      </c>
      <c r="AF114" s="62">
        <f t="shared" si="95"/>
        <v>7357.3</v>
      </c>
      <c r="AG114" s="62">
        <f t="shared" si="96"/>
        <v>260.67593222713145</v>
      </c>
      <c r="AH114" s="62">
        <f t="shared" si="97"/>
        <v>260.67593220338983</v>
      </c>
      <c r="AI114" s="62">
        <f t="shared" si="98"/>
        <v>231.56668300000001</v>
      </c>
      <c r="AK114" s="98"/>
      <c r="AL114" s="34" t="s">
        <v>488</v>
      </c>
      <c r="AM114" s="160">
        <v>3844.97</v>
      </c>
      <c r="AN114" s="160">
        <v>231.56668300000001</v>
      </c>
      <c r="AO114" s="160">
        <v>267.233317</v>
      </c>
      <c r="AP114" s="160">
        <v>162.066665</v>
      </c>
      <c r="AQ114" s="160">
        <v>16.604158897936106</v>
      </c>
      <c r="AR114" s="160">
        <v>14.75</v>
      </c>
      <c r="AS114" s="160">
        <v>39.444557574329686</v>
      </c>
      <c r="AT114" s="160">
        <v>52.26061191401994</v>
      </c>
      <c r="AU114" s="160">
        <v>1.8541588979361063</v>
      </c>
      <c r="AV114" s="160">
        <v>3415.6085742499995</v>
      </c>
      <c r="AW114" s="160">
        <v>-429.36142574999997</v>
      </c>
      <c r="AX114" s="160">
        <v>-29.109249203389833</v>
      </c>
      <c r="AY114" s="72"/>
      <c r="BF114" s="131"/>
      <c r="BJ114" s="96"/>
    </row>
    <row r="115" spans="1:62">
      <c r="B115" s="59" t="str">
        <f t="shared" si="74"/>
        <v>K97645 18 oz HT Strawberry Preserves</v>
      </c>
      <c r="D115" s="91">
        <f t="shared" si="118"/>
        <v>6416.65</v>
      </c>
      <c r="E115" s="92">
        <f t="shared" si="118"/>
        <v>473.48336</v>
      </c>
      <c r="F115" s="92">
        <f t="shared" si="118"/>
        <v>195.13330899999997</v>
      </c>
      <c r="G115" s="92">
        <f t="shared" si="118"/>
        <v>314.633329</v>
      </c>
      <c r="H115" s="93">
        <f t="shared" si="76"/>
        <v>13.552007403174633</v>
      </c>
      <c r="I115" s="94">
        <f t="shared" si="77"/>
        <v>11</v>
      </c>
      <c r="J115" s="95">
        <f t="shared" si="78"/>
        <v>0.56032921039534755</v>
      </c>
      <c r="K115" s="95">
        <f t="shared" si="78"/>
        <v>0.82400532403362592</v>
      </c>
      <c r="L115" s="96">
        <f t="shared" si="84"/>
        <v>11.646652930647287</v>
      </c>
      <c r="M115" s="60">
        <f t="shared" si="79"/>
        <v>0.48154931193806111</v>
      </c>
      <c r="N115" s="60">
        <f t="shared" si="80"/>
        <v>-7.8779898457286446E-2</v>
      </c>
      <c r="O115" s="60">
        <f t="shared" si="85"/>
        <v>0.7081536879841086</v>
      </c>
      <c r="P115" s="60">
        <f t="shared" si="86"/>
        <v>-0.11585163604951731</v>
      </c>
      <c r="Q115" s="97">
        <f t="shared" si="81"/>
        <v>11</v>
      </c>
      <c r="R115" s="60">
        <f t="shared" si="82"/>
        <v>0.59326907639802318</v>
      </c>
      <c r="S115" s="60">
        <f t="shared" si="83"/>
        <v>3.2939866002675622E-2</v>
      </c>
      <c r="T115" s="60">
        <f t="shared" si="87"/>
        <v>0.8724458201950962</v>
      </c>
      <c r="U115" s="60">
        <f t="shared" si="88"/>
        <v>4.8440496161470281E-2</v>
      </c>
      <c r="W115" s="61"/>
      <c r="X115" s="61"/>
      <c r="Y115" s="60"/>
      <c r="Z115" s="62">
        <f t="shared" si="89"/>
        <v>13325.011252067443</v>
      </c>
      <c r="AA115" s="62">
        <f t="shared" si="90"/>
        <v>10815.749978</v>
      </c>
      <c r="AB115" s="62">
        <f t="shared" si="91"/>
        <v>550.94369500056712</v>
      </c>
      <c r="AC115" s="62">
        <f t="shared" si="92"/>
        <v>583.33181818181811</v>
      </c>
      <c r="AD115" s="62">
        <f t="shared" si="93"/>
        <v>473.48335999999995</v>
      </c>
      <c r="AE115" s="62">
        <f t="shared" si="94"/>
        <v>9061.0980481739625</v>
      </c>
      <c r="AF115" s="62">
        <f t="shared" si="95"/>
        <v>7354.783359</v>
      </c>
      <c r="AG115" s="62">
        <f t="shared" si="96"/>
        <v>550.94369499362858</v>
      </c>
      <c r="AH115" s="62">
        <f t="shared" si="97"/>
        <v>583.33181818181811</v>
      </c>
      <c r="AI115" s="62">
        <f t="shared" si="98"/>
        <v>473.48336</v>
      </c>
      <c r="AK115" s="98"/>
      <c r="AL115" s="34" t="s">
        <v>627</v>
      </c>
      <c r="AM115" s="160">
        <v>6416.65</v>
      </c>
      <c r="AN115" s="160">
        <v>473.48336</v>
      </c>
      <c r="AO115" s="160">
        <v>195.13330899999997</v>
      </c>
      <c r="AP115" s="160">
        <v>314.633329</v>
      </c>
      <c r="AQ115" s="160">
        <v>13.552007403174633</v>
      </c>
      <c r="AR115" s="160">
        <v>11</v>
      </c>
      <c r="AS115" s="160">
        <v>56.032921039534756</v>
      </c>
      <c r="AT115" s="160">
        <v>82.40053240336259</v>
      </c>
      <c r="AU115" s="160">
        <v>2.552007403174632</v>
      </c>
      <c r="AV115" s="160">
        <v>5559.1669794999998</v>
      </c>
      <c r="AW115" s="160">
        <v>-857.48302050000018</v>
      </c>
      <c r="AX115" s="160">
        <v>-77.460335014662746</v>
      </c>
      <c r="AY115" s="72"/>
      <c r="BF115" s="131"/>
      <c r="BJ115" s="96"/>
    </row>
    <row r="116" spans="1:62">
      <c r="B116" s="59" t="str">
        <f t="shared" si="74"/>
        <v>K97655 2lb HT Strawberry Preserves</v>
      </c>
      <c r="D116" s="91">
        <f t="shared" si="118"/>
        <v>1208.5</v>
      </c>
      <c r="E116" s="92">
        <f t="shared" si="118"/>
        <v>99.883338000000009</v>
      </c>
      <c r="F116" s="92">
        <f t="shared" si="118"/>
        <v>48.233329999999995</v>
      </c>
      <c r="G116" s="92">
        <f t="shared" si="118"/>
        <v>294.18333099999995</v>
      </c>
      <c r="H116" s="93">
        <f t="shared" si="76"/>
        <v>12.099115069622522</v>
      </c>
      <c r="I116" s="94">
        <f t="shared" si="77"/>
        <v>11</v>
      </c>
      <c r="J116" s="95">
        <f t="shared" si="78"/>
        <v>0.24839167219540592</v>
      </c>
      <c r="K116" s="95">
        <f t="shared" si="78"/>
        <v>0.74173715792496997</v>
      </c>
      <c r="L116" s="96">
        <f t="shared" si="84"/>
        <v>11</v>
      </c>
      <c r="M116" s="60">
        <f t="shared" si="79"/>
        <v>0.22582712689538129</v>
      </c>
      <c r="N116" s="60">
        <f t="shared" si="80"/>
        <v>-2.2564545300024635E-2</v>
      </c>
      <c r="O116" s="60">
        <f t="shared" si="85"/>
        <v>0.67435582604383193</v>
      </c>
      <c r="P116" s="60">
        <f t="shared" si="86"/>
        <v>-6.738133188113804E-2</v>
      </c>
      <c r="Q116" s="97">
        <f t="shared" si="81"/>
        <v>11</v>
      </c>
      <c r="R116" s="60">
        <f t="shared" si="82"/>
        <v>0.24839167219540595</v>
      </c>
      <c r="S116" s="60">
        <f t="shared" si="83"/>
        <v>0</v>
      </c>
      <c r="T116" s="60">
        <f t="shared" si="87"/>
        <v>0.74173715792497008</v>
      </c>
      <c r="U116" s="60">
        <f t="shared" si="88"/>
        <v>0</v>
      </c>
      <c r="W116" s="61"/>
      <c r="X116" s="61"/>
      <c r="Y116" s="60"/>
      <c r="Z116" s="62">
        <f t="shared" si="89"/>
        <v>5351.4385831949257</v>
      </c>
      <c r="AA116" s="62">
        <f t="shared" si="90"/>
        <v>4865.2999889999992</v>
      </c>
      <c r="AB116" s="62">
        <f t="shared" si="91"/>
        <v>109.86363636363636</v>
      </c>
      <c r="AC116" s="62">
        <f t="shared" si="92"/>
        <v>109.86363636363637</v>
      </c>
      <c r="AD116" s="62">
        <f t="shared" si="93"/>
        <v>99.883338000000009</v>
      </c>
      <c r="AE116" s="62">
        <f t="shared" si="94"/>
        <v>1792.080609861076</v>
      </c>
      <c r="AF116" s="62">
        <f t="shared" si="95"/>
        <v>1629.2833479999999</v>
      </c>
      <c r="AG116" s="62">
        <f t="shared" si="96"/>
        <v>109.86363636363635</v>
      </c>
      <c r="AH116" s="62">
        <f t="shared" si="97"/>
        <v>109.86363636363636</v>
      </c>
      <c r="AI116" s="62">
        <f t="shared" si="98"/>
        <v>99.883338000000009</v>
      </c>
      <c r="AK116" s="98"/>
      <c r="AL116" s="34" t="s">
        <v>628</v>
      </c>
      <c r="AM116" s="160">
        <v>1208.5</v>
      </c>
      <c r="AN116" s="160">
        <v>99.883338000000009</v>
      </c>
      <c r="AO116" s="160">
        <v>48.233329999999995</v>
      </c>
      <c r="AP116" s="160">
        <v>294.18333099999995</v>
      </c>
      <c r="AQ116" s="160">
        <v>12.099115069622524</v>
      </c>
      <c r="AR116" s="160">
        <v>11</v>
      </c>
      <c r="AS116" s="160">
        <v>24.839167219540592</v>
      </c>
      <c r="AT116" s="160">
        <v>74.173715792496992</v>
      </c>
      <c r="AU116" s="160">
        <v>1.0991150696225236</v>
      </c>
      <c r="AV116" s="160">
        <v>1098.7167179999999</v>
      </c>
      <c r="AW116" s="160">
        <v>-109.78328200000006</v>
      </c>
      <c r="AX116" s="160">
        <v>-9.9802983636363667</v>
      </c>
      <c r="AY116" s="72"/>
      <c r="BF116" s="131"/>
      <c r="BJ116" s="96"/>
    </row>
    <row r="117" spans="1:62">
      <c r="B117" s="59" t="str">
        <f t="shared" si="74"/>
        <v>K97659 18oz HT Red Rasberry Preserves</v>
      </c>
      <c r="D117" s="91">
        <f t="shared" si="118"/>
        <v>4951.55</v>
      </c>
      <c r="E117" s="92">
        <f t="shared" si="118"/>
        <v>325.450018</v>
      </c>
      <c r="F117" s="92">
        <f t="shared" si="118"/>
        <v>153.48331900000002</v>
      </c>
      <c r="G117" s="92">
        <f t="shared" si="118"/>
        <v>969.38332799999989</v>
      </c>
      <c r="H117" s="93">
        <f t="shared" si="76"/>
        <v>15.214471427683252</v>
      </c>
      <c r="I117" s="94">
        <f t="shared" si="77"/>
        <v>14.75</v>
      </c>
      <c r="J117" s="95">
        <f t="shared" si="78"/>
        <v>0.23178515663078084</v>
      </c>
      <c r="K117" s="95">
        <f t="shared" si="78"/>
        <v>0.70092908371022322</v>
      </c>
      <c r="L117" s="96">
        <f t="shared" si="84"/>
        <v>14.75000000161476</v>
      </c>
      <c r="M117" s="60">
        <f t="shared" si="79"/>
        <v>0.22470915778629119</v>
      </c>
      <c r="N117" s="60">
        <f t="shared" si="80"/>
        <v>-7.0759988444896449E-3</v>
      </c>
      <c r="O117" s="60">
        <f t="shared" si="85"/>
        <v>0.67953093438555101</v>
      </c>
      <c r="P117" s="60">
        <f t="shared" si="86"/>
        <v>-2.1398149324672211E-2</v>
      </c>
      <c r="Q117" s="97">
        <f t="shared" si="81"/>
        <v>14.75</v>
      </c>
      <c r="R117" s="60">
        <f t="shared" si="82"/>
        <v>0.23178515665615559</v>
      </c>
      <c r="S117" s="60">
        <f t="shared" si="83"/>
        <v>2.5374757850471497E-11</v>
      </c>
      <c r="T117" s="60">
        <f t="shared" si="87"/>
        <v>0.70092908375836394</v>
      </c>
      <c r="U117" s="60">
        <f t="shared" si="88"/>
        <v>4.81407136376788E-11</v>
      </c>
      <c r="W117" s="61"/>
      <c r="X117" s="61"/>
      <c r="Y117" s="60"/>
      <c r="Z117" s="62">
        <f t="shared" si="89"/>
        <v>22035.372517879994</v>
      </c>
      <c r="AA117" s="62">
        <f t="shared" si="90"/>
        <v>21362.670808749997</v>
      </c>
      <c r="AB117" s="62">
        <f t="shared" si="91"/>
        <v>335.69830504799512</v>
      </c>
      <c r="AC117" s="62">
        <f t="shared" si="92"/>
        <v>335.69830508474575</v>
      </c>
      <c r="AD117" s="62">
        <f t="shared" si="93"/>
        <v>325.450018</v>
      </c>
      <c r="AE117" s="62">
        <f t="shared" si="94"/>
        <v>7286.717571551495</v>
      </c>
      <c r="AF117" s="62">
        <f t="shared" si="95"/>
        <v>7064.2667207500008</v>
      </c>
      <c r="AG117" s="62">
        <f t="shared" si="96"/>
        <v>335.69830506168961</v>
      </c>
      <c r="AH117" s="62">
        <f t="shared" si="97"/>
        <v>335.69830508474575</v>
      </c>
      <c r="AI117" s="62">
        <f t="shared" si="98"/>
        <v>325.450018</v>
      </c>
      <c r="AK117" s="98"/>
      <c r="AL117" s="34" t="s">
        <v>489</v>
      </c>
      <c r="AM117" s="160">
        <v>4951.55</v>
      </c>
      <c r="AN117" s="160">
        <v>325.450018</v>
      </c>
      <c r="AO117" s="160">
        <v>153.48331900000002</v>
      </c>
      <c r="AP117" s="160">
        <v>969.38332799999989</v>
      </c>
      <c r="AQ117" s="160">
        <v>15.214471427683252</v>
      </c>
      <c r="AR117" s="160">
        <v>14.75</v>
      </c>
      <c r="AS117" s="160">
        <v>23.178515663078084</v>
      </c>
      <c r="AT117" s="160">
        <v>70.092908371022318</v>
      </c>
      <c r="AU117" s="160">
        <v>0.46447142768325195</v>
      </c>
      <c r="AV117" s="160">
        <v>4800.3877654999997</v>
      </c>
      <c r="AW117" s="160">
        <v>-151.16223449999998</v>
      </c>
      <c r="AX117" s="160">
        <v>-10.24828708474576</v>
      </c>
      <c r="AY117" s="72"/>
      <c r="BF117" s="131"/>
      <c r="BJ117" s="96"/>
    </row>
    <row r="118" spans="1:62">
      <c r="B118" s="59" t="str">
        <f t="shared" si="74"/>
        <v>K97733 16 oz Kroger T&amp;C Mild Salsa</v>
      </c>
      <c r="D118" s="91">
        <f t="shared" si="118"/>
        <v>47711.65</v>
      </c>
      <c r="E118" s="92">
        <f t="shared" si="118"/>
        <v>4087.0502779999997</v>
      </c>
      <c r="F118" s="92">
        <f t="shared" si="118"/>
        <v>3904.8997279999999</v>
      </c>
      <c r="G118" s="92">
        <f t="shared" si="118"/>
        <v>2643.9333229999993</v>
      </c>
      <c r="H118" s="93">
        <f t="shared" si="76"/>
        <v>11.673859325104198</v>
      </c>
      <c r="I118" s="94">
        <f t="shared" si="77"/>
        <v>10.75</v>
      </c>
      <c r="J118" s="95">
        <f t="shared" si="78"/>
        <v>0.41729355653747918</v>
      </c>
      <c r="K118" s="95">
        <f t="shared" si="78"/>
        <v>0.55519517633234339</v>
      </c>
      <c r="L118" s="96">
        <f t="shared" si="84"/>
        <v>10.750018025266858</v>
      </c>
      <c r="M118" s="60">
        <f t="shared" si="79"/>
        <v>0.38426994275653364</v>
      </c>
      <c r="N118" s="60">
        <f t="shared" si="80"/>
        <v>-3.3023613780945538E-2</v>
      </c>
      <c r="O118" s="60">
        <f t="shared" si="85"/>
        <v>0.51139587646714812</v>
      </c>
      <c r="P118" s="60">
        <f t="shared" si="86"/>
        <v>-4.3799299865195263E-2</v>
      </c>
      <c r="Q118" s="97">
        <f t="shared" si="81"/>
        <v>10.75</v>
      </c>
      <c r="R118" s="60">
        <f t="shared" si="82"/>
        <v>0.41729425624238298</v>
      </c>
      <c r="S118" s="60">
        <f t="shared" si="83"/>
        <v>6.9970490379489547E-7</v>
      </c>
      <c r="T118" s="60">
        <f t="shared" si="87"/>
        <v>0.55534544384333506</v>
      </c>
      <c r="U118" s="60">
        <f t="shared" si="88"/>
        <v>1.5026751099167512E-4</v>
      </c>
      <c r="W118" s="61"/>
      <c r="X118" s="61"/>
      <c r="Y118" s="60"/>
      <c r="Z118" s="62">
        <f t="shared" si="89"/>
        <v>124161.80578096691</v>
      </c>
      <c r="AA118" s="62">
        <f t="shared" si="90"/>
        <v>114335.74578674998</v>
      </c>
      <c r="AB118" s="62">
        <f t="shared" si="91"/>
        <v>4438.2855812760936</v>
      </c>
      <c r="AC118" s="62">
        <f t="shared" si="92"/>
        <v>4438.2930232558147</v>
      </c>
      <c r="AD118" s="62">
        <f t="shared" si="93"/>
        <v>4087.0502779999997</v>
      </c>
      <c r="AE118" s="62">
        <f t="shared" si="94"/>
        <v>93296.900103309643</v>
      </c>
      <c r="AF118" s="62">
        <f t="shared" si="95"/>
        <v>85913.462564499991</v>
      </c>
      <c r="AG118" s="62">
        <f t="shared" si="96"/>
        <v>4437.0920928204423</v>
      </c>
      <c r="AH118" s="62">
        <f t="shared" si="97"/>
        <v>4438.2930232558138</v>
      </c>
      <c r="AI118" s="62">
        <f t="shared" si="98"/>
        <v>4087.0502779999993</v>
      </c>
      <c r="AK118" s="98"/>
      <c r="AL118" s="34" t="s">
        <v>490</v>
      </c>
      <c r="AM118" s="160">
        <v>47711.65</v>
      </c>
      <c r="AN118" s="160">
        <v>4087.0502779999997</v>
      </c>
      <c r="AO118" s="160">
        <v>3904.8997279999999</v>
      </c>
      <c r="AP118" s="160">
        <v>2643.9333229999993</v>
      </c>
      <c r="AQ118" s="160">
        <v>11.673859325104196</v>
      </c>
      <c r="AR118" s="160">
        <v>10.75</v>
      </c>
      <c r="AS118" s="160">
        <v>41.729355653747916</v>
      </c>
      <c r="AT118" s="160">
        <v>55.519517633234337</v>
      </c>
      <c r="AU118" s="160">
        <v>0.9238593251041971</v>
      </c>
      <c r="AV118" s="160">
        <v>43935.790488500003</v>
      </c>
      <c r="AW118" s="160">
        <v>-3775.8595115000007</v>
      </c>
      <c r="AX118" s="160">
        <v>-351.24274525581416</v>
      </c>
      <c r="AY118" s="72"/>
      <c r="BF118" s="131"/>
      <c r="BJ118" s="96"/>
    </row>
    <row r="119" spans="1:62">
      <c r="B119" s="59" t="str">
        <f t="shared" si="74"/>
        <v>K97736 16OZ Kroger T&amp;C Medium Salsa</v>
      </c>
      <c r="D119" s="91">
        <f t="shared" si="118"/>
        <v>30994.2</v>
      </c>
      <c r="E119" s="92">
        <f t="shared" si="118"/>
        <v>2645.9334960000006</v>
      </c>
      <c r="F119" s="92">
        <f t="shared" si="118"/>
        <v>1461.0331799999999</v>
      </c>
      <c r="G119" s="92">
        <f t="shared" si="118"/>
        <v>3251.5999879999999</v>
      </c>
      <c r="H119" s="93">
        <f t="shared" si="76"/>
        <v>11.71389985683903</v>
      </c>
      <c r="I119" s="94">
        <f t="shared" si="77"/>
        <v>10.75</v>
      </c>
      <c r="J119" s="95">
        <f t="shared" si="78"/>
        <v>0.39180873520823939</v>
      </c>
      <c r="K119" s="95">
        <f t="shared" si="78"/>
        <v>0.70188824386176851</v>
      </c>
      <c r="L119" s="96">
        <f t="shared" si="84"/>
        <v>10.750114458516245</v>
      </c>
      <c r="M119" s="60">
        <f t="shared" si="79"/>
        <v>0.3595718591427034</v>
      </c>
      <c r="N119" s="60">
        <f t="shared" si="80"/>
        <v>-3.2236876065535991E-2</v>
      </c>
      <c r="O119" s="60">
        <f t="shared" si="85"/>
        <v>0.64425492212101909</v>
      </c>
      <c r="P119" s="60">
        <f t="shared" si="86"/>
        <v>-5.7633321740749421E-2</v>
      </c>
      <c r="Q119" s="97">
        <f t="shared" si="81"/>
        <v>10.75</v>
      </c>
      <c r="R119" s="60">
        <f t="shared" si="82"/>
        <v>0.39181290691488901</v>
      </c>
      <c r="S119" s="60">
        <f t="shared" si="83"/>
        <v>4.1717066496249622E-6</v>
      </c>
      <c r="T119" s="60">
        <f t="shared" si="87"/>
        <v>0.70202210604662751</v>
      </c>
      <c r="U119" s="60">
        <f t="shared" si="88"/>
        <v>1.3386218485900159E-4</v>
      </c>
      <c r="W119" s="61"/>
      <c r="X119" s="61"/>
      <c r="Y119" s="60"/>
      <c r="Z119" s="62">
        <f t="shared" si="89"/>
        <v>86197.512991970056</v>
      </c>
      <c r="AA119" s="62">
        <f t="shared" si="90"/>
        <v>79104.591637999998</v>
      </c>
      <c r="AB119" s="62">
        <f t="shared" si="91"/>
        <v>2883.1506975673533</v>
      </c>
      <c r="AC119" s="62">
        <f t="shared" si="92"/>
        <v>2883.1813953488372</v>
      </c>
      <c r="AD119" s="62">
        <f t="shared" si="93"/>
        <v>2645.933496000001</v>
      </c>
      <c r="AE119" s="62">
        <f t="shared" si="94"/>
        <v>48108.596358039067</v>
      </c>
      <c r="AF119" s="62">
        <f t="shared" si="95"/>
        <v>44149.891767000001</v>
      </c>
      <c r="AG119" s="62">
        <f t="shared" si="96"/>
        <v>2882.631627816445</v>
      </c>
      <c r="AH119" s="62">
        <f t="shared" si="97"/>
        <v>2883.1813953488372</v>
      </c>
      <c r="AI119" s="62">
        <f t="shared" si="98"/>
        <v>2645.9334960000006</v>
      </c>
      <c r="AK119" s="98"/>
      <c r="AL119" s="34" t="s">
        <v>629</v>
      </c>
      <c r="AM119" s="160">
        <v>30994.2</v>
      </c>
      <c r="AN119" s="160">
        <v>2645.9334960000006</v>
      </c>
      <c r="AO119" s="160">
        <v>1461.0331799999999</v>
      </c>
      <c r="AP119" s="160">
        <v>3251.5999879999999</v>
      </c>
      <c r="AQ119" s="160">
        <v>11.71389985683903</v>
      </c>
      <c r="AR119" s="160">
        <v>10.75</v>
      </c>
      <c r="AS119" s="160">
        <v>39.180873520823937</v>
      </c>
      <c r="AT119" s="160">
        <v>70.188824386176847</v>
      </c>
      <c r="AU119" s="160">
        <v>0.96389985683902979</v>
      </c>
      <c r="AV119" s="160">
        <v>28443.785081999995</v>
      </c>
      <c r="AW119" s="160">
        <v>-2550.4149179999995</v>
      </c>
      <c r="AX119" s="160">
        <v>-237.24789934883717</v>
      </c>
      <c r="AY119" s="72"/>
      <c r="BF119" s="131"/>
      <c r="BJ119" s="96"/>
    </row>
    <row r="120" spans="1:62">
      <c r="B120" s="59" t="str">
        <f t="shared" si="74"/>
        <v>K98673 12OZ Kroger Hot Fudge</v>
      </c>
      <c r="D120" s="91">
        <f t="shared" si="118"/>
        <v>35059.21</v>
      </c>
      <c r="E120" s="92">
        <f t="shared" si="118"/>
        <v>2220.5168469999994</v>
      </c>
      <c r="F120" s="92">
        <f t="shared" si="118"/>
        <v>1897.349839</v>
      </c>
      <c r="G120" s="92">
        <f t="shared" si="118"/>
        <v>2268.3166479999995</v>
      </c>
      <c r="H120" s="93">
        <f t="shared" si="76"/>
        <v>15.788761092880828</v>
      </c>
      <c r="I120" s="94">
        <f t="shared" si="77"/>
        <v>15.67</v>
      </c>
      <c r="J120" s="95">
        <f t="shared" si="78"/>
        <v>0.35029826180871126</v>
      </c>
      <c r="K120" s="95">
        <f t="shared" si="78"/>
        <v>0.54324880700263334</v>
      </c>
      <c r="L120" s="96">
        <f t="shared" si="84"/>
        <v>15.671940038672608</v>
      </c>
      <c r="M120" s="60">
        <f t="shared" si="79"/>
        <v>0.34770640472815456</v>
      </c>
      <c r="N120" s="60">
        <f t="shared" si="80"/>
        <v>-2.5918570805567032E-3</v>
      </c>
      <c r="O120" s="60">
        <f t="shared" si="85"/>
        <v>0.53923961515057162</v>
      </c>
      <c r="P120" s="60">
        <f t="shared" si="86"/>
        <v>-4.009191852061722E-3</v>
      </c>
      <c r="Q120" s="97">
        <f t="shared" si="81"/>
        <v>15.67</v>
      </c>
      <c r="R120" s="60">
        <f t="shared" si="82"/>
        <v>0.35034163080519221</v>
      </c>
      <c r="S120" s="60">
        <f t="shared" si="83"/>
        <v>4.3368996480941391E-5</v>
      </c>
      <c r="T120" s="60">
        <f t="shared" si="87"/>
        <v>0.54332644897443361</v>
      </c>
      <c r="U120" s="60">
        <f t="shared" si="88"/>
        <v>7.764197180026855E-5</v>
      </c>
      <c r="W120" s="61"/>
      <c r="X120" s="61"/>
      <c r="Y120" s="60"/>
      <c r="Z120" s="62">
        <f t="shared" si="89"/>
        <v>100829.92295586316</v>
      </c>
      <c r="AA120" s="62">
        <f t="shared" si="90"/>
        <v>100071.49284377998</v>
      </c>
      <c r="AB120" s="62">
        <f t="shared" si="91"/>
        <v>2237.0689214919603</v>
      </c>
      <c r="AC120" s="62">
        <f t="shared" si="92"/>
        <v>2237.3458838544993</v>
      </c>
      <c r="AD120" s="62">
        <f t="shared" si="93"/>
        <v>2220.5168469999994</v>
      </c>
      <c r="AE120" s="62">
        <f t="shared" si="94"/>
        <v>65016.013317586905</v>
      </c>
      <c r="AF120" s="62">
        <f t="shared" si="95"/>
        <v>64526.970969619993</v>
      </c>
      <c r="AG120" s="62">
        <f t="shared" si="96"/>
        <v>2237.0261645653868</v>
      </c>
      <c r="AH120" s="62">
        <f t="shared" si="97"/>
        <v>2237.3458838544989</v>
      </c>
      <c r="AI120" s="62">
        <f t="shared" si="98"/>
        <v>2220.5168469999994</v>
      </c>
      <c r="AK120" s="98"/>
      <c r="AL120" s="34" t="s">
        <v>491</v>
      </c>
      <c r="AM120" s="160">
        <v>35059.21</v>
      </c>
      <c r="AN120" s="160">
        <v>2220.5168469999994</v>
      </c>
      <c r="AO120" s="160">
        <v>1897.349839</v>
      </c>
      <c r="AP120" s="160">
        <v>2268.3166479999995</v>
      </c>
      <c r="AQ120" s="160">
        <v>15.788761092880828</v>
      </c>
      <c r="AR120" s="160">
        <v>15.67</v>
      </c>
      <c r="AS120" s="160">
        <v>35.029826180871126</v>
      </c>
      <c r="AT120" s="160">
        <v>54.324880700263328</v>
      </c>
      <c r="AU120" s="160">
        <v>0.11876109288082716</v>
      </c>
      <c r="AV120" s="160">
        <v>34795.498992490007</v>
      </c>
      <c r="AW120" s="160">
        <v>-263.7110075099996</v>
      </c>
      <c r="AX120" s="160">
        <v>-16.829036854499019</v>
      </c>
      <c r="AY120" s="72"/>
      <c r="BF120" s="131"/>
      <c r="BJ120" s="96"/>
    </row>
    <row r="121" spans="1:62">
      <c r="B121" s="59" t="str">
        <f t="shared" si="74"/>
        <v>K99064 24oz Kroger Simply 5 Chocolate Syrup</v>
      </c>
      <c r="D121" s="91">
        <f t="shared" si="118"/>
        <v>19564.7</v>
      </c>
      <c r="E121" s="92">
        <f t="shared" si="118"/>
        <v>1404.7335470000003</v>
      </c>
      <c r="F121" s="92">
        <f t="shared" si="118"/>
        <v>5195.8998139999994</v>
      </c>
      <c r="G121" s="92">
        <f t="shared" si="118"/>
        <v>4330.3666379999995</v>
      </c>
      <c r="H121" s="93">
        <f t="shared" si="76"/>
        <v>13.927694716042826</v>
      </c>
      <c r="I121" s="94">
        <f t="shared" si="77"/>
        <v>11.25</v>
      </c>
      <c r="J121" s="95">
        <f t="shared" si="78"/>
        <v>0.15909452221726703</v>
      </c>
      <c r="K121" s="95">
        <f t="shared" si="78"/>
        <v>0.26342966976881144</v>
      </c>
      <c r="L121" s="96">
        <f t="shared" si="84"/>
        <v>11.250143755796074</v>
      </c>
      <c r="M121" s="60">
        <f t="shared" si="79"/>
        <v>0.12850915260529774</v>
      </c>
      <c r="N121" s="60">
        <f t="shared" si="80"/>
        <v>-3.0585369611969282E-2</v>
      </c>
      <c r="O121" s="60">
        <f t="shared" si="85"/>
        <v>0.21281799339134666</v>
      </c>
      <c r="P121" s="60">
        <f t="shared" si="86"/>
        <v>-5.0611676377464776E-2</v>
      </c>
      <c r="Q121" s="97">
        <f t="shared" si="81"/>
        <v>11.25</v>
      </c>
      <c r="R121" s="60">
        <f t="shared" si="82"/>
        <v>0.15909655517368412</v>
      </c>
      <c r="S121" s="60">
        <f t="shared" si="83"/>
        <v>2.0329564170973313E-6</v>
      </c>
      <c r="T121" s="60">
        <f t="shared" si="87"/>
        <v>0.2634723592920441</v>
      </c>
      <c r="U121" s="60">
        <f t="shared" si="88"/>
        <v>4.2689523232664062E-5</v>
      </c>
      <c r="W121" s="61"/>
      <c r="X121" s="61"/>
      <c r="Y121" s="60"/>
      <c r="Z121" s="62">
        <f t="shared" si="89"/>
        <v>152243.63092713643</v>
      </c>
      <c r="AA121" s="62">
        <f t="shared" si="90"/>
        <v>122973.74998875</v>
      </c>
      <c r="AB121" s="62">
        <f t="shared" si="91"/>
        <v>1739.0622221978513</v>
      </c>
      <c r="AC121" s="62">
        <f t="shared" si="92"/>
        <v>1739.0844444444444</v>
      </c>
      <c r="AD121" s="62">
        <f t="shared" si="93"/>
        <v>1404.7335470000005</v>
      </c>
      <c r="AE121" s="62">
        <f t="shared" si="94"/>
        <v>91931.606384535698</v>
      </c>
      <c r="AF121" s="62">
        <f t="shared" si="95"/>
        <v>74257.125311249998</v>
      </c>
      <c r="AG121" s="62">
        <f t="shared" si="96"/>
        <v>1738.80266655323</v>
      </c>
      <c r="AH121" s="62">
        <f t="shared" si="97"/>
        <v>1739.0844444444447</v>
      </c>
      <c r="AI121" s="62">
        <f t="shared" si="98"/>
        <v>1404.7335470000003</v>
      </c>
      <c r="AK121" s="98"/>
      <c r="AL121" s="34" t="s">
        <v>492</v>
      </c>
      <c r="AM121" s="160">
        <v>19564.7</v>
      </c>
      <c r="AN121" s="160">
        <v>1404.7335470000003</v>
      </c>
      <c r="AO121" s="160">
        <v>5195.8998139999994</v>
      </c>
      <c r="AP121" s="160">
        <v>4330.3666379999995</v>
      </c>
      <c r="AQ121" s="160">
        <v>13.927694716042827</v>
      </c>
      <c r="AR121" s="160">
        <v>11.25</v>
      </c>
      <c r="AS121" s="160">
        <v>15.909452221726703</v>
      </c>
      <c r="AT121" s="160">
        <v>26.342966976881144</v>
      </c>
      <c r="AU121" s="160">
        <v>2.6776947160428266</v>
      </c>
      <c r="AV121" s="160">
        <v>15803.252403749993</v>
      </c>
      <c r="AW121" s="160">
        <v>-3761.4475962499996</v>
      </c>
      <c r="AX121" s="160">
        <v>-334.3508974444444</v>
      </c>
      <c r="AY121" s="72"/>
      <c r="BF121" s="131"/>
      <c r="BJ121" s="96"/>
    </row>
    <row r="122" spans="1:62">
      <c r="A122" s="161"/>
      <c r="B122" s="161" t="str">
        <f t="shared" si="74"/>
        <v>K99209 16oz HT Mild Taco Sauce</v>
      </c>
      <c r="C122" s="161"/>
      <c r="D122" s="91">
        <f t="shared" si="118"/>
        <v>3782</v>
      </c>
      <c r="E122" s="92">
        <f t="shared" si="118"/>
        <v>285.66667799999993</v>
      </c>
      <c r="F122" s="92">
        <f t="shared" si="118"/>
        <v>163.94998899999999</v>
      </c>
      <c r="G122" s="92">
        <f t="shared" si="118"/>
        <v>89.499997999999991</v>
      </c>
      <c r="H122" s="93">
        <f t="shared" si="76"/>
        <v>13.239206009179695</v>
      </c>
      <c r="I122" s="94">
        <f t="shared" si="77"/>
        <v>12.5</v>
      </c>
      <c r="J122" s="95">
        <f t="shared" si="78"/>
        <v>0.56121433364107265</v>
      </c>
      <c r="K122" s="95">
        <f t="shared" si="78"/>
        <v>0.67292879046573983</v>
      </c>
      <c r="L122" s="96">
        <f t="shared" si="84"/>
        <v>12.500000004016876</v>
      </c>
      <c r="M122" s="60">
        <f t="shared" si="79"/>
        <v>0.52987914591733132</v>
      </c>
      <c r="N122" s="60">
        <f t="shared" si="80"/>
        <v>-3.1335187723741331E-2</v>
      </c>
      <c r="O122" s="60">
        <f t="shared" si="85"/>
        <v>0.63535606877313555</v>
      </c>
      <c r="P122" s="60">
        <f t="shared" si="86"/>
        <v>-3.7572721692604283E-2</v>
      </c>
      <c r="Q122" s="97">
        <f t="shared" si="81"/>
        <v>12.5</v>
      </c>
      <c r="R122" s="60">
        <f t="shared" si="82"/>
        <v>0.56121433382141883</v>
      </c>
      <c r="S122" s="60">
        <f t="shared" si="83"/>
        <v>1.803461824323449E-10</v>
      </c>
      <c r="T122" s="60">
        <f t="shared" si="87"/>
        <v>0.67292879069360678</v>
      </c>
      <c r="U122" s="60">
        <f t="shared" si="88"/>
        <v>2.2786694753307302E-10</v>
      </c>
      <c r="W122" s="61"/>
      <c r="X122" s="61"/>
      <c r="Y122" s="60"/>
      <c r="Z122" s="62">
        <f t="shared" si="89"/>
        <v>7137.4765909169146</v>
      </c>
      <c r="AA122" s="62">
        <f t="shared" si="90"/>
        <v>6738.958312499999</v>
      </c>
      <c r="AB122" s="62">
        <f t="shared" si="91"/>
        <v>302.55999990277235</v>
      </c>
      <c r="AC122" s="62">
        <f t="shared" si="92"/>
        <v>302.55999999999995</v>
      </c>
      <c r="AD122" s="62">
        <f t="shared" si="93"/>
        <v>285.66667799999999</v>
      </c>
      <c r="AE122" s="62">
        <f t="shared" si="94"/>
        <v>5952.5676795737445</v>
      </c>
      <c r="AF122" s="62">
        <f t="shared" si="95"/>
        <v>5620.2083374999984</v>
      </c>
      <c r="AG122" s="62">
        <f t="shared" si="96"/>
        <v>302.55999989754724</v>
      </c>
      <c r="AH122" s="62">
        <f t="shared" si="97"/>
        <v>302.56</v>
      </c>
      <c r="AI122" s="62">
        <f t="shared" si="98"/>
        <v>285.66667799999993</v>
      </c>
      <c r="AK122" s="98"/>
      <c r="AL122" s="34" t="s">
        <v>630</v>
      </c>
      <c r="AM122" s="160">
        <v>3782</v>
      </c>
      <c r="AN122" s="160">
        <v>285.66667799999993</v>
      </c>
      <c r="AO122" s="160">
        <v>163.94998899999999</v>
      </c>
      <c r="AP122" s="160">
        <v>89.499997999999991</v>
      </c>
      <c r="AQ122" s="160">
        <v>13.239206009179693</v>
      </c>
      <c r="AR122" s="160">
        <v>12.5</v>
      </c>
      <c r="AS122" s="160">
        <v>56.121433364107268</v>
      </c>
      <c r="AT122" s="160">
        <v>67.292879046573987</v>
      </c>
      <c r="AU122" s="160">
        <v>0.73920600917969292</v>
      </c>
      <c r="AV122" s="160">
        <v>3570.8334749999999</v>
      </c>
      <c r="AW122" s="160">
        <v>-211.16652500000041</v>
      </c>
      <c r="AX122" s="160">
        <v>-16.893322000000033</v>
      </c>
      <c r="AY122" s="72"/>
      <c r="BF122" s="131"/>
      <c r="BJ122" s="96"/>
    </row>
    <row r="123" spans="1:62">
      <c r="B123" s="59" t="str">
        <f t="shared" si="74"/>
        <v>K99413 2lb Smart Way Grape Jelly</v>
      </c>
      <c r="D123" s="91">
        <f t="shared" si="118"/>
        <v>46260.36</v>
      </c>
      <c r="E123" s="92">
        <f t="shared" si="118"/>
        <v>3565.8836030000007</v>
      </c>
      <c r="F123" s="92">
        <f t="shared" si="118"/>
        <v>5090.6330820000012</v>
      </c>
      <c r="G123" s="92">
        <f t="shared" si="118"/>
        <v>1536.183313</v>
      </c>
      <c r="H123" s="93">
        <f t="shared" si="76"/>
        <v>12.973042631307669</v>
      </c>
      <c r="I123" s="94">
        <f t="shared" si="77"/>
        <v>12.5</v>
      </c>
      <c r="J123" s="95">
        <f t="shared" si="78"/>
        <v>0.3630862088254031</v>
      </c>
      <c r="K123" s="95">
        <f t="shared" si="78"/>
        <v>0.42751782669331923</v>
      </c>
      <c r="L123" s="96">
        <f t="shared" si="84"/>
        <v>12.500000000106347</v>
      </c>
      <c r="M123" s="60">
        <f t="shared" si="79"/>
        <v>0.34984681229700609</v>
      </c>
      <c r="N123" s="60">
        <f t="shared" si="80"/>
        <v>-1.3239396528397007E-2</v>
      </c>
      <c r="O123" s="60">
        <f t="shared" si="85"/>
        <v>0.4119305412047502</v>
      </c>
      <c r="P123" s="60">
        <f t="shared" si="86"/>
        <v>-1.5587285488569025E-2</v>
      </c>
      <c r="Q123" s="97">
        <f t="shared" si="81"/>
        <v>12.5</v>
      </c>
      <c r="R123" s="60">
        <f t="shared" si="82"/>
        <v>0.36308620882849213</v>
      </c>
      <c r="S123" s="60">
        <f t="shared" si="83"/>
        <v>3.0890290325658043E-12</v>
      </c>
      <c r="T123" s="60">
        <f t="shared" si="87"/>
        <v>0.42751939777494913</v>
      </c>
      <c r="U123" s="60">
        <f t="shared" si="88"/>
        <v>1.5710816299030483E-6</v>
      </c>
      <c r="W123" s="61"/>
      <c r="X123" s="61"/>
      <c r="Y123" s="60"/>
      <c r="Z123" s="62">
        <f t="shared" si="89"/>
        <v>132230.33160218361</v>
      </c>
      <c r="AA123" s="62">
        <f t="shared" si="90"/>
        <v>127408.74997500003</v>
      </c>
      <c r="AB123" s="62">
        <f t="shared" si="91"/>
        <v>3700.8287999685144</v>
      </c>
      <c r="AC123" s="62">
        <f t="shared" si="92"/>
        <v>3700.8287999999998</v>
      </c>
      <c r="AD123" s="62">
        <f t="shared" si="93"/>
        <v>3565.8836030000011</v>
      </c>
      <c r="AE123" s="62">
        <f t="shared" si="94"/>
        <v>112301.35999313116</v>
      </c>
      <c r="AF123" s="62">
        <f t="shared" si="95"/>
        <v>108206.45856250003</v>
      </c>
      <c r="AG123" s="62">
        <f t="shared" si="96"/>
        <v>3700.8151999056572</v>
      </c>
      <c r="AH123" s="62">
        <f t="shared" si="97"/>
        <v>3700.8287999999998</v>
      </c>
      <c r="AI123" s="62">
        <f t="shared" si="98"/>
        <v>3565.8836030000011</v>
      </c>
      <c r="AK123" s="98"/>
      <c r="AL123" s="34" t="s">
        <v>493</v>
      </c>
      <c r="AM123" s="160">
        <v>46260.36</v>
      </c>
      <c r="AN123" s="160">
        <v>3565.8836030000007</v>
      </c>
      <c r="AO123" s="160">
        <v>5090.6330820000012</v>
      </c>
      <c r="AP123" s="160">
        <v>1536.183313</v>
      </c>
      <c r="AQ123" s="160">
        <v>12.973042631307669</v>
      </c>
      <c r="AR123" s="160">
        <v>12.5</v>
      </c>
      <c r="AS123" s="160">
        <v>36.308620882540311</v>
      </c>
      <c r="AT123" s="160">
        <v>42.751782669331924</v>
      </c>
      <c r="AU123" s="160">
        <v>0.4730426313076691</v>
      </c>
      <c r="AV123" s="160">
        <v>44573.545037500007</v>
      </c>
      <c r="AW123" s="160">
        <v>-1686.8149624999987</v>
      </c>
      <c r="AX123" s="160">
        <v>-134.94519699999989</v>
      </c>
      <c r="AY123" s="72"/>
      <c r="BF123" s="131"/>
      <c r="BJ123" s="96"/>
    </row>
    <row r="124" spans="1:62">
      <c r="B124" s="59" t="str">
        <f t="shared" si="74"/>
        <v>K99420 18oz Smart Way Grape Jelly</v>
      </c>
      <c r="D124" s="91">
        <f t="shared" si="118"/>
        <v>76653.259999999995</v>
      </c>
      <c r="E124" s="92">
        <f t="shared" si="118"/>
        <v>5129.4002470000005</v>
      </c>
      <c r="F124" s="92">
        <f t="shared" si="118"/>
        <v>3261.6330939999998</v>
      </c>
      <c r="G124" s="92">
        <f t="shared" si="118"/>
        <v>1505.933321</v>
      </c>
      <c r="H124" s="93">
        <f t="shared" si="76"/>
        <v>14.943903050816067</v>
      </c>
      <c r="I124" s="94">
        <f t="shared" si="77"/>
        <v>14.75</v>
      </c>
      <c r="J124" s="95">
        <f t="shared" si="78"/>
        <v>0.52509333048656837</v>
      </c>
      <c r="K124" s="95">
        <f t="shared" si="78"/>
        <v>0.61933149053782044</v>
      </c>
      <c r="L124" s="96">
        <f t="shared" si="84"/>
        <v>14.75000000050113</v>
      </c>
      <c r="M124" s="60">
        <f t="shared" si="79"/>
        <v>0.51828003692228664</v>
      </c>
      <c r="N124" s="60">
        <f t="shared" si="80"/>
        <v>-6.8132935642817305E-3</v>
      </c>
      <c r="O124" s="60">
        <f t="shared" si="85"/>
        <v>0.61129541959235079</v>
      </c>
      <c r="P124" s="60">
        <f t="shared" si="86"/>
        <v>-8.0360709454696533E-3</v>
      </c>
      <c r="Q124" s="97">
        <f t="shared" si="81"/>
        <v>14.75</v>
      </c>
      <c r="R124" s="60">
        <f t="shared" si="82"/>
        <v>0.52509333050440843</v>
      </c>
      <c r="S124" s="60">
        <f t="shared" si="83"/>
        <v>1.7840062760399178E-11</v>
      </c>
      <c r="T124" s="60">
        <f t="shared" si="87"/>
        <v>0.61933149056244197</v>
      </c>
      <c r="U124" s="60">
        <f t="shared" si="88"/>
        <v>2.4621527039414559E-11</v>
      </c>
      <c r="W124" s="61"/>
      <c r="X124" s="61"/>
      <c r="Y124" s="60"/>
      <c r="Z124" s="62">
        <f t="shared" si="89"/>
        <v>147899.31029408672</v>
      </c>
      <c r="AA124" s="62">
        <f t="shared" si="90"/>
        <v>145980.25826450001</v>
      </c>
      <c r="AB124" s="62">
        <f t="shared" si="91"/>
        <v>5196.8311862641158</v>
      </c>
      <c r="AC124" s="62">
        <f t="shared" si="92"/>
        <v>5196.8311864406778</v>
      </c>
      <c r="AD124" s="62">
        <f t="shared" si="93"/>
        <v>5129.4002470000005</v>
      </c>
      <c r="AE124" s="62">
        <f t="shared" si="94"/>
        <v>125394.78874406924</v>
      </c>
      <c r="AF124" s="62">
        <f t="shared" si="95"/>
        <v>123767.74177975001</v>
      </c>
      <c r="AG124" s="62">
        <f t="shared" si="96"/>
        <v>5196.8311862340779</v>
      </c>
      <c r="AH124" s="62">
        <f t="shared" si="97"/>
        <v>5196.8311864406778</v>
      </c>
      <c r="AI124" s="62">
        <f t="shared" si="98"/>
        <v>5129.4002470000005</v>
      </c>
      <c r="AK124" s="98"/>
      <c r="AL124" s="34" t="s">
        <v>494</v>
      </c>
      <c r="AM124" s="160">
        <v>76653.259999999995</v>
      </c>
      <c r="AN124" s="160">
        <v>5129.4002470000005</v>
      </c>
      <c r="AO124" s="160">
        <v>3261.6330939999998</v>
      </c>
      <c r="AP124" s="160">
        <v>1505.933321</v>
      </c>
      <c r="AQ124" s="160">
        <v>14.943903050816068</v>
      </c>
      <c r="AR124" s="160">
        <v>14.75</v>
      </c>
      <c r="AS124" s="160">
        <v>52.509333048656842</v>
      </c>
      <c r="AT124" s="160">
        <v>61.933149053782039</v>
      </c>
      <c r="AU124" s="160">
        <v>0.19390305081606812</v>
      </c>
      <c r="AV124" s="160">
        <v>75658.653643249985</v>
      </c>
      <c r="AW124" s="160">
        <v>-994.60635674999958</v>
      </c>
      <c r="AX124" s="160">
        <v>-67.430939440677946</v>
      </c>
      <c r="AY124" s="72"/>
      <c r="BF124" s="131"/>
      <c r="BJ124" s="96"/>
    </row>
    <row r="125" spans="1:62">
      <c r="B125" s="59" t="str">
        <f t="shared" si="74"/>
        <v>K99429 18oz Smart Way Apple Jelly</v>
      </c>
      <c r="D125" s="91">
        <f t="shared" si="118"/>
        <v>45273.36</v>
      </c>
      <c r="E125" s="92">
        <f t="shared" si="118"/>
        <v>2994.1334740000016</v>
      </c>
      <c r="F125" s="92">
        <f t="shared" si="118"/>
        <v>2064.9665360000004</v>
      </c>
      <c r="G125" s="92">
        <f t="shared" si="118"/>
        <v>865.94998599999997</v>
      </c>
      <c r="H125" s="93">
        <f t="shared" si="76"/>
        <v>15.120688637676938</v>
      </c>
      <c r="I125" s="94">
        <f t="shared" si="77"/>
        <v>14.75</v>
      </c>
      <c r="J125" s="95">
        <f t="shared" si="78"/>
        <v>0.51791344425086139</v>
      </c>
      <c r="K125" s="95">
        <f t="shared" si="78"/>
        <v>0.60656303389148913</v>
      </c>
      <c r="L125" s="96">
        <f t="shared" si="84"/>
        <v>14.753447755820021</v>
      </c>
      <c r="M125" s="60">
        <f t="shared" si="79"/>
        <v>0.50533471886673353</v>
      </c>
      <c r="N125" s="60">
        <f t="shared" si="80"/>
        <v>-1.2578725384127853E-2</v>
      </c>
      <c r="O125" s="60">
        <f t="shared" si="85"/>
        <v>0.59183124826188205</v>
      </c>
      <c r="P125" s="60">
        <f t="shared" si="86"/>
        <v>-1.4731785629607086E-2</v>
      </c>
      <c r="Q125" s="97">
        <f t="shared" si="81"/>
        <v>14.75</v>
      </c>
      <c r="R125" s="60">
        <f t="shared" si="82"/>
        <v>0.51803450452826361</v>
      </c>
      <c r="S125" s="60">
        <f t="shared" si="83"/>
        <v>1.2106027740221847E-4</v>
      </c>
      <c r="T125" s="60">
        <f t="shared" si="87"/>
        <v>0.60670481566207468</v>
      </c>
      <c r="U125" s="60">
        <f t="shared" si="88"/>
        <v>1.4178177058554731E-4</v>
      </c>
      <c r="W125" s="61"/>
      <c r="X125" s="61"/>
      <c r="Y125" s="60"/>
      <c r="Z125" s="62">
        <f t="shared" si="89"/>
        <v>89590.836152185017</v>
      </c>
      <c r="AA125" s="62">
        <f t="shared" si="90"/>
        <v>87394.487441000019</v>
      </c>
      <c r="AB125" s="62">
        <f t="shared" si="91"/>
        <v>3068.6630507869131</v>
      </c>
      <c r="AC125" s="62">
        <f t="shared" si="92"/>
        <v>3069.3803389830509</v>
      </c>
      <c r="AD125" s="62">
        <f t="shared" si="93"/>
        <v>2994.1334740000016</v>
      </c>
      <c r="AE125" s="62">
        <f t="shared" si="94"/>
        <v>76497.076038078318</v>
      </c>
      <c r="AF125" s="62">
        <f t="shared" si="95"/>
        <v>74621.725147500023</v>
      </c>
      <c r="AG125" s="62">
        <f t="shared" si="96"/>
        <v>3068.6630508260641</v>
      </c>
      <c r="AH125" s="62">
        <f t="shared" si="97"/>
        <v>3069.3803389830514</v>
      </c>
      <c r="AI125" s="62">
        <f t="shared" si="98"/>
        <v>2994.1334740000011</v>
      </c>
      <c r="AK125" s="98"/>
      <c r="AL125" s="34" t="s">
        <v>495</v>
      </c>
      <c r="AM125" s="160">
        <v>45273.36</v>
      </c>
      <c r="AN125" s="160">
        <v>2994.1334740000016</v>
      </c>
      <c r="AO125" s="160">
        <v>2064.9665360000004</v>
      </c>
      <c r="AP125" s="160">
        <v>865.94998599999997</v>
      </c>
      <c r="AQ125" s="160">
        <v>15.120688637676938</v>
      </c>
      <c r="AR125" s="160">
        <v>14.75</v>
      </c>
      <c r="AS125" s="160">
        <v>51.791344425086137</v>
      </c>
      <c r="AT125" s="160">
        <v>60.65630338914891</v>
      </c>
      <c r="AU125" s="160">
        <v>0.37068863767693755</v>
      </c>
      <c r="AV125" s="160">
        <v>44163.468741500008</v>
      </c>
      <c r="AW125" s="160">
        <v>-1109.8912585</v>
      </c>
      <c r="AX125" s="160">
        <v>-75.24686498305087</v>
      </c>
      <c r="AY125" s="72"/>
      <c r="BF125" s="131"/>
      <c r="BJ125" s="96"/>
    </row>
    <row r="126" spans="1:62">
      <c r="B126" s="59" t="str">
        <f t="shared" si="74"/>
        <v>K997424 14oz  Kroger Spicy Pizza Sauce</v>
      </c>
      <c r="D126" s="91">
        <f t="shared" ref="D126:G127" si="119">AM126</f>
        <v>20150.580000000002</v>
      </c>
      <c r="E126" s="92">
        <f t="shared" si="119"/>
        <v>1308.8667479999999</v>
      </c>
      <c r="F126" s="92">
        <f t="shared" si="119"/>
        <v>1389.383255</v>
      </c>
      <c r="G126" s="92">
        <f t="shared" si="119"/>
        <v>641.29999699999996</v>
      </c>
      <c r="H126" s="93">
        <f t="shared" si="76"/>
        <v>15.395440392072672</v>
      </c>
      <c r="I126" s="94">
        <f t="shared" si="77"/>
        <v>15.42</v>
      </c>
      <c r="J126" s="95">
        <f t="shared" si="78"/>
        <v>0.39126290169323213</v>
      </c>
      <c r="K126" s="95">
        <f t="shared" si="78"/>
        <v>0.48425535880776588</v>
      </c>
      <c r="L126" s="96">
        <f t="shared" si="84"/>
        <v>15.421653092361989</v>
      </c>
      <c r="M126" s="60">
        <f t="shared" si="79"/>
        <v>0.39192907667200666</v>
      </c>
      <c r="N126" s="60">
        <f t="shared" si="80"/>
        <v>6.6617497877452525E-4</v>
      </c>
      <c r="O126" s="60">
        <f t="shared" si="85"/>
        <v>0.48507986529964248</v>
      </c>
      <c r="P126" s="60">
        <f t="shared" si="86"/>
        <v>8.2450649187659764E-4</v>
      </c>
      <c r="Q126" s="97">
        <f t="shared" si="81"/>
        <v>15.42</v>
      </c>
      <c r="R126" s="60">
        <f t="shared" si="82"/>
        <v>0.39130484681089223</v>
      </c>
      <c r="S126" s="60">
        <f t="shared" si="83"/>
        <v>4.1945117660091569E-5</v>
      </c>
      <c r="T126" s="60">
        <f t="shared" si="87"/>
        <v>0.484307273126802</v>
      </c>
      <c r="U126" s="60">
        <f t="shared" si="88"/>
        <v>5.1914319036117096E-5</v>
      </c>
      <c r="W126" s="61"/>
      <c r="X126" s="61"/>
      <c r="Y126" s="60"/>
      <c r="Z126" s="62">
        <f t="shared" si="89"/>
        <v>51413.842961346294</v>
      </c>
      <c r="AA126" s="62">
        <f t="shared" si="90"/>
        <v>51495.861000000004</v>
      </c>
      <c r="AB126" s="62">
        <f t="shared" si="91"/>
        <v>1306.6420233496335</v>
      </c>
      <c r="AC126" s="62">
        <f t="shared" si="92"/>
        <v>1306.7821011673152</v>
      </c>
      <c r="AD126" s="62">
        <f t="shared" si="93"/>
        <v>1308.8667479999999</v>
      </c>
      <c r="AE126" s="62">
        <f t="shared" si="94"/>
        <v>41540.747084096409</v>
      </c>
      <c r="AF126" s="62">
        <f t="shared" si="95"/>
        <v>41607.01504626</v>
      </c>
      <c r="AG126" s="62">
        <f t="shared" si="96"/>
        <v>1306.6420233558204</v>
      </c>
      <c r="AH126" s="62">
        <f t="shared" si="97"/>
        <v>1306.7821011673154</v>
      </c>
      <c r="AI126" s="62">
        <f t="shared" si="98"/>
        <v>1308.8667479999999</v>
      </c>
      <c r="AK126" s="98"/>
      <c r="AL126" s="34" t="s">
        <v>496</v>
      </c>
      <c r="AM126" s="160">
        <v>20150.580000000002</v>
      </c>
      <c r="AN126" s="160">
        <v>1308.8667479999999</v>
      </c>
      <c r="AO126" s="160">
        <v>1389.383255</v>
      </c>
      <c r="AP126" s="160">
        <v>641.29999699999996</v>
      </c>
      <c r="AQ126" s="160">
        <v>15.395440392072672</v>
      </c>
      <c r="AR126" s="160">
        <v>15.42</v>
      </c>
      <c r="AS126" s="160">
        <v>39.126290169323212</v>
      </c>
      <c r="AT126" s="160">
        <v>48.425535880776586</v>
      </c>
      <c r="AU126" s="160">
        <v>-2.4559607927328669E-2</v>
      </c>
      <c r="AV126" s="160">
        <v>20182.725254160003</v>
      </c>
      <c r="AW126" s="160">
        <v>32.145254159999823</v>
      </c>
      <c r="AX126" s="160">
        <v>2.0846468326848129</v>
      </c>
      <c r="AY126" s="72"/>
      <c r="BF126" s="131"/>
      <c r="BJ126" s="96"/>
    </row>
    <row r="127" spans="1:62">
      <c r="B127" s="59" t="str">
        <f t="shared" si="74"/>
        <v>None</v>
      </c>
      <c r="D127" s="91">
        <f t="shared" si="119"/>
        <v>0</v>
      </c>
      <c r="E127" s="92">
        <f t="shared" si="119"/>
        <v>0</v>
      </c>
      <c r="F127" s="92">
        <f t="shared" si="119"/>
        <v>0</v>
      </c>
      <c r="G127" s="92">
        <f t="shared" si="119"/>
        <v>0</v>
      </c>
      <c r="H127" s="93">
        <f t="shared" si="76"/>
        <v>0</v>
      </c>
      <c r="I127" s="94">
        <f t="shared" si="77"/>
        <v>0</v>
      </c>
      <c r="J127" s="95">
        <f t="shared" si="78"/>
        <v>0</v>
      </c>
      <c r="K127" s="95">
        <f t="shared" si="78"/>
        <v>0</v>
      </c>
      <c r="L127" s="96">
        <f t="shared" si="84"/>
        <v>0</v>
      </c>
      <c r="M127" s="60">
        <f t="shared" si="79"/>
        <v>0</v>
      </c>
      <c r="N127" s="60">
        <f t="shared" si="80"/>
        <v>0</v>
      </c>
      <c r="O127" s="60">
        <f t="shared" si="85"/>
        <v>0</v>
      </c>
      <c r="P127" s="60">
        <f t="shared" si="86"/>
        <v>0</v>
      </c>
      <c r="Q127" s="97">
        <f t="shared" si="81"/>
        <v>0</v>
      </c>
      <c r="R127" s="60">
        <f t="shared" si="82"/>
        <v>0</v>
      </c>
      <c r="S127" s="60">
        <f t="shared" si="83"/>
        <v>0</v>
      </c>
      <c r="T127" s="60">
        <f t="shared" si="87"/>
        <v>0</v>
      </c>
      <c r="U127" s="60">
        <f t="shared" si="88"/>
        <v>0</v>
      </c>
      <c r="W127" s="61"/>
      <c r="X127" s="61"/>
      <c r="Y127" s="60"/>
      <c r="Z127" s="62">
        <f t="shared" si="89"/>
        <v>0</v>
      </c>
      <c r="AA127" s="62">
        <f t="shared" si="90"/>
        <v>0</v>
      </c>
      <c r="AB127" s="62">
        <f t="shared" si="91"/>
        <v>0</v>
      </c>
      <c r="AC127" s="62">
        <f t="shared" si="92"/>
        <v>0</v>
      </c>
      <c r="AD127" s="62">
        <f t="shared" si="93"/>
        <v>0</v>
      </c>
      <c r="AE127" s="62">
        <f t="shared" si="94"/>
        <v>0</v>
      </c>
      <c r="AF127" s="62">
        <f t="shared" si="95"/>
        <v>0</v>
      </c>
      <c r="AG127" s="62">
        <f t="shared" si="96"/>
        <v>0</v>
      </c>
      <c r="AH127" s="62">
        <f t="shared" si="97"/>
        <v>0</v>
      </c>
      <c r="AI127" s="62">
        <f t="shared" si="98"/>
        <v>0</v>
      </c>
      <c r="AK127" s="98"/>
      <c r="AL127" s="34" t="s">
        <v>631</v>
      </c>
      <c r="AM127" s="160">
        <v>0</v>
      </c>
      <c r="AN127" s="160">
        <v>0</v>
      </c>
      <c r="AO127" s="160">
        <v>0</v>
      </c>
      <c r="AP127" s="160">
        <v>0</v>
      </c>
      <c r="AQ127" s="160">
        <v>0</v>
      </c>
      <c r="AR127" s="160">
        <v>0</v>
      </c>
      <c r="AS127" s="160">
        <v>0</v>
      </c>
      <c r="AT127" s="160">
        <v>0</v>
      </c>
      <c r="AU127" s="160">
        <v>0</v>
      </c>
      <c r="AV127" s="160">
        <v>0</v>
      </c>
      <c r="AW127" s="160">
        <v>0</v>
      </c>
      <c r="AX127" s="160">
        <v>0</v>
      </c>
      <c r="AY127" s="72"/>
      <c r="BF127" s="131"/>
      <c r="BJ127" s="96"/>
    </row>
    <row r="128" spans="1:62">
      <c r="B128" s="100" t="str">
        <f>CONCATENATE(A90," Subtotal")</f>
        <v>770 Preserves Line Subtotal</v>
      </c>
      <c r="C128" s="101"/>
      <c r="D128" s="102">
        <f>SUM(D91:D127)</f>
        <v>1374585.4300000002</v>
      </c>
      <c r="E128" s="102">
        <f>SUM(E91:E127)</f>
        <v>104463.15601499999</v>
      </c>
      <c r="F128" s="102">
        <f>SUM(F91:F127)</f>
        <v>125925.82779100003</v>
      </c>
      <c r="G128" s="102">
        <f>SUM(G91:G127)</f>
        <v>75713.166106999997</v>
      </c>
      <c r="H128" s="103">
        <f t="shared" ref="H128" si="120">D128/E128</f>
        <v>13.158566928636752</v>
      </c>
      <c r="I128" s="104"/>
      <c r="J128" s="105">
        <f>AB128/(SUM($E128:$G128))</f>
        <v>0.34854011650798167</v>
      </c>
      <c r="K128" s="105">
        <f>AG128/(SUM($E128:$F128))</f>
        <v>0.46302466691581984</v>
      </c>
      <c r="L128" s="106">
        <f>D128/(J128*(E128+F128+G128))</f>
        <v>12.884055423218364</v>
      </c>
      <c r="M128" s="107">
        <f>AD128/(SUM($E128:$G128))</f>
        <v>0.34126893928935281</v>
      </c>
      <c r="N128" s="108">
        <f>M128-J128</f>
        <v>-7.2711772186288548E-3</v>
      </c>
      <c r="O128" s="107">
        <f>AI128/(SUM($E128:$F128))</f>
        <v>0.45342079421194731</v>
      </c>
      <c r="P128" s="108">
        <f>O128-K128</f>
        <v>-9.6038727038725291E-3</v>
      </c>
      <c r="Q128" s="106">
        <f>D128/(R128*(E128+F128+G128))</f>
        <v>12.879835030666014</v>
      </c>
      <c r="R128" s="109">
        <f>AC128/(SUM($E128:$G128))</f>
        <v>0.34865432419064241</v>
      </c>
      <c r="S128" s="108">
        <f>R128-J128</f>
        <v>1.1420768266073855E-4</v>
      </c>
      <c r="T128" s="109">
        <f>AH128/(SUM($E128:$F128))</f>
        <v>0.4632332520772216</v>
      </c>
      <c r="U128" s="108">
        <f>T128-K128</f>
        <v>2.085851614017642E-4</v>
      </c>
      <c r="V128" s="100"/>
      <c r="W128" s="100"/>
      <c r="X128" s="100"/>
      <c r="Y128" s="60"/>
      <c r="Z128" s="110">
        <f t="shared" ref="Z128:AI128" si="121">SUM(Z91:Z127)</f>
        <v>3995054.5928463079</v>
      </c>
      <c r="AA128" s="110">
        <f t="shared" si="121"/>
        <v>3902610.9765728009</v>
      </c>
      <c r="AB128" s="110">
        <f t="shared" si="121"/>
        <v>106688.87899402071</v>
      </c>
      <c r="AC128" s="110">
        <f t="shared" si="121"/>
        <v>106723.83821121974</v>
      </c>
      <c r="AD128" s="110">
        <f t="shared" si="121"/>
        <v>104463.15601499999</v>
      </c>
      <c r="AE128" s="110">
        <f t="shared" si="121"/>
        <v>3003940.0504571954</v>
      </c>
      <c r="AF128" s="110">
        <f t="shared" si="121"/>
        <v>2932332.5740632499</v>
      </c>
      <c r="AG128" s="110">
        <f t="shared" si="121"/>
        <v>106675.78248784738</v>
      </c>
      <c r="AH128" s="110">
        <f t="shared" si="121"/>
        <v>106723.83821121974</v>
      </c>
      <c r="AI128" s="110">
        <f t="shared" si="121"/>
        <v>104463.156015</v>
      </c>
      <c r="AK128" s="111"/>
      <c r="AL128" s="162" t="s">
        <v>444</v>
      </c>
      <c r="AM128" s="163">
        <v>1374585.43</v>
      </c>
      <c r="AN128" s="163">
        <v>104463.15601499999</v>
      </c>
      <c r="AO128" s="163">
        <v>125925.827791</v>
      </c>
      <c r="AP128" s="163">
        <v>75713.166106999997</v>
      </c>
      <c r="AQ128" s="163">
        <v>13.158566928636748</v>
      </c>
      <c r="AR128" s="163">
        <v>12.910146491950023</v>
      </c>
      <c r="AS128" s="163">
        <v>34.854011650798185</v>
      </c>
      <c r="AT128" s="163">
        <v>46.302466691581976</v>
      </c>
      <c r="AU128" s="163">
        <v>0.24842043668672659</v>
      </c>
      <c r="AV128" s="163">
        <v>1348634.6471650801</v>
      </c>
      <c r="AW128" s="163">
        <v>-25950.782834919995</v>
      </c>
      <c r="AX128" s="163">
        <v>-2228.2940730525966</v>
      </c>
      <c r="AY128" s="72"/>
      <c r="BF128" s="131"/>
      <c r="BJ128" s="96"/>
    </row>
    <row r="129" spans="1:62">
      <c r="B129" s="59"/>
      <c r="C129" s="100"/>
      <c r="D129" s="102"/>
      <c r="E129" s="102"/>
      <c r="F129" s="102"/>
      <c r="G129" s="102"/>
      <c r="H129" s="100"/>
      <c r="I129" s="100"/>
      <c r="J129" s="105"/>
      <c r="K129" s="105"/>
      <c r="L129" s="106"/>
      <c r="M129" s="108"/>
      <c r="N129" s="108"/>
      <c r="O129" s="108"/>
      <c r="P129" s="108"/>
      <c r="Q129" s="106"/>
      <c r="R129" s="108"/>
      <c r="S129" s="108"/>
      <c r="T129" s="108"/>
      <c r="U129" s="108"/>
      <c r="V129" s="115"/>
      <c r="W129" s="115"/>
      <c r="X129" s="115"/>
      <c r="Y129" s="116"/>
      <c r="AK129" s="98"/>
      <c r="AY129" s="72"/>
      <c r="BF129" s="131"/>
      <c r="BJ129" s="96"/>
    </row>
    <row r="130" spans="1:62">
      <c r="B130" s="59"/>
      <c r="C130" s="100"/>
      <c r="D130" s="102"/>
      <c r="E130" s="102"/>
      <c r="F130" s="102"/>
      <c r="G130" s="102"/>
      <c r="H130" s="100"/>
      <c r="I130" s="100"/>
      <c r="J130" s="105"/>
      <c r="K130" s="105"/>
      <c r="L130" s="106"/>
      <c r="M130" s="108"/>
      <c r="N130" s="108"/>
      <c r="O130" s="108"/>
      <c r="P130" s="108"/>
      <c r="Q130" s="106"/>
      <c r="R130" s="108"/>
      <c r="S130" s="108"/>
      <c r="T130" s="108"/>
      <c r="U130" s="108"/>
      <c r="V130" s="115"/>
      <c r="W130" s="115"/>
      <c r="X130" s="115"/>
      <c r="Y130" s="116"/>
      <c r="AK130" s="98"/>
      <c r="AL130" s="72"/>
      <c r="AM130" s="72"/>
      <c r="AN130" s="72"/>
      <c r="AO130" s="72"/>
      <c r="AP130" s="72"/>
      <c r="AQ130" s="72"/>
      <c r="AR130" s="72"/>
      <c r="AS130" s="72"/>
      <c r="AT130" s="72"/>
      <c r="AU130" s="72"/>
      <c r="AV130" s="72"/>
      <c r="AW130" s="72"/>
      <c r="AX130" s="72"/>
      <c r="AY130" s="72"/>
      <c r="BF130" s="131"/>
      <c r="BJ130" s="96"/>
    </row>
    <row r="131" spans="1:62">
      <c r="A131" s="83" t="str">
        <f>AL131</f>
        <v>771 Bakery Filling</v>
      </c>
      <c r="B131" s="59"/>
      <c r="C131" s="100"/>
      <c r="D131" s="102"/>
      <c r="E131" s="102"/>
      <c r="F131" s="102"/>
      <c r="G131" s="102"/>
      <c r="H131" s="100"/>
      <c r="I131" s="100"/>
      <c r="J131" s="105"/>
      <c r="K131" s="105"/>
      <c r="L131" s="106"/>
      <c r="M131" s="108"/>
      <c r="N131" s="108"/>
      <c r="O131" s="108"/>
      <c r="P131" s="108"/>
      <c r="Q131" s="106"/>
      <c r="R131" s="108"/>
      <c r="S131" s="108"/>
      <c r="T131" s="108"/>
      <c r="U131" s="108"/>
      <c r="V131" s="115"/>
      <c r="W131" s="115"/>
      <c r="X131" s="115"/>
      <c r="Y131" s="116"/>
      <c r="AK131" s="114"/>
      <c r="AL131" s="144" t="s">
        <v>497</v>
      </c>
      <c r="AM131" s="144"/>
      <c r="AN131" s="144"/>
      <c r="AO131" s="144"/>
      <c r="AP131" s="144"/>
      <c r="AQ131" s="144"/>
      <c r="AR131" s="145"/>
      <c r="AS131" s="145"/>
      <c r="AT131" s="144"/>
      <c r="AU131" s="144"/>
      <c r="AV131" s="144"/>
      <c r="AW131" s="144"/>
      <c r="AX131" s="144"/>
      <c r="AY131" s="72"/>
      <c r="BF131" s="131"/>
      <c r="BJ131" s="96"/>
    </row>
    <row r="132" spans="1:62">
      <c r="B132" s="59" t="str">
        <f t="shared" ref="B132:B142" si="122">AL132</f>
        <v>K01261 20lb Blueberry Filling</v>
      </c>
      <c r="D132" s="91">
        <f t="shared" ref="D132:G142" si="123">AM132</f>
        <v>124</v>
      </c>
      <c r="E132" s="92">
        <f t="shared" si="123"/>
        <v>0</v>
      </c>
      <c r="F132" s="92">
        <f>AO132</f>
        <v>0</v>
      </c>
      <c r="G132" s="92">
        <f>AP132</f>
        <v>0</v>
      </c>
      <c r="H132" s="93">
        <f t="shared" ref="H132:H142" si="124">IF(ISERROR(D132/E132),0,D132/E132)</f>
        <v>0</v>
      </c>
      <c r="I132" s="94">
        <f t="shared" ref="I132:I142" si="125">AR132</f>
        <v>1.38</v>
      </c>
      <c r="J132" s="95">
        <f t="shared" ref="J132:K142" si="126">AS132/100</f>
        <v>0</v>
      </c>
      <c r="K132" s="95">
        <f t="shared" si="126"/>
        <v>0</v>
      </c>
      <c r="L132" s="96">
        <f>IF(ISERROR(D132/(J132*(E132+F132+G132))),0,D132/(J132*(E132+F132+G132)))</f>
        <v>0</v>
      </c>
      <c r="M132" s="60">
        <f t="shared" ref="M132:M142" si="127">IF(ISERROR(D132/Z132),0,D132/Z132)</f>
        <v>0</v>
      </c>
      <c r="N132" s="60">
        <f t="shared" ref="N132:N142" si="128">M132-J132</f>
        <v>0</v>
      </c>
      <c r="O132" s="60">
        <f>IF(ISERROR(D132/AE132),0,D132/AE132)</f>
        <v>0</v>
      </c>
      <c r="P132" s="60">
        <f>O132-K132</f>
        <v>0</v>
      </c>
      <c r="Q132" s="97">
        <f t="shared" ref="Q132:Q142" si="129">I132</f>
        <v>1.38</v>
      </c>
      <c r="R132" s="60">
        <f t="shared" ref="R132:R142" si="130">IF(ISERROR(D132/AA132),0,D132/AA132)</f>
        <v>0</v>
      </c>
      <c r="S132" s="60">
        <f t="shared" ref="S132:S142" si="131">R132-J132</f>
        <v>0</v>
      </c>
      <c r="T132" s="60">
        <f>IF(ISERROR(D132/AF132),0,D132/AF132)</f>
        <v>0</v>
      </c>
      <c r="U132" s="60">
        <f>T132-K132</f>
        <v>0</v>
      </c>
      <c r="W132" s="61"/>
      <c r="X132" s="61"/>
      <c r="Y132" s="60"/>
      <c r="Z132" s="62">
        <f>(SUM($E132:$G132))*$H132</f>
        <v>0</v>
      </c>
      <c r="AA132" s="62">
        <f>(SUM($E132:$G132))*$Q132</f>
        <v>0</v>
      </c>
      <c r="AB132" s="62">
        <f>(SUM($E132:$G132))*$J132</f>
        <v>0</v>
      </c>
      <c r="AC132" s="62">
        <f>SUM(($E132:$G132))*$R132</f>
        <v>0</v>
      </c>
      <c r="AD132" s="62">
        <f>SUM(($E132:$G132))*$M132</f>
        <v>0</v>
      </c>
      <c r="AE132" s="62">
        <f>(SUM($E132:$F132))*$H132</f>
        <v>0</v>
      </c>
      <c r="AF132" s="62">
        <f>(SUM($E132:$F132))*$Q132</f>
        <v>0</v>
      </c>
      <c r="AG132" s="62">
        <f>(SUM($E132:$F132))*$K132</f>
        <v>0</v>
      </c>
      <c r="AH132" s="62">
        <f>SUM(($E132:$F132))*$T132</f>
        <v>0</v>
      </c>
      <c r="AI132" s="62">
        <f>SUM(($E132:$F132))*$O132</f>
        <v>0</v>
      </c>
      <c r="AK132" s="98"/>
      <c r="AL132" s="34" t="s">
        <v>632</v>
      </c>
      <c r="AM132" s="160">
        <v>124</v>
      </c>
      <c r="AN132" s="160">
        <v>0</v>
      </c>
      <c r="AO132" s="160">
        <v>0</v>
      </c>
      <c r="AP132" s="160">
        <v>0</v>
      </c>
      <c r="AQ132" s="160">
        <v>0</v>
      </c>
      <c r="AR132" s="160">
        <v>1.38</v>
      </c>
      <c r="AS132" s="160">
        <v>0</v>
      </c>
      <c r="AT132" s="160">
        <v>0</v>
      </c>
      <c r="AU132" s="160">
        <v>-1.38</v>
      </c>
      <c r="AV132" s="160">
        <v>0</v>
      </c>
      <c r="AW132" s="160">
        <v>-124</v>
      </c>
      <c r="AX132" s="160">
        <v>-89.855072463768124</v>
      </c>
      <c r="AY132" s="72"/>
      <c r="BF132" s="131"/>
      <c r="BJ132" s="96"/>
    </row>
    <row r="133" spans="1:62">
      <c r="B133" s="59" t="str">
        <f t="shared" si="122"/>
        <v>K01262 20lb Cherry Filling</v>
      </c>
      <c r="D133" s="91">
        <f t="shared" si="123"/>
        <v>8492</v>
      </c>
      <c r="E133" s="92">
        <f t="shared" si="123"/>
        <v>5298</v>
      </c>
      <c r="F133" s="92">
        <f t="shared" si="123"/>
        <v>0</v>
      </c>
      <c r="G133" s="92">
        <f t="shared" si="123"/>
        <v>45</v>
      </c>
      <c r="H133" s="93">
        <f t="shared" si="124"/>
        <v>1.602869007172518</v>
      </c>
      <c r="I133" s="94">
        <f t="shared" si="125"/>
        <v>1.6</v>
      </c>
      <c r="J133" s="95">
        <f t="shared" si="126"/>
        <v>0.99277091521617056</v>
      </c>
      <c r="K133" s="95">
        <f t="shared" si="126"/>
        <v>1.0012032842582108</v>
      </c>
      <c r="L133" s="96">
        <f t="shared" ref="L133:L142" si="132">IF(ISERROR(D133/(J133*(E133+F133+G133))),0,D133/(J133*(E133+F133+G133)))</f>
        <v>1.6009426181218336</v>
      </c>
      <c r="M133" s="60">
        <f t="shared" si="127"/>
        <v>0.99157776530039299</v>
      </c>
      <c r="N133" s="60">
        <f t="shared" si="128"/>
        <v>-1.1931499157775693E-3</v>
      </c>
      <c r="O133" s="60">
        <f t="shared" ref="O133:O142" si="133">IF(ISERROR(D133/AE133),0,D133/AE133)</f>
        <v>1</v>
      </c>
      <c r="P133" s="60">
        <f t="shared" ref="P133:P142" si="134">O133-K133</f>
        <v>-1.2032842582108128E-3</v>
      </c>
      <c r="Q133" s="97">
        <f t="shared" si="129"/>
        <v>1.6</v>
      </c>
      <c r="R133" s="60">
        <f t="shared" si="130"/>
        <v>0.99335579262586549</v>
      </c>
      <c r="S133" s="60">
        <f t="shared" si="131"/>
        <v>5.848774096949283E-4</v>
      </c>
      <c r="T133" s="60">
        <f t="shared" ref="T133:T142" si="135">IF(ISERROR(D133/AF133),0,D133/AF133)</f>
        <v>1.0017931294828235</v>
      </c>
      <c r="U133" s="60">
        <f t="shared" ref="U133:U142" si="136">T133-K133</f>
        <v>5.8984522461269506E-4</v>
      </c>
      <c r="W133" s="61"/>
      <c r="X133" s="61"/>
      <c r="Y133" s="60"/>
      <c r="Z133" s="62">
        <f t="shared" ref="Z133:Z142" si="137">(SUM($E133:$G133))*$H133</f>
        <v>8564.1291053227633</v>
      </c>
      <c r="AA133" s="62">
        <f t="shared" ref="AA133:AA142" si="138">(SUM($E133:$G133))*$Q133</f>
        <v>8548.8000000000011</v>
      </c>
      <c r="AB133" s="62">
        <f t="shared" ref="AB133:AB142" si="139">(SUM($E133:$G133))*$J133</f>
        <v>5304.3749999999991</v>
      </c>
      <c r="AC133" s="62">
        <f t="shared" ref="AC133:AC142" si="140">SUM(($E133:$G133))*$R133</f>
        <v>5307.4999999999991</v>
      </c>
      <c r="AD133" s="62">
        <f t="shared" ref="AD133:AD142" si="141">SUM(($E133:$G133))*$M133</f>
        <v>5298</v>
      </c>
      <c r="AE133" s="62">
        <f t="shared" ref="AE133:AE142" si="142">(SUM($E133:$F133))*$H133</f>
        <v>8492</v>
      </c>
      <c r="AF133" s="62">
        <f t="shared" ref="AF133:AF142" si="143">(SUM($E133:$F133))*$Q133</f>
        <v>8476.8000000000011</v>
      </c>
      <c r="AG133" s="62">
        <f t="shared" ref="AG133:AG142" si="144">(SUM($E133:$F133))*$K133</f>
        <v>5304.3750000000009</v>
      </c>
      <c r="AH133" s="62">
        <f t="shared" ref="AH133:AH142" si="145">SUM(($E133:$F133))*$T133</f>
        <v>5307.4999999999991</v>
      </c>
      <c r="AI133" s="62">
        <f t="shared" ref="AI133:AI142" si="146">SUM(($E133:$F133))*$O133</f>
        <v>5298</v>
      </c>
      <c r="AK133" s="98"/>
      <c r="AL133" s="34" t="s">
        <v>498</v>
      </c>
      <c r="AM133" s="160">
        <v>8492</v>
      </c>
      <c r="AN133" s="160">
        <v>5298</v>
      </c>
      <c r="AO133" s="160">
        <v>0</v>
      </c>
      <c r="AP133" s="160">
        <v>45</v>
      </c>
      <c r="AQ133" s="160">
        <v>1.602869007172518</v>
      </c>
      <c r="AR133" s="160">
        <v>1.6</v>
      </c>
      <c r="AS133" s="160">
        <v>99.277091521617052</v>
      </c>
      <c r="AT133" s="160">
        <v>100.12032842582109</v>
      </c>
      <c r="AU133" s="160">
        <v>2.8690071725179676E-3</v>
      </c>
      <c r="AV133" s="160">
        <v>8476.7999999999993</v>
      </c>
      <c r="AW133" s="160">
        <v>-15.2</v>
      </c>
      <c r="AX133" s="160">
        <v>-9.5</v>
      </c>
      <c r="AY133" s="72"/>
      <c r="BF133" s="131"/>
      <c r="BJ133" s="96"/>
    </row>
    <row r="134" spans="1:62">
      <c r="B134" s="59" t="str">
        <f t="shared" si="122"/>
        <v>K01264 20lb Apple Filling</v>
      </c>
      <c r="D134" s="91">
        <f t="shared" si="123"/>
        <v>7510</v>
      </c>
      <c r="E134" s="92">
        <f t="shared" si="123"/>
        <v>4685</v>
      </c>
      <c r="F134" s="92">
        <f t="shared" si="123"/>
        <v>0</v>
      </c>
      <c r="G134" s="92">
        <f t="shared" si="123"/>
        <v>0</v>
      </c>
      <c r="H134" s="93">
        <f t="shared" si="124"/>
        <v>1.6029882604055496</v>
      </c>
      <c r="I134" s="94">
        <f t="shared" si="125"/>
        <v>1.6</v>
      </c>
      <c r="J134" s="95">
        <f t="shared" si="126"/>
        <v>1.0018676627534686</v>
      </c>
      <c r="K134" s="95">
        <f t="shared" si="126"/>
        <v>1.0018676627534686</v>
      </c>
      <c r="L134" s="96">
        <f t="shared" si="132"/>
        <v>1.6</v>
      </c>
      <c r="M134" s="60">
        <f t="shared" si="127"/>
        <v>1</v>
      </c>
      <c r="N134" s="60">
        <f t="shared" si="128"/>
        <v>-1.867662753468613E-3</v>
      </c>
      <c r="O134" s="60">
        <f t="shared" si="133"/>
        <v>1</v>
      </c>
      <c r="P134" s="60">
        <f t="shared" si="134"/>
        <v>-1.867662753468613E-3</v>
      </c>
      <c r="Q134" s="97">
        <f t="shared" si="129"/>
        <v>1.6</v>
      </c>
      <c r="R134" s="60">
        <f t="shared" si="130"/>
        <v>1.0018676627534686</v>
      </c>
      <c r="S134" s="60">
        <f t="shared" si="131"/>
        <v>0</v>
      </c>
      <c r="T134" s="60">
        <f t="shared" si="135"/>
        <v>1.0018676627534686</v>
      </c>
      <c r="U134" s="60">
        <f t="shared" si="136"/>
        <v>0</v>
      </c>
      <c r="W134" s="61"/>
      <c r="X134" s="61"/>
      <c r="Y134" s="60"/>
      <c r="Z134" s="62">
        <f t="shared" si="137"/>
        <v>7510</v>
      </c>
      <c r="AA134" s="62">
        <f t="shared" si="138"/>
        <v>7496</v>
      </c>
      <c r="AB134" s="62">
        <f t="shared" si="139"/>
        <v>4693.75</v>
      </c>
      <c r="AC134" s="62">
        <f t="shared" si="140"/>
        <v>4693.75</v>
      </c>
      <c r="AD134" s="62">
        <f t="shared" si="141"/>
        <v>4685</v>
      </c>
      <c r="AE134" s="62">
        <f t="shared" si="142"/>
        <v>7510</v>
      </c>
      <c r="AF134" s="62">
        <f t="shared" si="143"/>
        <v>7496</v>
      </c>
      <c r="AG134" s="62">
        <f t="shared" si="144"/>
        <v>4693.75</v>
      </c>
      <c r="AH134" s="62">
        <f t="shared" si="145"/>
        <v>4693.75</v>
      </c>
      <c r="AI134" s="62">
        <f t="shared" si="146"/>
        <v>4685</v>
      </c>
      <c r="AK134" s="98"/>
      <c r="AL134" s="34" t="s">
        <v>499</v>
      </c>
      <c r="AM134" s="160">
        <v>7510</v>
      </c>
      <c r="AN134" s="160">
        <v>4685</v>
      </c>
      <c r="AO134" s="160">
        <v>0</v>
      </c>
      <c r="AP134" s="160">
        <v>0</v>
      </c>
      <c r="AQ134" s="160">
        <v>1.6029882604055496</v>
      </c>
      <c r="AR134" s="160">
        <v>1.6</v>
      </c>
      <c r="AS134" s="160">
        <v>100.18676627534686</v>
      </c>
      <c r="AT134" s="160">
        <v>100.18676627534686</v>
      </c>
      <c r="AU134" s="160">
        <v>2.9882604055495674E-3</v>
      </c>
      <c r="AV134" s="160">
        <v>7496</v>
      </c>
      <c r="AW134" s="160">
        <v>-14</v>
      </c>
      <c r="AX134" s="160">
        <v>-8.75</v>
      </c>
      <c r="AY134" s="72"/>
      <c r="BF134" s="131"/>
      <c r="BJ134" s="96"/>
    </row>
    <row r="135" spans="1:62">
      <c r="B135" s="59" t="str">
        <f t="shared" si="122"/>
        <v>K01265 20 lb Raspberry Filling</v>
      </c>
      <c r="D135" s="91">
        <f t="shared" si="123"/>
        <v>3677</v>
      </c>
      <c r="E135" s="92">
        <f t="shared" si="123"/>
        <v>2295</v>
      </c>
      <c r="F135" s="92">
        <f t="shared" si="123"/>
        <v>0</v>
      </c>
      <c r="G135" s="92">
        <f t="shared" si="123"/>
        <v>18.616665999999999</v>
      </c>
      <c r="H135" s="93">
        <f t="shared" si="124"/>
        <v>1.6021786492374728</v>
      </c>
      <c r="I135" s="94">
        <f t="shared" si="125"/>
        <v>1.6</v>
      </c>
      <c r="J135" s="95">
        <f t="shared" si="126"/>
        <v>0.99330413450609145</v>
      </c>
      <c r="K135" s="95">
        <f t="shared" si="126"/>
        <v>1.0013616557734197</v>
      </c>
      <c r="L135" s="96">
        <f t="shared" si="132"/>
        <v>1.600000000000001</v>
      </c>
      <c r="M135" s="60">
        <f t="shared" si="127"/>
        <v>0.99195343538383729</v>
      </c>
      <c r="N135" s="60">
        <f t="shared" si="128"/>
        <v>-1.350699122254162E-3</v>
      </c>
      <c r="O135" s="60">
        <f t="shared" si="133"/>
        <v>1</v>
      </c>
      <c r="P135" s="60">
        <f t="shared" si="134"/>
        <v>-1.3616557734197343E-3</v>
      </c>
      <c r="Q135" s="97">
        <f t="shared" si="129"/>
        <v>1.6</v>
      </c>
      <c r="R135" s="60">
        <f t="shared" si="130"/>
        <v>0.9933041345060919</v>
      </c>
      <c r="S135" s="60">
        <f t="shared" si="131"/>
        <v>0</v>
      </c>
      <c r="T135" s="60">
        <f t="shared" si="135"/>
        <v>1.0013616557734204</v>
      </c>
      <c r="U135" s="60">
        <f t="shared" si="136"/>
        <v>0</v>
      </c>
      <c r="W135" s="61"/>
      <c r="X135" s="61"/>
      <c r="Y135" s="60"/>
      <c r="Z135" s="62">
        <f t="shared" si="137"/>
        <v>3706.8272247851851</v>
      </c>
      <c r="AA135" s="62">
        <f t="shared" si="138"/>
        <v>3701.7866656000001</v>
      </c>
      <c r="AB135" s="62">
        <f t="shared" si="139"/>
        <v>2298.1249999999986</v>
      </c>
      <c r="AC135" s="62">
        <f t="shared" si="140"/>
        <v>2298.125</v>
      </c>
      <c r="AD135" s="62">
        <f t="shared" si="141"/>
        <v>2295</v>
      </c>
      <c r="AE135" s="62">
        <f t="shared" si="142"/>
        <v>3677</v>
      </c>
      <c r="AF135" s="62">
        <f t="shared" si="143"/>
        <v>3672</v>
      </c>
      <c r="AG135" s="62">
        <f t="shared" si="144"/>
        <v>2298.1249999999982</v>
      </c>
      <c r="AH135" s="62">
        <f t="shared" si="145"/>
        <v>2298.125</v>
      </c>
      <c r="AI135" s="62">
        <f t="shared" si="146"/>
        <v>2295</v>
      </c>
      <c r="AK135" s="98"/>
      <c r="AL135" s="34" t="s">
        <v>500</v>
      </c>
      <c r="AM135" s="160">
        <v>3677</v>
      </c>
      <c r="AN135" s="160">
        <v>2295</v>
      </c>
      <c r="AO135" s="160">
        <v>0</v>
      </c>
      <c r="AP135" s="160">
        <v>18.616665999999999</v>
      </c>
      <c r="AQ135" s="160">
        <v>1.6021786492374728</v>
      </c>
      <c r="AR135" s="160">
        <v>1.6</v>
      </c>
      <c r="AS135" s="160">
        <v>99.330413450609143</v>
      </c>
      <c r="AT135" s="160">
        <v>100.13616557734198</v>
      </c>
      <c r="AU135" s="160">
        <v>2.1786492374727116E-3</v>
      </c>
      <c r="AV135" s="160">
        <v>3672</v>
      </c>
      <c r="AW135" s="160">
        <v>-5</v>
      </c>
      <c r="AX135" s="160">
        <v>-3.125</v>
      </c>
      <c r="AY135" s="72"/>
      <c r="BF135" s="131"/>
      <c r="BJ135" s="96"/>
    </row>
    <row r="136" spans="1:62">
      <c r="B136" s="59" t="str">
        <f t="shared" si="122"/>
        <v>K01266 20 lb Strawberry Glaze</v>
      </c>
      <c r="D136" s="91">
        <f t="shared" si="123"/>
        <v>16485</v>
      </c>
      <c r="E136" s="92">
        <f t="shared" si="123"/>
        <v>9806.1666669999995</v>
      </c>
      <c r="F136" s="92">
        <f t="shared" si="123"/>
        <v>0</v>
      </c>
      <c r="G136" s="92">
        <f t="shared" si="123"/>
        <v>0</v>
      </c>
      <c r="H136" s="93">
        <f t="shared" si="124"/>
        <v>1.6810850314706365</v>
      </c>
      <c r="I136" s="94">
        <f t="shared" si="125"/>
        <v>1.6</v>
      </c>
      <c r="J136" s="95">
        <f t="shared" si="126"/>
        <v>1.0506781446818936</v>
      </c>
      <c r="K136" s="95">
        <f t="shared" si="126"/>
        <v>1.0506781446818936</v>
      </c>
      <c r="L136" s="96">
        <f t="shared" si="132"/>
        <v>1.5999999999805903</v>
      </c>
      <c r="M136" s="60">
        <f t="shared" si="127"/>
        <v>1</v>
      </c>
      <c r="N136" s="60">
        <f t="shared" si="128"/>
        <v>-5.0678144681893578E-2</v>
      </c>
      <c r="O136" s="60">
        <f t="shared" si="133"/>
        <v>1</v>
      </c>
      <c r="P136" s="60">
        <f t="shared" si="134"/>
        <v>-5.0678144681893578E-2</v>
      </c>
      <c r="Q136" s="97">
        <f t="shared" si="129"/>
        <v>1.6</v>
      </c>
      <c r="R136" s="60">
        <f t="shared" si="130"/>
        <v>1.0506781446691478</v>
      </c>
      <c r="S136" s="60">
        <f t="shared" si="131"/>
        <v>-1.2745804411906647E-11</v>
      </c>
      <c r="T136" s="60">
        <f t="shared" si="135"/>
        <v>1.0506781446691478</v>
      </c>
      <c r="U136" s="60">
        <f t="shared" si="136"/>
        <v>-1.2745804411906647E-11</v>
      </c>
      <c r="W136" s="61"/>
      <c r="X136" s="61"/>
      <c r="Y136" s="60"/>
      <c r="Z136" s="62">
        <f t="shared" si="137"/>
        <v>16485</v>
      </c>
      <c r="AA136" s="62">
        <f t="shared" si="138"/>
        <v>15689.8666672</v>
      </c>
      <c r="AB136" s="62">
        <f t="shared" si="139"/>
        <v>10303.125000124988</v>
      </c>
      <c r="AC136" s="62">
        <f t="shared" si="140"/>
        <v>10303.125</v>
      </c>
      <c r="AD136" s="62">
        <f t="shared" si="141"/>
        <v>9806.1666669999995</v>
      </c>
      <c r="AE136" s="62">
        <f t="shared" si="142"/>
        <v>16485</v>
      </c>
      <c r="AF136" s="62">
        <f t="shared" si="143"/>
        <v>15689.8666672</v>
      </c>
      <c r="AG136" s="62">
        <f t="shared" si="144"/>
        <v>10303.125000124988</v>
      </c>
      <c r="AH136" s="62">
        <f t="shared" si="145"/>
        <v>10303.125</v>
      </c>
      <c r="AI136" s="62">
        <f t="shared" si="146"/>
        <v>9806.1666669999995</v>
      </c>
      <c r="AK136" s="98"/>
      <c r="AL136" s="34" t="s">
        <v>501</v>
      </c>
      <c r="AM136" s="160">
        <v>16485</v>
      </c>
      <c r="AN136" s="160">
        <v>9806.1666669999995</v>
      </c>
      <c r="AO136" s="160">
        <v>0</v>
      </c>
      <c r="AP136" s="160">
        <v>0</v>
      </c>
      <c r="AQ136" s="160">
        <v>1.6810850314706363</v>
      </c>
      <c r="AR136" s="160">
        <v>1.6</v>
      </c>
      <c r="AS136" s="160">
        <v>105.06781446818937</v>
      </c>
      <c r="AT136" s="160">
        <v>105.06781446818937</v>
      </c>
      <c r="AU136" s="160">
        <v>8.1085031470636296E-2</v>
      </c>
      <c r="AV136" s="160">
        <v>15689.866667200002</v>
      </c>
      <c r="AW136" s="160">
        <v>-795.13333279999995</v>
      </c>
      <c r="AX136" s="160">
        <v>-496.95833299999998</v>
      </c>
      <c r="AY136" s="72"/>
      <c r="BF136" s="131"/>
      <c r="BJ136" s="96"/>
    </row>
    <row r="137" spans="1:62">
      <c r="B137" s="59" t="str">
        <f t="shared" si="122"/>
        <v>K70235 50lb KB Thk &amp; Spcy BBQ</v>
      </c>
      <c r="D137" s="91">
        <f t="shared" si="123"/>
        <v>2889</v>
      </c>
      <c r="E137" s="92">
        <f t="shared" si="123"/>
        <v>5948</v>
      </c>
      <c r="F137" s="92">
        <f t="shared" si="123"/>
        <v>0</v>
      </c>
      <c r="G137" s="92">
        <f t="shared" si="123"/>
        <v>0</v>
      </c>
      <c r="H137" s="93">
        <f t="shared" si="124"/>
        <v>0.48570948217888366</v>
      </c>
      <c r="I137" s="94">
        <f t="shared" si="125"/>
        <v>0.47</v>
      </c>
      <c r="J137" s="95">
        <f t="shared" si="126"/>
        <v>1.0309204595859145</v>
      </c>
      <c r="K137" s="95">
        <f t="shared" si="126"/>
        <v>1.0309204595859145</v>
      </c>
      <c r="L137" s="96">
        <f t="shared" si="132"/>
        <v>0.47114156835530896</v>
      </c>
      <c r="M137" s="60">
        <f t="shared" si="127"/>
        <v>1</v>
      </c>
      <c r="N137" s="60">
        <f t="shared" si="128"/>
        <v>-3.0920459585914495E-2</v>
      </c>
      <c r="O137" s="60">
        <f t="shared" si="133"/>
        <v>1</v>
      </c>
      <c r="P137" s="60">
        <f t="shared" si="134"/>
        <v>-3.0920459585914495E-2</v>
      </c>
      <c r="Q137" s="97">
        <f t="shared" si="129"/>
        <v>0.47</v>
      </c>
      <c r="R137" s="60">
        <f t="shared" si="130"/>
        <v>1.0334244301678377</v>
      </c>
      <c r="S137" s="60">
        <f t="shared" si="131"/>
        <v>2.5039705819231983E-3</v>
      </c>
      <c r="T137" s="60">
        <f t="shared" si="135"/>
        <v>1.0334244301678377</v>
      </c>
      <c r="U137" s="60">
        <f t="shared" si="136"/>
        <v>2.5039705819231983E-3</v>
      </c>
      <c r="W137" s="61"/>
      <c r="X137" s="61"/>
      <c r="Y137" s="60"/>
      <c r="Z137" s="62">
        <f t="shared" si="137"/>
        <v>2889</v>
      </c>
      <c r="AA137" s="62">
        <f t="shared" si="138"/>
        <v>2795.56</v>
      </c>
      <c r="AB137" s="62">
        <f t="shared" si="139"/>
        <v>6131.9148936170195</v>
      </c>
      <c r="AC137" s="62">
        <f t="shared" si="140"/>
        <v>6146.8085106382987</v>
      </c>
      <c r="AD137" s="62">
        <f t="shared" si="141"/>
        <v>5948</v>
      </c>
      <c r="AE137" s="62">
        <f t="shared" si="142"/>
        <v>2889</v>
      </c>
      <c r="AF137" s="62">
        <f t="shared" si="143"/>
        <v>2795.56</v>
      </c>
      <c r="AG137" s="62">
        <f t="shared" si="144"/>
        <v>6131.9148936170195</v>
      </c>
      <c r="AH137" s="62">
        <f t="shared" si="145"/>
        <v>6146.8085106382987</v>
      </c>
      <c r="AI137" s="62">
        <f t="shared" si="146"/>
        <v>5948</v>
      </c>
      <c r="AK137" s="98"/>
      <c r="AL137" s="34" t="s">
        <v>502</v>
      </c>
      <c r="AM137" s="160">
        <v>2889</v>
      </c>
      <c r="AN137" s="160">
        <v>5948</v>
      </c>
      <c r="AO137" s="160">
        <v>0</v>
      </c>
      <c r="AP137" s="160">
        <v>0</v>
      </c>
      <c r="AQ137" s="160">
        <v>0.48570948217888366</v>
      </c>
      <c r="AR137" s="160">
        <v>0.47</v>
      </c>
      <c r="AS137" s="160">
        <v>103.09204595859146</v>
      </c>
      <c r="AT137" s="160">
        <v>103.09204595859146</v>
      </c>
      <c r="AU137" s="160">
        <v>1.5709482178883648E-2</v>
      </c>
      <c r="AV137" s="160">
        <v>2795.56</v>
      </c>
      <c r="AW137" s="160">
        <v>-93.44</v>
      </c>
      <c r="AX137" s="160">
        <v>-198.80851063829792</v>
      </c>
      <c r="AY137" s="72"/>
      <c r="BF137" s="131"/>
      <c r="BJ137" s="96"/>
    </row>
    <row r="138" spans="1:62">
      <c r="B138" s="59" t="str">
        <f t="shared" si="122"/>
        <v>K97729 70oz Mild Thick &amp; Chunky Salsa</v>
      </c>
      <c r="D138" s="91">
        <f t="shared" si="123"/>
        <v>12280.02</v>
      </c>
      <c r="E138" s="92">
        <f t="shared" si="123"/>
        <v>5066.1335490000019</v>
      </c>
      <c r="F138" s="92">
        <f t="shared" si="123"/>
        <v>5563.4331399999992</v>
      </c>
      <c r="G138" s="92">
        <f t="shared" si="123"/>
        <v>1236.033322</v>
      </c>
      <c r="H138" s="93">
        <f t="shared" si="124"/>
        <v>2.4239432066341675</v>
      </c>
      <c r="I138" s="94">
        <f t="shared" si="125"/>
        <v>2.1800000000000002</v>
      </c>
      <c r="J138" s="95">
        <f t="shared" si="126"/>
        <v>0.47409889809180478</v>
      </c>
      <c r="K138" s="95">
        <f t="shared" si="126"/>
        <v>0.52922833598181185</v>
      </c>
      <c r="L138" s="96">
        <f t="shared" si="132"/>
        <v>2.1829330891617618</v>
      </c>
      <c r="M138" s="60">
        <f t="shared" si="127"/>
        <v>0.42695974449698665</v>
      </c>
      <c r="N138" s="60">
        <f t="shared" si="128"/>
        <v>-4.7139153594818128E-2</v>
      </c>
      <c r="O138" s="60">
        <f t="shared" si="133"/>
        <v>0.47660772044853777</v>
      </c>
      <c r="P138" s="60">
        <f t="shared" si="134"/>
        <v>-5.2620615533274073E-2</v>
      </c>
      <c r="Q138" s="97">
        <f t="shared" si="129"/>
        <v>2.1800000000000002</v>
      </c>
      <c r="R138" s="60">
        <f t="shared" si="130"/>
        <v>0.47473677622923416</v>
      </c>
      <c r="S138" s="60">
        <f t="shared" si="131"/>
        <v>6.3787813742938182E-4</v>
      </c>
      <c r="T138" s="60">
        <f t="shared" si="135"/>
        <v>0.52994038817001354</v>
      </c>
      <c r="U138" s="60">
        <f t="shared" si="136"/>
        <v>7.1205218820169502E-4</v>
      </c>
      <c r="W138" s="61"/>
      <c r="X138" s="61"/>
      <c r="Y138" s="60"/>
      <c r="Z138" s="62">
        <f t="shared" si="137"/>
        <v>28761.540539301754</v>
      </c>
      <c r="AA138" s="62">
        <f t="shared" si="138"/>
        <v>25867.008023980005</v>
      </c>
      <c r="AB138" s="62">
        <f t="shared" si="139"/>
        <v>5625.467890413207</v>
      </c>
      <c r="AC138" s="62">
        <f t="shared" si="140"/>
        <v>5633.0366972477059</v>
      </c>
      <c r="AD138" s="62">
        <f t="shared" si="141"/>
        <v>5066.1335490000019</v>
      </c>
      <c r="AE138" s="62">
        <f t="shared" si="142"/>
        <v>25765.465965266394</v>
      </c>
      <c r="AF138" s="62">
        <f t="shared" si="143"/>
        <v>23172.455382020005</v>
      </c>
      <c r="AG138" s="62">
        <f t="shared" si="144"/>
        <v>5625.4678910271678</v>
      </c>
      <c r="AH138" s="62">
        <f t="shared" si="145"/>
        <v>5633.0366972477059</v>
      </c>
      <c r="AI138" s="62">
        <f t="shared" si="146"/>
        <v>5066.1335490000019</v>
      </c>
      <c r="AK138" s="98"/>
      <c r="AL138" s="34" t="s">
        <v>633</v>
      </c>
      <c r="AM138" s="160">
        <v>12280.02</v>
      </c>
      <c r="AN138" s="160">
        <v>5066.1335490000019</v>
      </c>
      <c r="AO138" s="160">
        <v>5563.4331399999992</v>
      </c>
      <c r="AP138" s="160">
        <v>1236.033322</v>
      </c>
      <c r="AQ138" s="160">
        <v>2.423943206634168</v>
      </c>
      <c r="AR138" s="160">
        <v>2.1800000000000002</v>
      </c>
      <c r="AS138" s="160">
        <v>47.409889809180477</v>
      </c>
      <c r="AT138" s="160">
        <v>52.922833598181185</v>
      </c>
      <c r="AU138" s="160">
        <v>0.24394320663416777</v>
      </c>
      <c r="AV138" s="160">
        <v>11044.171136819999</v>
      </c>
      <c r="AW138" s="160">
        <v>-1235.8488631799999</v>
      </c>
      <c r="AX138" s="160">
        <v>-566.90314824770644</v>
      </c>
      <c r="AY138" s="72"/>
      <c r="BF138" s="131"/>
      <c r="BJ138" s="96"/>
    </row>
    <row r="139" spans="1:62">
      <c r="B139" s="59" t="str">
        <f t="shared" si="122"/>
        <v>K97732 70oz Med Thick and Chunky Salsa</v>
      </c>
      <c r="D139" s="91">
        <f t="shared" si="123"/>
        <v>7568.83</v>
      </c>
      <c r="E139" s="92">
        <f t="shared" si="123"/>
        <v>2743.8501380000002</v>
      </c>
      <c r="F139" s="92">
        <f t="shared" si="123"/>
        <v>3075.766545</v>
      </c>
      <c r="G139" s="92">
        <f t="shared" si="123"/>
        <v>563.34999499999992</v>
      </c>
      <c r="H139" s="93">
        <f t="shared" si="124"/>
        <v>2.7584706231503375</v>
      </c>
      <c r="I139" s="94">
        <f t="shared" si="125"/>
        <v>2.1800000000000002</v>
      </c>
      <c r="J139" s="95">
        <f t="shared" si="126"/>
        <v>0.54380683672814645</v>
      </c>
      <c r="K139" s="95">
        <f t="shared" si="126"/>
        <v>0.59644837577500576</v>
      </c>
      <c r="L139" s="96">
        <f t="shared" si="132"/>
        <v>2.1805272098321842</v>
      </c>
      <c r="M139" s="60">
        <f t="shared" si="127"/>
        <v>0.42987066616799913</v>
      </c>
      <c r="N139" s="60">
        <f t="shared" si="128"/>
        <v>-0.11393617056014732</v>
      </c>
      <c r="O139" s="60">
        <f t="shared" si="133"/>
        <v>0.47148296656981042</v>
      </c>
      <c r="P139" s="60">
        <f t="shared" si="134"/>
        <v>-0.12496540920519533</v>
      </c>
      <c r="Q139" s="97">
        <f t="shared" si="129"/>
        <v>2.1800000000000002</v>
      </c>
      <c r="R139" s="60">
        <f t="shared" si="130"/>
        <v>0.54393835063233531</v>
      </c>
      <c r="S139" s="60">
        <f t="shared" si="131"/>
        <v>1.3151390418886244E-4</v>
      </c>
      <c r="T139" s="60">
        <f t="shared" si="135"/>
        <v>0.59659262045807093</v>
      </c>
      <c r="U139" s="60">
        <f t="shared" si="136"/>
        <v>1.4424468306517557E-4</v>
      </c>
      <c r="W139" s="61"/>
      <c r="X139" s="61"/>
      <c r="Y139" s="60"/>
      <c r="Z139" s="62">
        <f t="shared" si="137"/>
        <v>17607.226069810498</v>
      </c>
      <c r="AA139" s="62">
        <f t="shared" si="138"/>
        <v>13914.867358040001</v>
      </c>
      <c r="AB139" s="62">
        <f t="shared" si="139"/>
        <v>3471.1009181043451</v>
      </c>
      <c r="AC139" s="62">
        <f t="shared" si="140"/>
        <v>3471.9403669724766</v>
      </c>
      <c r="AD139" s="62">
        <f t="shared" si="141"/>
        <v>2743.8501380000002</v>
      </c>
      <c r="AE139" s="62">
        <f t="shared" si="142"/>
        <v>16053.241658051111</v>
      </c>
      <c r="AF139" s="62">
        <f t="shared" si="143"/>
        <v>12686.764368940001</v>
      </c>
      <c r="AG139" s="62">
        <f t="shared" si="144"/>
        <v>3471.1009182084767</v>
      </c>
      <c r="AH139" s="62">
        <f t="shared" si="145"/>
        <v>3471.940366972477</v>
      </c>
      <c r="AI139" s="62">
        <f t="shared" si="146"/>
        <v>2743.8501380000002</v>
      </c>
      <c r="AK139" s="98"/>
      <c r="AL139" s="34" t="s">
        <v>634</v>
      </c>
      <c r="AM139" s="160">
        <v>7568.83</v>
      </c>
      <c r="AN139" s="160">
        <v>2743.8501380000002</v>
      </c>
      <c r="AO139" s="160">
        <v>3075.766545</v>
      </c>
      <c r="AP139" s="160">
        <v>563.34999499999992</v>
      </c>
      <c r="AQ139" s="160">
        <v>2.7584706231503371</v>
      </c>
      <c r="AR139" s="160">
        <v>2.1800000000000002</v>
      </c>
      <c r="AS139" s="160">
        <v>54.380683672814641</v>
      </c>
      <c r="AT139" s="160">
        <v>59.644837577500574</v>
      </c>
      <c r="AU139" s="160">
        <v>0.57847062315033726</v>
      </c>
      <c r="AV139" s="160">
        <v>5981.5933008400016</v>
      </c>
      <c r="AW139" s="160">
        <v>-1587.2366991600002</v>
      </c>
      <c r="AX139" s="160">
        <v>-728.09022897247701</v>
      </c>
      <c r="AY139" s="72"/>
      <c r="BF139" s="131"/>
      <c r="BJ139" s="96"/>
    </row>
    <row r="140" spans="1:62">
      <c r="B140" s="59" t="str">
        <f t="shared" si="122"/>
        <v>K97912 4/1 Gal MI Chipotle BBQ</v>
      </c>
      <c r="D140" s="91">
        <f t="shared" si="123"/>
        <v>559</v>
      </c>
      <c r="E140" s="92">
        <f t="shared" si="123"/>
        <v>186.21668499999998</v>
      </c>
      <c r="F140" s="92">
        <f t="shared" si="123"/>
        <v>402.26665099999997</v>
      </c>
      <c r="G140" s="92">
        <f t="shared" si="123"/>
        <v>86.266666000000001</v>
      </c>
      <c r="H140" s="93">
        <f t="shared" si="124"/>
        <v>3.0018792354723747</v>
      </c>
      <c r="I140" s="94">
        <f t="shared" si="125"/>
        <v>2.5</v>
      </c>
      <c r="J140" s="95">
        <f t="shared" si="126"/>
        <v>0.33138199234862631</v>
      </c>
      <c r="K140" s="95">
        <f t="shared" si="126"/>
        <v>0.37995978190281243</v>
      </c>
      <c r="L140" s="96">
        <f t="shared" si="132"/>
        <v>2.5000000000000044</v>
      </c>
      <c r="M140" s="60">
        <f t="shared" si="127"/>
        <v>0.2759787839170692</v>
      </c>
      <c r="N140" s="60">
        <f t="shared" si="128"/>
        <v>-5.5403208431557105E-2</v>
      </c>
      <c r="O140" s="60">
        <f t="shared" si="133"/>
        <v>0.31643493300207909</v>
      </c>
      <c r="P140" s="60">
        <f t="shared" si="134"/>
        <v>-6.3524848900733344E-2</v>
      </c>
      <c r="Q140" s="97">
        <f t="shared" si="129"/>
        <v>2.5</v>
      </c>
      <c r="R140" s="60">
        <f t="shared" si="130"/>
        <v>0.33138199234862692</v>
      </c>
      <c r="S140" s="60">
        <f t="shared" si="131"/>
        <v>6.106226635438361E-16</v>
      </c>
      <c r="T140" s="60">
        <f t="shared" si="135"/>
        <v>0.37995978190281327</v>
      </c>
      <c r="U140" s="60">
        <f t="shared" si="136"/>
        <v>8.3266726846886741E-16</v>
      </c>
      <c r="W140" s="61"/>
      <c r="X140" s="61"/>
      <c r="Y140" s="60"/>
      <c r="Z140" s="62">
        <f t="shared" si="137"/>
        <v>2025.5180201387432</v>
      </c>
      <c r="AA140" s="62">
        <f t="shared" si="138"/>
        <v>1686.8750049999999</v>
      </c>
      <c r="AB140" s="62">
        <f t="shared" si="139"/>
        <v>223.5999999999996</v>
      </c>
      <c r="AC140" s="62">
        <f t="shared" si="140"/>
        <v>223.6</v>
      </c>
      <c r="AD140" s="62">
        <f t="shared" si="141"/>
        <v>186.21668500000001</v>
      </c>
      <c r="AE140" s="62">
        <f t="shared" si="142"/>
        <v>1766.5559067599127</v>
      </c>
      <c r="AF140" s="62">
        <f t="shared" si="143"/>
        <v>1471.2083400000001</v>
      </c>
      <c r="AG140" s="62">
        <f t="shared" si="144"/>
        <v>223.59999999999948</v>
      </c>
      <c r="AH140" s="62">
        <f t="shared" si="145"/>
        <v>223.6</v>
      </c>
      <c r="AI140" s="62">
        <f t="shared" si="146"/>
        <v>186.21668500000001</v>
      </c>
      <c r="AK140" s="98"/>
      <c r="AL140" s="34" t="s">
        <v>635</v>
      </c>
      <c r="AM140" s="160">
        <v>559</v>
      </c>
      <c r="AN140" s="160">
        <v>186.21668499999998</v>
      </c>
      <c r="AO140" s="160">
        <v>402.26665099999997</v>
      </c>
      <c r="AP140" s="160">
        <v>86.266666000000001</v>
      </c>
      <c r="AQ140" s="160">
        <v>3.0018792354723747</v>
      </c>
      <c r="AR140" s="160">
        <v>2.5</v>
      </c>
      <c r="AS140" s="160">
        <v>33.138199234862633</v>
      </c>
      <c r="AT140" s="160">
        <v>37.995978190281242</v>
      </c>
      <c r="AU140" s="160">
        <v>0.50187923547237456</v>
      </c>
      <c r="AV140" s="160">
        <v>465.54171250000002</v>
      </c>
      <c r="AW140" s="160">
        <v>-93.458287499999983</v>
      </c>
      <c r="AX140" s="160">
        <v>-37.383315000000003</v>
      </c>
      <c r="AY140" s="72"/>
      <c r="BF140" s="131"/>
      <c r="BJ140" s="96"/>
    </row>
    <row r="141" spans="1:62">
      <c r="B141" s="59" t="str">
        <f t="shared" si="122"/>
        <v>K97918 4/1 Gallon M.I. BBQ Sauce</v>
      </c>
      <c r="D141" s="91">
        <f t="shared" si="123"/>
        <v>6096.25</v>
      </c>
      <c r="E141" s="92">
        <f t="shared" si="123"/>
        <v>2656.117049</v>
      </c>
      <c r="F141" s="92">
        <f t="shared" si="123"/>
        <v>4811.0829639999993</v>
      </c>
      <c r="G141" s="92">
        <f t="shared" si="123"/>
        <v>626.93332500000008</v>
      </c>
      <c r="H141" s="93">
        <f t="shared" si="124"/>
        <v>2.2951737018875633</v>
      </c>
      <c r="I141" s="94">
        <f t="shared" si="125"/>
        <v>1.5</v>
      </c>
      <c r="J141" s="95">
        <f t="shared" si="126"/>
        <v>0.46966115333999492</v>
      </c>
      <c r="K141" s="95">
        <f t="shared" si="126"/>
        <v>0.50909309949832771</v>
      </c>
      <c r="L141" s="96">
        <f t="shared" si="132"/>
        <v>1.603643299198704</v>
      </c>
      <c r="M141" s="60">
        <f t="shared" si="127"/>
        <v>0.32815335973404003</v>
      </c>
      <c r="N141" s="60">
        <f t="shared" si="128"/>
        <v>-0.14150779360595489</v>
      </c>
      <c r="O141" s="60">
        <f t="shared" si="133"/>
        <v>0.35570455383220495</v>
      </c>
      <c r="P141" s="60">
        <f t="shared" si="134"/>
        <v>-0.15338854566612276</v>
      </c>
      <c r="Q141" s="97">
        <f t="shared" si="129"/>
        <v>1.5</v>
      </c>
      <c r="R141" s="60">
        <f t="shared" si="130"/>
        <v>0.50211264096507857</v>
      </c>
      <c r="S141" s="60">
        <f t="shared" si="131"/>
        <v>3.2451487625083653E-2</v>
      </c>
      <c r="T141" s="60">
        <f t="shared" si="135"/>
        <v>0.54426915839821732</v>
      </c>
      <c r="U141" s="60">
        <f t="shared" si="136"/>
        <v>3.5176058899889617E-2</v>
      </c>
      <c r="W141" s="61"/>
      <c r="X141" s="61"/>
      <c r="Y141" s="60"/>
      <c r="Z141" s="62">
        <f t="shared" si="137"/>
        <v>18577.441976948998</v>
      </c>
      <c r="AA141" s="62">
        <f t="shared" si="138"/>
        <v>12141.200006999999</v>
      </c>
      <c r="AB141" s="62">
        <f t="shared" si="139"/>
        <v>3801.4999988127829</v>
      </c>
      <c r="AC141" s="62">
        <f t="shared" si="140"/>
        <v>4064.166666666667</v>
      </c>
      <c r="AD141" s="62">
        <f t="shared" si="141"/>
        <v>2656.117049</v>
      </c>
      <c r="AE141" s="62">
        <f t="shared" si="142"/>
        <v>17138.521096572069</v>
      </c>
      <c r="AF141" s="62">
        <f t="shared" si="143"/>
        <v>11200.800019499999</v>
      </c>
      <c r="AG141" s="62">
        <f t="shared" si="144"/>
        <v>3801.4999991921227</v>
      </c>
      <c r="AH141" s="62">
        <f t="shared" si="145"/>
        <v>4064.1666666666674</v>
      </c>
      <c r="AI141" s="62">
        <f t="shared" si="146"/>
        <v>2656.117049</v>
      </c>
      <c r="AK141" s="98"/>
      <c r="AL141" s="34" t="s">
        <v>503</v>
      </c>
      <c r="AM141" s="160">
        <v>6096.25</v>
      </c>
      <c r="AN141" s="160">
        <v>2656.117049</v>
      </c>
      <c r="AO141" s="160">
        <v>4811.0829639999993</v>
      </c>
      <c r="AP141" s="160">
        <v>626.93332500000008</v>
      </c>
      <c r="AQ141" s="160">
        <v>2.2951737018875629</v>
      </c>
      <c r="AR141" s="160">
        <v>1.5</v>
      </c>
      <c r="AS141" s="160">
        <v>46.96611533399949</v>
      </c>
      <c r="AT141" s="160">
        <v>50.909309949832775</v>
      </c>
      <c r="AU141" s="160">
        <v>0.79517370188756298</v>
      </c>
      <c r="AV141" s="160">
        <v>3984.1755735000002</v>
      </c>
      <c r="AW141" s="160">
        <v>-2112.0744265000003</v>
      </c>
      <c r="AX141" s="160">
        <v>-1408.0496176666668</v>
      </c>
      <c r="AY141" s="72"/>
      <c r="BF141" s="131"/>
      <c r="BJ141" s="96"/>
    </row>
    <row r="142" spans="1:62">
      <c r="B142" s="59" t="str">
        <f t="shared" si="122"/>
        <v>K98025 82 oz Ribs King BBQ</v>
      </c>
      <c r="D142" s="91">
        <f t="shared" si="123"/>
        <v>1417.32</v>
      </c>
      <c r="E142" s="92">
        <f t="shared" si="123"/>
        <v>675.35002100000008</v>
      </c>
      <c r="F142" s="92">
        <f t="shared" si="123"/>
        <v>975.58331900000007</v>
      </c>
      <c r="G142" s="92">
        <f t="shared" si="123"/>
        <v>620.88332899999989</v>
      </c>
      <c r="H142" s="93">
        <f t="shared" si="124"/>
        <v>2.0986450817034914</v>
      </c>
      <c r="I142" s="94">
        <f t="shared" si="125"/>
        <v>2.2000000000000002</v>
      </c>
      <c r="J142" s="95">
        <f t="shared" si="126"/>
        <v>0.28074248386857287</v>
      </c>
      <c r="K142" s="95">
        <f t="shared" si="126"/>
        <v>0.38632417137245251</v>
      </c>
      <c r="L142" s="96">
        <f t="shared" si="132"/>
        <v>2.2222171542474003</v>
      </c>
      <c r="M142" s="60">
        <f t="shared" si="127"/>
        <v>0.29727311636342263</v>
      </c>
      <c r="N142" s="60">
        <f t="shared" si="128"/>
        <v>1.6530632494849762E-2</v>
      </c>
      <c r="O142" s="60">
        <f t="shared" si="133"/>
        <v>0.40907164731436102</v>
      </c>
      <c r="P142" s="60">
        <f t="shared" si="134"/>
        <v>2.2747475941908513E-2</v>
      </c>
      <c r="Q142" s="97">
        <f t="shared" si="129"/>
        <v>2.2000000000000002</v>
      </c>
      <c r="R142" s="60">
        <f t="shared" si="130"/>
        <v>0.28357761980853025</v>
      </c>
      <c r="S142" s="60">
        <f t="shared" si="131"/>
        <v>2.8351359399573783E-3</v>
      </c>
      <c r="T142" s="60">
        <f t="shared" si="135"/>
        <v>0.39022554577301316</v>
      </c>
      <c r="U142" s="60">
        <f t="shared" si="136"/>
        <v>3.9013744005606532E-3</v>
      </c>
      <c r="W142" s="61"/>
      <c r="X142" s="61"/>
      <c r="Y142" s="60"/>
      <c r="Z142" s="62">
        <f t="shared" si="137"/>
        <v>4767.7368789288585</v>
      </c>
      <c r="AA142" s="62">
        <f t="shared" si="138"/>
        <v>4997.9966717999996</v>
      </c>
      <c r="AB142" s="62">
        <f t="shared" si="139"/>
        <v>637.79545454908737</v>
      </c>
      <c r="AC142" s="62">
        <f t="shared" si="140"/>
        <v>644.23636363636354</v>
      </c>
      <c r="AD142" s="62">
        <f t="shared" si="141"/>
        <v>675.35002100000008</v>
      </c>
      <c r="AE142" s="62">
        <f t="shared" si="142"/>
        <v>3464.7231342113182</v>
      </c>
      <c r="AF142" s="62">
        <f t="shared" si="143"/>
        <v>3632.0533480000004</v>
      </c>
      <c r="AG142" s="62">
        <f t="shared" si="144"/>
        <v>637.79545456665539</v>
      </c>
      <c r="AH142" s="62">
        <f t="shared" si="145"/>
        <v>644.23636363636354</v>
      </c>
      <c r="AI142" s="62">
        <f t="shared" si="146"/>
        <v>675.35002100000008</v>
      </c>
      <c r="AK142" s="98"/>
      <c r="AL142" s="34" t="s">
        <v>504</v>
      </c>
      <c r="AM142" s="160">
        <v>1417.32</v>
      </c>
      <c r="AN142" s="160">
        <v>675.35002100000008</v>
      </c>
      <c r="AO142" s="160">
        <v>975.58331900000007</v>
      </c>
      <c r="AP142" s="160">
        <v>620.88332899999989</v>
      </c>
      <c r="AQ142" s="160">
        <v>2.0986450817034914</v>
      </c>
      <c r="AR142" s="160">
        <v>2.2000000000000002</v>
      </c>
      <c r="AS142" s="160">
        <v>28.074248386857288</v>
      </c>
      <c r="AT142" s="160">
        <v>38.632417137245248</v>
      </c>
      <c r="AU142" s="160">
        <v>-0.10135491829650846</v>
      </c>
      <c r="AV142" s="160">
        <v>1485.7700462</v>
      </c>
      <c r="AW142" s="160">
        <v>68.45004619999996</v>
      </c>
      <c r="AX142" s="160">
        <v>31.113657363636342</v>
      </c>
      <c r="AY142" s="72"/>
      <c r="BF142" s="131"/>
      <c r="BJ142" s="96"/>
    </row>
    <row r="143" spans="1:62">
      <c r="B143" s="100" t="str">
        <f>CONCATENATE(A131," Subtotal")</f>
        <v>771 Bakery Filling Subtotal</v>
      </c>
      <c r="C143" s="101"/>
      <c r="D143" s="102">
        <f>SUM(D132:D142)</f>
        <v>67098.420000000013</v>
      </c>
      <c r="E143" s="102">
        <f>SUM(E132:E142)</f>
        <v>39359.834109000003</v>
      </c>
      <c r="F143" s="102">
        <f>SUM(F132:F142)</f>
        <v>14828.132618999998</v>
      </c>
      <c r="G143" s="102">
        <f>SUM(G132:G142)</f>
        <v>3197.0833029999994</v>
      </c>
      <c r="H143" s="103">
        <f t="shared" ref="H143" si="147">D143/E143</f>
        <v>1.7047434654877602</v>
      </c>
      <c r="I143" s="104"/>
      <c r="J143" s="105">
        <f>AB143/(SUM($E143:$G143))</f>
        <v>0.74044989300640984</v>
      </c>
      <c r="K143" s="105">
        <f>AG143/(SUM($E143:$F143))</f>
        <v>0.7841363446984736</v>
      </c>
      <c r="L143" s="106">
        <f>D143/(J143*(E143+F143+G143))</f>
        <v>1.5791298915113055</v>
      </c>
      <c r="M143" s="107">
        <f>AD143/(SUM($E143:$G143))</f>
        <v>0.68589003734835841</v>
      </c>
      <c r="N143" s="108">
        <f>M143-J143</f>
        <v>-5.4559855658051437E-2</v>
      </c>
      <c r="O143" s="107">
        <f>AI143/(SUM($E143:$F143))</f>
        <v>0.72635746431618731</v>
      </c>
      <c r="P143" s="108">
        <f>O143-K143</f>
        <v>-5.7778880382286291E-2</v>
      </c>
      <c r="Q143" s="106">
        <f>D143/(R143*(E143+F143+G143))</f>
        <v>1.5682224887321872</v>
      </c>
      <c r="R143" s="109">
        <f>AC143/(SUM($E143:$G143))</f>
        <v>0.74559991813282234</v>
      </c>
      <c r="S143" s="108">
        <f>R143-J143</f>
        <v>5.1500251264124941E-3</v>
      </c>
      <c r="T143" s="109">
        <f>AH143/(SUM($E143:$F143))</f>
        <v>0.78959022064677298</v>
      </c>
      <c r="U143" s="108">
        <f>T143-K143</f>
        <v>5.4538759482993804E-3</v>
      </c>
      <c r="V143" s="100"/>
      <c r="W143" s="100"/>
      <c r="X143" s="100"/>
      <c r="Y143" s="60"/>
      <c r="Z143" s="110">
        <f t="shared" ref="Z143:AI143" si="148">SUM(Z132:Z142)</f>
        <v>110894.4198152368</v>
      </c>
      <c r="AA143" s="110">
        <f t="shared" si="148"/>
        <v>96839.960398619995</v>
      </c>
      <c r="AB143" s="110">
        <f t="shared" si="148"/>
        <v>42490.754155621427</v>
      </c>
      <c r="AC143" s="110">
        <f t="shared" si="148"/>
        <v>42786.288605161513</v>
      </c>
      <c r="AD143" s="110">
        <f t="shared" si="148"/>
        <v>39359.834109000003</v>
      </c>
      <c r="AE143" s="110">
        <f t="shared" si="148"/>
        <v>103241.50776086081</v>
      </c>
      <c r="AF143" s="110">
        <f t="shared" si="148"/>
        <v>90293.508125659995</v>
      </c>
      <c r="AG143" s="110">
        <f t="shared" si="148"/>
        <v>42490.754156736424</v>
      </c>
      <c r="AH143" s="110">
        <f t="shared" si="148"/>
        <v>42786.288605161513</v>
      </c>
      <c r="AI143" s="110">
        <f t="shared" si="148"/>
        <v>39359.834109000003</v>
      </c>
      <c r="AK143" s="111"/>
      <c r="AL143" s="162" t="s">
        <v>444</v>
      </c>
      <c r="AM143" s="163">
        <v>67098.42</v>
      </c>
      <c r="AN143" s="163">
        <v>39359.834109000003</v>
      </c>
      <c r="AO143" s="163">
        <v>14828.132619</v>
      </c>
      <c r="AP143" s="163">
        <v>3197.0833029999999</v>
      </c>
      <c r="AQ143" s="163">
        <v>1.7047434654877598</v>
      </c>
      <c r="AR143" s="163">
        <v>1.5521274370181057</v>
      </c>
      <c r="AS143" s="163">
        <v>74.044989300640864</v>
      </c>
      <c r="AT143" s="163">
        <v>78.413634469847253</v>
      </c>
      <c r="AU143" s="163">
        <v>0.15261602846965389</v>
      </c>
      <c r="AV143" s="163">
        <v>61091.478437059995</v>
      </c>
      <c r="AW143" s="163">
        <v>-6006.94156294</v>
      </c>
      <c r="AX143" s="163">
        <v>-3516.3095686252805</v>
      </c>
      <c r="AY143" s="72"/>
      <c r="BF143" s="131"/>
      <c r="BJ143" s="96"/>
    </row>
    <row r="144" spans="1:62">
      <c r="B144" s="59"/>
      <c r="C144" s="100"/>
      <c r="D144" s="102"/>
      <c r="E144" s="102"/>
      <c r="F144" s="102"/>
      <c r="G144" s="102"/>
      <c r="H144" s="100"/>
      <c r="I144" s="100"/>
      <c r="J144" s="105"/>
      <c r="K144" s="105"/>
      <c r="L144" s="106"/>
      <c r="M144" s="108"/>
      <c r="N144" s="108"/>
      <c r="O144" s="108"/>
      <c r="P144" s="108"/>
      <c r="Q144" s="106"/>
      <c r="R144" s="108"/>
      <c r="S144" s="108"/>
      <c r="T144" s="108"/>
      <c r="U144" s="108"/>
      <c r="V144" s="115"/>
      <c r="W144" s="115"/>
      <c r="X144" s="115"/>
      <c r="Y144" s="116"/>
      <c r="AK144" s="98"/>
      <c r="AY144" s="72"/>
      <c r="BF144" s="131"/>
      <c r="BJ144" s="96"/>
    </row>
    <row r="145" spans="1:62">
      <c r="B145" s="59"/>
      <c r="C145" s="100"/>
      <c r="D145" s="102"/>
      <c r="E145" s="102"/>
      <c r="F145" s="102"/>
      <c r="G145" s="102"/>
      <c r="H145" s="100"/>
      <c r="I145" s="100"/>
      <c r="J145" s="105"/>
      <c r="K145" s="105"/>
      <c r="L145" s="106"/>
      <c r="M145" s="108"/>
      <c r="N145" s="108"/>
      <c r="O145" s="108"/>
      <c r="P145" s="108"/>
      <c r="Q145" s="106"/>
      <c r="R145" s="108"/>
      <c r="S145" s="108"/>
      <c r="T145" s="108"/>
      <c r="U145" s="108"/>
      <c r="V145" s="115"/>
      <c r="W145" s="115"/>
      <c r="X145" s="115"/>
      <c r="Y145" s="116"/>
      <c r="AK145" s="98"/>
      <c r="AL145" s="72"/>
      <c r="AM145" s="72"/>
      <c r="AN145" s="72"/>
      <c r="AO145" s="72"/>
      <c r="AP145" s="72"/>
      <c r="AQ145" s="72"/>
      <c r="AR145" s="72"/>
      <c r="AS145" s="72"/>
      <c r="AT145" s="72"/>
      <c r="AU145" s="72"/>
      <c r="AV145" s="72"/>
      <c r="AW145" s="72"/>
      <c r="AX145" s="72"/>
      <c r="AY145" s="72"/>
      <c r="BF145" s="131"/>
      <c r="BJ145" s="96"/>
    </row>
    <row r="146" spans="1:62" s="77" customFormat="1" ht="15" customHeight="1">
      <c r="A146" s="83" t="str">
        <f>AL146</f>
        <v>772 Vinegar Line</v>
      </c>
      <c r="B146" s="59"/>
      <c r="C146" s="84"/>
      <c r="D146" s="85"/>
      <c r="E146" s="85"/>
      <c r="F146" s="85"/>
      <c r="G146" s="85"/>
      <c r="H146" s="84"/>
      <c r="I146" s="84"/>
      <c r="J146" s="86"/>
      <c r="K146" s="86"/>
      <c r="L146" s="119"/>
      <c r="M146" s="120"/>
      <c r="N146" s="120"/>
      <c r="O146" s="120"/>
      <c r="P146" s="120"/>
      <c r="Q146" s="119"/>
      <c r="R146" s="121"/>
      <c r="S146" s="121"/>
      <c r="T146" s="121"/>
      <c r="U146" s="121"/>
      <c r="Z146" s="88"/>
      <c r="AA146" s="88"/>
      <c r="AB146" s="88"/>
      <c r="AC146" s="88"/>
      <c r="AD146" s="88"/>
      <c r="AE146" s="88"/>
      <c r="AF146" s="88"/>
      <c r="AG146" s="88"/>
      <c r="AH146" s="88"/>
      <c r="AI146" s="88"/>
      <c r="AK146" s="89"/>
      <c r="AL146" s="144" t="s">
        <v>505</v>
      </c>
      <c r="AM146" s="144"/>
      <c r="AN146" s="144"/>
      <c r="AO146" s="144"/>
      <c r="AP146" s="144"/>
      <c r="AQ146" s="144"/>
      <c r="AR146" s="145"/>
      <c r="AS146" s="145"/>
      <c r="AT146" s="144"/>
      <c r="AU146" s="144"/>
      <c r="AV146" s="144"/>
      <c r="AW146" s="144"/>
      <c r="AX146" s="144"/>
      <c r="AY146" s="82"/>
      <c r="BB146" s="59"/>
      <c r="BC146" s="59"/>
      <c r="BD146" s="59"/>
      <c r="BE146" s="59"/>
      <c r="BF146" s="131"/>
      <c r="BH146" s="59"/>
      <c r="BI146" s="59"/>
      <c r="BJ146" s="96"/>
    </row>
    <row r="147" spans="1:62">
      <c r="B147" s="59" t="str">
        <f t="shared" ref="B147:B152" si="149">AL147</f>
        <v>K98853 HT 1/2 Gallon Lemon Vinegar</v>
      </c>
      <c r="D147" s="91">
        <f t="shared" ref="D147:G152" si="150">AM147</f>
        <v>4337.63</v>
      </c>
      <c r="E147" s="92">
        <f t="shared" si="150"/>
        <v>650.16669400000001</v>
      </c>
      <c r="F147" s="92">
        <f>AO147</f>
        <v>519.31664200000012</v>
      </c>
      <c r="G147" s="92">
        <f>AP147</f>
        <v>53.133328999999996</v>
      </c>
      <c r="H147" s="93">
        <f t="shared" ref="H147:H152" si="151">IF(ISERROR(D147/E147),0,D147/E147)</f>
        <v>6.6715659845842552</v>
      </c>
      <c r="I147" s="94">
        <f t="shared" ref="I147:I152" si="152">AR147</f>
        <v>7</v>
      </c>
      <c r="J147" s="95">
        <f t="shared" ref="J147:K152" si="153">AS147/100</f>
        <v>0.50677372371658291</v>
      </c>
      <c r="K147" s="95">
        <f t="shared" si="153"/>
        <v>0.52979805776386024</v>
      </c>
      <c r="L147" s="96">
        <f>IF(ISERROR(D147/(J147*(E147+F147+G147))),0,D147/(J147*(E147+F147+G147)))</f>
        <v>7.0008069852644477</v>
      </c>
      <c r="M147" s="60">
        <f t="shared" ref="M147:M152" si="154">IF(ISERROR(D147/Z147),0,D147/Z147)</f>
        <v>0.53178294768295165</v>
      </c>
      <c r="N147" s="60">
        <f t="shared" ref="N147:N152" si="155">M147-J147</f>
        <v>2.5009223966368732E-2</v>
      </c>
      <c r="O147" s="60">
        <f>IF(ISERROR(D147/AE147),0,D147/AE147)</f>
        <v>0.5559435299213189</v>
      </c>
      <c r="P147" s="60">
        <f>O147-K147</f>
        <v>2.614547215745866E-2</v>
      </c>
      <c r="Q147" s="97">
        <f t="shared" ref="Q147:Q152" si="156">I147</f>
        <v>7</v>
      </c>
      <c r="R147" s="60">
        <f t="shared" ref="R147:R152" si="157">IF(ISERROR(D147/AA147),0,D147/AA147)</f>
        <v>0.50683214642050411</v>
      </c>
      <c r="S147" s="60">
        <f t="shared" ref="S147:S152" si="158">R147-J147</f>
        <v>5.8422703921201524E-5</v>
      </c>
      <c r="T147" s="60">
        <f>IF(ISERROR(D147/AF147),0,D147/AF147)</f>
        <v>0.52985913479611002</v>
      </c>
      <c r="U147" s="60">
        <f>T147-K147</f>
        <v>6.1077032249778895E-5</v>
      </c>
      <c r="W147" s="61"/>
      <c r="X147" s="61"/>
      <c r="Y147" s="60"/>
      <c r="Z147" s="62">
        <f>(SUM($E147:$G147))*$H147</f>
        <v>8156.7677543998452</v>
      </c>
      <c r="AA147" s="62">
        <f>(SUM($E147:$G147))*$Q147</f>
        <v>8558.3166550000024</v>
      </c>
      <c r="AB147" s="62">
        <f>(SUM($E147:$G147))*$J147</f>
        <v>619.59000000000015</v>
      </c>
      <c r="AC147" s="62">
        <f>SUM(($E147:$G147))*$R147</f>
        <v>619.66142857142859</v>
      </c>
      <c r="AD147" s="62">
        <f>SUM(($E147:$G147))*$M147</f>
        <v>650.16669399999989</v>
      </c>
      <c r="AE147" s="62">
        <f>(SUM($E147:$F147))*$H147</f>
        <v>7802.2852439957205</v>
      </c>
      <c r="AF147" s="62">
        <f>(SUM($E147:$F147))*$Q147</f>
        <v>8186.3833520000017</v>
      </c>
      <c r="AG147" s="62">
        <f>(SUM($E147:$F147))*$K147</f>
        <v>619.59000000000015</v>
      </c>
      <c r="AH147" s="62">
        <f>SUM(($E147:$F147))*$T147</f>
        <v>619.66142857142859</v>
      </c>
      <c r="AI147" s="62">
        <f>SUM(($E147:$F147))*$O147</f>
        <v>650.16669400000001</v>
      </c>
      <c r="AK147" s="98"/>
      <c r="AL147" s="34" t="s">
        <v>507</v>
      </c>
      <c r="AM147" s="160">
        <v>4337.63</v>
      </c>
      <c r="AN147" s="160">
        <v>650.16669400000001</v>
      </c>
      <c r="AO147" s="160">
        <v>519.31664200000012</v>
      </c>
      <c r="AP147" s="160">
        <v>53.133328999999996</v>
      </c>
      <c r="AQ147" s="160">
        <v>6.6715659845842534</v>
      </c>
      <c r="AR147" s="160">
        <v>7</v>
      </c>
      <c r="AS147" s="160">
        <v>50.677372371658294</v>
      </c>
      <c r="AT147" s="160">
        <v>52.979805776386023</v>
      </c>
      <c r="AU147" s="160">
        <v>-0.32843401541574624</v>
      </c>
      <c r="AV147" s="160">
        <v>4551.1668580000005</v>
      </c>
      <c r="AW147" s="160">
        <v>213.53685800000014</v>
      </c>
      <c r="AX147" s="160">
        <v>30.505265428571452</v>
      </c>
      <c r="AY147" s="72"/>
      <c r="BF147" s="131"/>
      <c r="BJ147" s="96"/>
    </row>
    <row r="148" spans="1:62">
      <c r="B148" s="59" t="str">
        <f t="shared" si="149"/>
        <v>K99308 1/2 Gallon Kroger Multi-Purpose Cleaning Vinegar</v>
      </c>
      <c r="D148" s="91">
        <f t="shared" si="150"/>
        <v>55575.45</v>
      </c>
      <c r="E148" s="92">
        <f t="shared" si="150"/>
        <v>8155.9836199999982</v>
      </c>
      <c r="F148" s="92">
        <f t="shared" si="150"/>
        <v>1637.6830969999999</v>
      </c>
      <c r="G148" s="92">
        <f t="shared" si="150"/>
        <v>712.41661699999997</v>
      </c>
      <c r="H148" s="93">
        <f t="shared" si="151"/>
        <v>6.8140708208043224</v>
      </c>
      <c r="I148" s="94">
        <f t="shared" si="152"/>
        <v>7</v>
      </c>
      <c r="J148" s="95">
        <f t="shared" si="153"/>
        <v>0.75567701700905954</v>
      </c>
      <c r="K148" s="95">
        <f t="shared" si="153"/>
        <v>0.81064691536875733</v>
      </c>
      <c r="L148" s="96">
        <f t="shared" ref="L148:L152" si="159">IF(ISERROR(D148/(J148*(E148+F148+G148))),0,D148/(J148*(E148+F148+G148)))</f>
        <v>7.0001272167564803</v>
      </c>
      <c r="M148" s="60">
        <f t="shared" si="154"/>
        <v>0.77631057747328536</v>
      </c>
      <c r="N148" s="60">
        <f t="shared" si="155"/>
        <v>2.063356046422582E-2</v>
      </c>
      <c r="O148" s="60">
        <f t="shared" ref="O148:O152" si="160">IF(ISERROR(D148/AE148),0,D148/AE148)</f>
        <v>0.83278141432388297</v>
      </c>
      <c r="P148" s="60">
        <f t="shared" ref="P148:P152" si="161">O148-K148</f>
        <v>2.2134498955125648E-2</v>
      </c>
      <c r="Q148" s="97">
        <f t="shared" si="156"/>
        <v>7</v>
      </c>
      <c r="R148" s="60">
        <f t="shared" si="157"/>
        <v>0.75569075054892387</v>
      </c>
      <c r="S148" s="60">
        <f t="shared" si="158"/>
        <v>1.3733539864335675E-5</v>
      </c>
      <c r="T148" s="60">
        <f t="shared" ref="T148:T152" si="162">IF(ISERROR(D148/AF148),0,D148/AF148)</f>
        <v>0.81066164792178941</v>
      </c>
      <c r="U148" s="60">
        <f t="shared" ref="U148:U152" si="163">T148-K148</f>
        <v>1.4732553032081874E-5</v>
      </c>
      <c r="W148" s="61"/>
      <c r="X148" s="61"/>
      <c r="Y148" s="60"/>
      <c r="Z148" s="62">
        <f t="shared" ref="Z148:Z152" si="164">(SUM($E148:$G148))*$H148</f>
        <v>71589.195887147987</v>
      </c>
      <c r="AA148" s="62">
        <f t="shared" ref="AA148:AA152" si="165">(SUM($E148:$G148))*$Q148</f>
        <v>73542.583337999997</v>
      </c>
      <c r="AB148" s="62">
        <f t="shared" ref="AB148:AB152" si="166">(SUM($E148:$G148))*$J148</f>
        <v>7939.2057142857138</v>
      </c>
      <c r="AC148" s="62">
        <f t="shared" ref="AC148:AC152" si="167">SUM(($E148:$G148))*$R148</f>
        <v>7939.3499999999995</v>
      </c>
      <c r="AD148" s="62">
        <f t="shared" ref="AD148:AD152" si="168">SUM(($E148:$G148))*$M148</f>
        <v>8155.9836199999982</v>
      </c>
      <c r="AE148" s="62">
        <f t="shared" ref="AE148:AE152" si="169">(SUM($E148:$F148))*$H148</f>
        <v>66734.738604992148</v>
      </c>
      <c r="AF148" s="62">
        <f t="shared" ref="AF148:AF152" si="170">(SUM($E148:$F148))*$Q148</f>
        <v>68555.667018999986</v>
      </c>
      <c r="AG148" s="62">
        <f t="shared" ref="AG148:AG152" si="171">(SUM($E148:$F148))*$K148</f>
        <v>7939.2057142857129</v>
      </c>
      <c r="AH148" s="62">
        <f t="shared" ref="AH148:AH152" si="172">SUM(($E148:$F148))*$T148</f>
        <v>7939.3499999999995</v>
      </c>
      <c r="AI148" s="62">
        <f t="shared" ref="AI148:AI152" si="173">SUM(($E148:$F148))*$O148</f>
        <v>8155.9836199999982</v>
      </c>
      <c r="AK148" s="98"/>
      <c r="AL148" s="34" t="s">
        <v>508</v>
      </c>
      <c r="AM148" s="160">
        <v>55575.45</v>
      </c>
      <c r="AN148" s="160">
        <v>8155.9836199999982</v>
      </c>
      <c r="AO148" s="160">
        <v>1637.6830969999999</v>
      </c>
      <c r="AP148" s="160">
        <v>712.41661699999997</v>
      </c>
      <c r="AQ148" s="160">
        <v>6.8140708208043224</v>
      </c>
      <c r="AR148" s="160">
        <v>7</v>
      </c>
      <c r="AS148" s="160">
        <v>75.567701700905957</v>
      </c>
      <c r="AT148" s="160">
        <v>81.064691536875728</v>
      </c>
      <c r="AU148" s="160">
        <v>-0.18592917919567753</v>
      </c>
      <c r="AV148" s="160">
        <v>57091.885340000001</v>
      </c>
      <c r="AW148" s="160">
        <v>1516.4353400000009</v>
      </c>
      <c r="AX148" s="160">
        <v>216.63362000000009</v>
      </c>
      <c r="AY148" s="72"/>
      <c r="BF148" s="131"/>
      <c r="BJ148" s="96"/>
    </row>
    <row r="149" spans="1:62">
      <c r="B149" s="59" t="str">
        <f t="shared" si="149"/>
        <v>K99737 HT 1/2-Gallon White Vinegar</v>
      </c>
      <c r="D149" s="91">
        <f t="shared" si="150"/>
        <v>16576.82</v>
      </c>
      <c r="E149" s="92">
        <f t="shared" si="150"/>
        <v>2419.2334110000002</v>
      </c>
      <c r="F149" s="92">
        <f t="shared" si="150"/>
        <v>633.583257</v>
      </c>
      <c r="G149" s="92">
        <f t="shared" si="150"/>
        <v>161.46666199999999</v>
      </c>
      <c r="H149" s="93">
        <f t="shared" si="151"/>
        <v>6.8520961741959008</v>
      </c>
      <c r="I149" s="94">
        <f t="shared" si="152"/>
        <v>7</v>
      </c>
      <c r="J149" s="95">
        <f t="shared" si="153"/>
        <v>0.73672010203815574</v>
      </c>
      <c r="K149" s="95">
        <f t="shared" si="153"/>
        <v>0.77568599768177848</v>
      </c>
      <c r="L149" s="96">
        <f t="shared" si="159"/>
        <v>7.0002660442478026</v>
      </c>
      <c r="M149" s="60">
        <f t="shared" si="154"/>
        <v>0.75265095283308447</v>
      </c>
      <c r="N149" s="60">
        <f t="shared" si="155"/>
        <v>1.593085079492873E-2</v>
      </c>
      <c r="O149" s="60">
        <f t="shared" si="160"/>
        <v>0.7924594478137853</v>
      </c>
      <c r="P149" s="60">
        <f t="shared" si="161"/>
        <v>1.6773450132006817E-2</v>
      </c>
      <c r="Q149" s="97">
        <f t="shared" si="156"/>
        <v>7</v>
      </c>
      <c r="R149" s="60">
        <f t="shared" si="157"/>
        <v>0.73674810205892538</v>
      </c>
      <c r="S149" s="60">
        <f t="shared" si="158"/>
        <v>2.8000020769636258E-5</v>
      </c>
      <c r="T149" s="60">
        <f t="shared" si="162"/>
        <v>0.77571547865289059</v>
      </c>
      <c r="U149" s="60">
        <f t="shared" si="163"/>
        <v>2.9480971112105792E-5</v>
      </c>
      <c r="W149" s="61"/>
      <c r="X149" s="61"/>
      <c r="Y149" s="60"/>
      <c r="Z149" s="62">
        <f t="shared" si="164"/>
        <v>22024.578508274662</v>
      </c>
      <c r="AA149" s="62">
        <f t="shared" si="165"/>
        <v>22499.983310000003</v>
      </c>
      <c r="AB149" s="62">
        <f t="shared" si="166"/>
        <v>2368.0271428571432</v>
      </c>
      <c r="AC149" s="62">
        <f t="shared" si="167"/>
        <v>2368.1171428571429</v>
      </c>
      <c r="AD149" s="62">
        <f t="shared" si="168"/>
        <v>2419.2334109999997</v>
      </c>
      <c r="AE149" s="62">
        <f t="shared" si="169"/>
        <v>20918.193411324279</v>
      </c>
      <c r="AF149" s="62">
        <f t="shared" si="170"/>
        <v>21369.716676000004</v>
      </c>
      <c r="AG149" s="62">
        <f t="shared" si="171"/>
        <v>2368.0271428571432</v>
      </c>
      <c r="AH149" s="62">
        <f t="shared" si="172"/>
        <v>2368.1171428571429</v>
      </c>
      <c r="AI149" s="62">
        <f t="shared" si="173"/>
        <v>2419.2334110000002</v>
      </c>
      <c r="AK149" s="98"/>
      <c r="AL149" s="34" t="s">
        <v>509</v>
      </c>
      <c r="AM149" s="160">
        <v>16576.82</v>
      </c>
      <c r="AN149" s="160">
        <v>2419.2334110000002</v>
      </c>
      <c r="AO149" s="160">
        <v>633.583257</v>
      </c>
      <c r="AP149" s="160">
        <v>161.46666199999999</v>
      </c>
      <c r="AQ149" s="160">
        <v>6.8520961741958999</v>
      </c>
      <c r="AR149" s="160">
        <v>7</v>
      </c>
      <c r="AS149" s="160">
        <v>73.672010203815574</v>
      </c>
      <c r="AT149" s="160">
        <v>77.568599768177847</v>
      </c>
      <c r="AU149" s="160">
        <v>-0.14790382580409983</v>
      </c>
      <c r="AV149" s="160">
        <v>16934.633877</v>
      </c>
      <c r="AW149" s="160">
        <v>357.81387700000079</v>
      </c>
      <c r="AX149" s="160">
        <v>51.116268142857258</v>
      </c>
      <c r="AY149" s="72"/>
      <c r="BF149" s="131"/>
      <c r="BJ149" s="96"/>
    </row>
    <row r="150" spans="1:62">
      <c r="B150" s="59" t="str">
        <f t="shared" si="149"/>
        <v>K99738 HT 1 Gallon White Vinegar</v>
      </c>
      <c r="D150" s="91">
        <f t="shared" si="150"/>
        <v>43762.5</v>
      </c>
      <c r="E150" s="92">
        <f t="shared" si="150"/>
        <v>4614.0336040000002</v>
      </c>
      <c r="F150" s="92">
        <f t="shared" si="150"/>
        <v>1505.6997469999997</v>
      </c>
      <c r="G150" s="92">
        <f t="shared" si="150"/>
        <v>403.43331000000001</v>
      </c>
      <c r="H150" s="93">
        <f t="shared" si="151"/>
        <v>9.4846513389198979</v>
      </c>
      <c r="I150" s="94">
        <f t="shared" si="152"/>
        <v>10</v>
      </c>
      <c r="J150" s="95">
        <f t="shared" si="153"/>
        <v>0.67085899033723928</v>
      </c>
      <c r="K150" s="95">
        <f t="shared" si="153"/>
        <v>0.71508426086651566</v>
      </c>
      <c r="L150" s="96">
        <f t="shared" si="159"/>
        <v>10.000285640835212</v>
      </c>
      <c r="M150" s="60">
        <f t="shared" si="154"/>
        <v>0.70733032647868443</v>
      </c>
      <c r="N150" s="60">
        <f t="shared" si="155"/>
        <v>3.6471336141445154E-2</v>
      </c>
      <c r="O150" s="60">
        <f t="shared" si="160"/>
        <v>0.75395990958430237</v>
      </c>
      <c r="P150" s="60">
        <f t="shared" si="161"/>
        <v>3.8875648717786704E-2</v>
      </c>
      <c r="Q150" s="97">
        <f t="shared" si="156"/>
        <v>10</v>
      </c>
      <c r="R150" s="60">
        <f t="shared" si="157"/>
        <v>0.67087815280947027</v>
      </c>
      <c r="S150" s="60">
        <f t="shared" si="158"/>
        <v>1.9162472230993544E-5</v>
      </c>
      <c r="T150" s="60">
        <f t="shared" si="162"/>
        <v>0.71510468659306792</v>
      </c>
      <c r="U150" s="60">
        <f t="shared" si="163"/>
        <v>2.0425726552253387E-5</v>
      </c>
      <c r="W150" s="61"/>
      <c r="X150" s="61"/>
      <c r="Y150" s="60"/>
      <c r="Z150" s="62">
        <f t="shared" si="164"/>
        <v>61869.961405251292</v>
      </c>
      <c r="AA150" s="62">
        <f t="shared" si="165"/>
        <v>65231.66661</v>
      </c>
      <c r="AB150" s="62">
        <f t="shared" si="166"/>
        <v>4376.1250000000009</v>
      </c>
      <c r="AC150" s="62">
        <f t="shared" si="167"/>
        <v>4376.25</v>
      </c>
      <c r="AD150" s="62">
        <f t="shared" si="168"/>
        <v>4614.0336040000002</v>
      </c>
      <c r="AE150" s="62">
        <f t="shared" si="169"/>
        <v>58043.537121394904</v>
      </c>
      <c r="AF150" s="62">
        <f t="shared" si="170"/>
        <v>61197.333509999997</v>
      </c>
      <c r="AG150" s="62">
        <f t="shared" si="171"/>
        <v>4376.125</v>
      </c>
      <c r="AH150" s="62">
        <f t="shared" si="172"/>
        <v>4376.25</v>
      </c>
      <c r="AI150" s="62">
        <f t="shared" si="173"/>
        <v>4614.0336039999993</v>
      </c>
      <c r="AK150" s="98"/>
      <c r="AL150" s="34" t="s">
        <v>510</v>
      </c>
      <c r="AM150" s="160">
        <v>43762.5</v>
      </c>
      <c r="AN150" s="160">
        <v>4614.0336040000002</v>
      </c>
      <c r="AO150" s="160">
        <v>1505.6997469999997</v>
      </c>
      <c r="AP150" s="160">
        <v>403.43331000000001</v>
      </c>
      <c r="AQ150" s="160">
        <v>9.4846513389198961</v>
      </c>
      <c r="AR150" s="160">
        <v>10</v>
      </c>
      <c r="AS150" s="160">
        <v>67.085899033723933</v>
      </c>
      <c r="AT150" s="160">
        <v>71.508426086651568</v>
      </c>
      <c r="AU150" s="160">
        <v>-0.51534866108010302</v>
      </c>
      <c r="AV150" s="160">
        <v>46140.336040000002</v>
      </c>
      <c r="AW150" s="160">
        <v>2377.8360399999992</v>
      </c>
      <c r="AX150" s="160">
        <v>237.78360399999994</v>
      </c>
      <c r="AY150" s="72"/>
      <c r="BF150" s="131"/>
      <c r="BJ150" s="96"/>
    </row>
    <row r="151" spans="1:62">
      <c r="B151" s="59" t="str">
        <f t="shared" si="149"/>
        <v>K99870 Kroger 1/2 Gallon White Vinegar</v>
      </c>
      <c r="D151" s="91">
        <f t="shared" si="150"/>
        <v>249487.17</v>
      </c>
      <c r="E151" s="92">
        <f t="shared" si="150"/>
        <v>36638.451425999978</v>
      </c>
      <c r="F151" s="92">
        <f t="shared" si="150"/>
        <v>10213.215367000006</v>
      </c>
      <c r="G151" s="92">
        <f t="shared" si="150"/>
        <v>2087.1499259999987</v>
      </c>
      <c r="H151" s="93">
        <f t="shared" si="151"/>
        <v>6.8094354507285439</v>
      </c>
      <c r="I151" s="94">
        <f t="shared" si="152"/>
        <v>7</v>
      </c>
      <c r="J151" s="95">
        <f t="shared" si="153"/>
        <v>0.72827243930346786</v>
      </c>
      <c r="K151" s="95">
        <f t="shared" si="153"/>
        <v>0.76071439038284494</v>
      </c>
      <c r="L151" s="96">
        <f t="shared" si="159"/>
        <v>7.0000457341134839</v>
      </c>
      <c r="M151" s="60">
        <f t="shared" si="154"/>
        <v>0.74865830198496564</v>
      </c>
      <c r="N151" s="60">
        <f t="shared" si="155"/>
        <v>2.0385862681497779E-2</v>
      </c>
      <c r="O151" s="60">
        <f t="shared" si="160"/>
        <v>0.78200956196235172</v>
      </c>
      <c r="P151" s="60">
        <f t="shared" si="161"/>
        <v>2.1295171579506778E-2</v>
      </c>
      <c r="Q151" s="97">
        <f t="shared" si="156"/>
        <v>7</v>
      </c>
      <c r="R151" s="60">
        <f t="shared" si="157"/>
        <v>0.72827719743123742</v>
      </c>
      <c r="S151" s="60">
        <f t="shared" si="158"/>
        <v>4.7581277695663005E-6</v>
      </c>
      <c r="T151" s="60">
        <f t="shared" si="162"/>
        <v>0.76072051914787675</v>
      </c>
      <c r="U151" s="60">
        <f t="shared" si="163"/>
        <v>6.128765031809813E-6</v>
      </c>
      <c r="W151" s="61"/>
      <c r="X151" s="61"/>
      <c r="Y151" s="60"/>
      <c r="Z151" s="62">
        <f t="shared" si="164"/>
        <v>333245.71348306525</v>
      </c>
      <c r="AA151" s="62">
        <f t="shared" si="165"/>
        <v>342571.71703299985</v>
      </c>
      <c r="AB151" s="62">
        <f t="shared" si="166"/>
        <v>35640.791428571451</v>
      </c>
      <c r="AC151" s="62">
        <f t="shared" si="167"/>
        <v>35641.024285714295</v>
      </c>
      <c r="AD151" s="62">
        <f t="shared" si="168"/>
        <v>36638.451425999971</v>
      </c>
      <c r="AE151" s="62">
        <f t="shared" si="169"/>
        <v>319033.40078597539</v>
      </c>
      <c r="AF151" s="62">
        <f t="shared" si="170"/>
        <v>327961.6675509999</v>
      </c>
      <c r="AG151" s="62">
        <f t="shared" si="171"/>
        <v>35640.737142857164</v>
      </c>
      <c r="AH151" s="62">
        <f t="shared" si="172"/>
        <v>35641.024285714288</v>
      </c>
      <c r="AI151" s="62">
        <f t="shared" si="173"/>
        <v>36638.451425999978</v>
      </c>
      <c r="AK151" s="98"/>
      <c r="AL151" s="34" t="s">
        <v>511</v>
      </c>
      <c r="AM151" s="160">
        <v>249487.17</v>
      </c>
      <c r="AN151" s="160">
        <v>36638.451425999978</v>
      </c>
      <c r="AO151" s="160">
        <v>10213.215367000006</v>
      </c>
      <c r="AP151" s="160">
        <v>2087.1499259999987</v>
      </c>
      <c r="AQ151" s="160">
        <v>6.8094354507285439</v>
      </c>
      <c r="AR151" s="160">
        <v>7</v>
      </c>
      <c r="AS151" s="160">
        <v>72.827243930346782</v>
      </c>
      <c r="AT151" s="160">
        <v>76.071439038284495</v>
      </c>
      <c r="AU151" s="160">
        <v>-0.19056454927145638</v>
      </c>
      <c r="AV151" s="160">
        <v>256469.15998199995</v>
      </c>
      <c r="AW151" s="160">
        <v>6981.9899820000019</v>
      </c>
      <c r="AX151" s="160">
        <v>997.4271402857147</v>
      </c>
      <c r="AY151" s="72"/>
      <c r="BF151" s="131"/>
      <c r="BJ151" s="96"/>
    </row>
    <row r="152" spans="1:62">
      <c r="B152" s="59" t="str">
        <f t="shared" si="149"/>
        <v>K99872 Kroger 1 Gallon White Vinegar</v>
      </c>
      <c r="D152" s="91">
        <f t="shared" si="150"/>
        <v>1242963.02</v>
      </c>
      <c r="E152" s="92">
        <f t="shared" si="150"/>
        <v>126253.40741199972</v>
      </c>
      <c r="F152" s="92">
        <f t="shared" si="150"/>
        <v>44330.643024000099</v>
      </c>
      <c r="G152" s="92">
        <f t="shared" si="150"/>
        <v>5476.2830029999968</v>
      </c>
      <c r="H152" s="93">
        <f t="shared" si="151"/>
        <v>9.844985933281535</v>
      </c>
      <c r="I152" s="94">
        <f t="shared" si="152"/>
        <v>10</v>
      </c>
      <c r="J152" s="95">
        <f t="shared" si="153"/>
        <v>0.70596183462905582</v>
      </c>
      <c r="K152" s="95">
        <f t="shared" si="153"/>
        <v>0.72862469077454572</v>
      </c>
      <c r="L152" s="96">
        <f t="shared" si="159"/>
        <v>10.000356097288321</v>
      </c>
      <c r="M152" s="60">
        <f t="shared" si="154"/>
        <v>0.71710308021052993</v>
      </c>
      <c r="N152" s="60">
        <f t="shared" si="155"/>
        <v>1.1141245581474113E-2</v>
      </c>
      <c r="O152" s="60">
        <f t="shared" si="160"/>
        <v>0.74012433805684452</v>
      </c>
      <c r="P152" s="60">
        <f t="shared" si="161"/>
        <v>1.1499647282298797E-2</v>
      </c>
      <c r="Q152" s="97">
        <f t="shared" si="156"/>
        <v>10</v>
      </c>
      <c r="R152" s="60">
        <f t="shared" si="157"/>
        <v>0.70598697373855279</v>
      </c>
      <c r="S152" s="60">
        <f t="shared" si="158"/>
        <v>2.5139109496974399E-5</v>
      </c>
      <c r="T152" s="60">
        <f t="shared" si="162"/>
        <v>0.72865136970489408</v>
      </c>
      <c r="U152" s="60">
        <f t="shared" si="163"/>
        <v>2.6678930348356111E-5</v>
      </c>
      <c r="W152" s="61"/>
      <c r="X152" s="61"/>
      <c r="Y152" s="60"/>
      <c r="Z152" s="62">
        <f t="shared" si="164"/>
        <v>1733311.5061158098</v>
      </c>
      <c r="AA152" s="62">
        <f t="shared" si="165"/>
        <v>1760603.3343899981</v>
      </c>
      <c r="AB152" s="62">
        <f t="shared" si="166"/>
        <v>124291.87599999961</v>
      </c>
      <c r="AC152" s="62">
        <f t="shared" si="167"/>
        <v>124296.30200000001</v>
      </c>
      <c r="AD152" s="62">
        <f t="shared" si="168"/>
        <v>126253.40741199972</v>
      </c>
      <c r="AE152" s="62">
        <f t="shared" si="169"/>
        <v>1679397.576984606</v>
      </c>
      <c r="AF152" s="62">
        <f t="shared" si="170"/>
        <v>1705840.5043599983</v>
      </c>
      <c r="AG152" s="62">
        <f t="shared" si="171"/>
        <v>124291.75099999987</v>
      </c>
      <c r="AH152" s="62">
        <f t="shared" si="172"/>
        <v>124296.302</v>
      </c>
      <c r="AI152" s="62">
        <f t="shared" si="173"/>
        <v>126253.40741199974</v>
      </c>
      <c r="AK152" s="98"/>
      <c r="AL152" s="34" t="s">
        <v>512</v>
      </c>
      <c r="AM152" s="160">
        <v>1242963.02</v>
      </c>
      <c r="AN152" s="160">
        <v>126253.40741199972</v>
      </c>
      <c r="AO152" s="160">
        <v>44330.643024000099</v>
      </c>
      <c r="AP152" s="160">
        <v>5476.2830029999968</v>
      </c>
      <c r="AQ152" s="160">
        <v>9.844985933281535</v>
      </c>
      <c r="AR152" s="160">
        <v>10</v>
      </c>
      <c r="AS152" s="160">
        <v>70.596183462905586</v>
      </c>
      <c r="AT152" s="160">
        <v>72.862469077454577</v>
      </c>
      <c r="AU152" s="160">
        <v>-0.1550140667184644</v>
      </c>
      <c r="AV152" s="160">
        <v>1262534.0741199995</v>
      </c>
      <c r="AW152" s="160">
        <v>19571.05411999999</v>
      </c>
      <c r="AX152" s="160">
        <v>1957.1054120000056</v>
      </c>
      <c r="AY152" s="72"/>
      <c r="BF152" s="131"/>
      <c r="BJ152" s="96"/>
    </row>
    <row r="153" spans="1:62">
      <c r="B153" s="100" t="str">
        <f>CONCATENATE(A146," Subtotal")</f>
        <v>772 Vinegar Line Subtotal</v>
      </c>
      <c r="C153" s="101"/>
      <c r="D153" s="102">
        <f>SUM(D147:D152)</f>
        <v>1612702.59</v>
      </c>
      <c r="E153" s="102">
        <f>SUM(E147:E152)</f>
        <v>178731.27616699971</v>
      </c>
      <c r="F153" s="102">
        <f>SUM(F147:F152)</f>
        <v>58840.141134000107</v>
      </c>
      <c r="G153" s="102">
        <f>SUM(G147:G152)</f>
        <v>8893.8828469999953</v>
      </c>
      <c r="H153" s="103">
        <f t="shared" ref="H153" si="174">D153/E153</f>
        <v>9.0230575453014286</v>
      </c>
      <c r="I153" s="104"/>
      <c r="J153" s="105">
        <f>AB153/(SUM($E153:$G153))</f>
        <v>0.71099507792978078</v>
      </c>
      <c r="K153" s="105">
        <f>AG153/(SUM($E153:$F153))</f>
        <v>0.73761161166109035</v>
      </c>
      <c r="L153" s="106">
        <f>D153/(J153*(E153+F153+G153))</f>
        <v>9.2030526292874875</v>
      </c>
      <c r="M153" s="107">
        <f>AD153/(SUM($E153:$G153))</f>
        <v>0.72517825454404106</v>
      </c>
      <c r="N153" s="108">
        <f>M153-J153</f>
        <v>1.4183176614260273E-2</v>
      </c>
      <c r="O153" s="107">
        <f>AI153/(SUM($E153:$F153))</f>
        <v>0.7523265138438332</v>
      </c>
      <c r="P153" s="108">
        <f>O153-K153</f>
        <v>1.4714902182742851E-2</v>
      </c>
      <c r="Q153" s="106">
        <f>D153/(R153*(E153+F153+G153))</f>
        <v>9.202785342108065</v>
      </c>
      <c r="R153" s="109">
        <f>AC153/(SUM($E153:$G153))</f>
        <v>0.71101572818531733</v>
      </c>
      <c r="S153" s="108">
        <f>R153-J153</f>
        <v>2.0650255536547313E-5</v>
      </c>
      <c r="T153" s="109">
        <f>AH153/(SUM($E153:$F153))</f>
        <v>0.73763378965372428</v>
      </c>
      <c r="U153" s="108">
        <f>T153-K153</f>
        <v>2.2177992633931609E-5</v>
      </c>
      <c r="V153" s="100"/>
      <c r="W153" s="100"/>
      <c r="X153" s="100"/>
      <c r="Y153" s="60"/>
      <c r="Z153" s="110">
        <f t="shared" ref="Z153:AI153" si="175">SUM(Z147:Z152)</f>
        <v>2230197.7231539488</v>
      </c>
      <c r="AA153" s="110">
        <f t="shared" si="175"/>
        <v>2273007.6013359982</v>
      </c>
      <c r="AB153" s="110">
        <f t="shared" si="175"/>
        <v>175235.61528571392</v>
      </c>
      <c r="AC153" s="110">
        <f t="shared" si="175"/>
        <v>175240.70485714287</v>
      </c>
      <c r="AD153" s="110">
        <f t="shared" si="175"/>
        <v>178731.27616699968</v>
      </c>
      <c r="AE153" s="110">
        <f t="shared" si="175"/>
        <v>2151929.7321522883</v>
      </c>
      <c r="AF153" s="110">
        <f t="shared" si="175"/>
        <v>2193111.2724679983</v>
      </c>
      <c r="AG153" s="110">
        <f t="shared" si="175"/>
        <v>175235.4359999999</v>
      </c>
      <c r="AH153" s="110">
        <f t="shared" si="175"/>
        <v>175240.70485714285</v>
      </c>
      <c r="AI153" s="110">
        <f t="shared" si="175"/>
        <v>178731.27616699971</v>
      </c>
      <c r="AK153" s="111"/>
      <c r="AL153" s="162" t="s">
        <v>444</v>
      </c>
      <c r="AM153" s="163">
        <v>1612702.59</v>
      </c>
      <c r="AN153" s="163">
        <v>178731.27616699971</v>
      </c>
      <c r="AO153" s="163">
        <v>58840.141134000107</v>
      </c>
      <c r="AP153" s="163">
        <v>8893.8828469999953</v>
      </c>
      <c r="AQ153" s="163">
        <v>9.0230575453014268</v>
      </c>
      <c r="AR153" s="163">
        <v>9.1966067241704739</v>
      </c>
      <c r="AS153" s="163">
        <v>71.099507792978159</v>
      </c>
      <c r="AT153" s="163">
        <v>73.761161166108977</v>
      </c>
      <c r="AU153" s="163">
        <v>-0.17354917886904672</v>
      </c>
      <c r="AV153" s="163">
        <v>1643721.2562169996</v>
      </c>
      <c r="AW153" s="163">
        <v>31018.666216999991</v>
      </c>
      <c r="AX153" s="163">
        <v>3490.5713098571491</v>
      </c>
      <c r="AY153" s="72"/>
      <c r="BF153" s="131"/>
      <c r="BJ153" s="96"/>
    </row>
    <row r="154" spans="1:62">
      <c r="B154" s="100"/>
      <c r="C154" s="100"/>
      <c r="D154" s="102"/>
      <c r="E154" s="102"/>
      <c r="F154" s="102"/>
      <c r="G154" s="102"/>
      <c r="H154" s="112"/>
      <c r="I154" s="100"/>
      <c r="J154" s="105"/>
      <c r="K154" s="105"/>
      <c r="L154" s="106"/>
      <c r="M154" s="105"/>
      <c r="N154" s="108"/>
      <c r="O154" s="105"/>
      <c r="P154" s="108"/>
      <c r="Q154" s="106"/>
      <c r="R154" s="105"/>
      <c r="S154" s="108"/>
      <c r="T154" s="105"/>
      <c r="U154" s="108"/>
      <c r="V154" s="100"/>
      <c r="W154" s="100"/>
      <c r="X154" s="100"/>
      <c r="Y154" s="60"/>
      <c r="Z154" s="113"/>
      <c r="AA154" s="113"/>
      <c r="AB154" s="113"/>
      <c r="AC154" s="113"/>
      <c r="AD154" s="113"/>
      <c r="AE154" s="113"/>
      <c r="AF154" s="113"/>
      <c r="AG154" s="113"/>
      <c r="AH154" s="113"/>
      <c r="AI154" s="113"/>
      <c r="AK154" s="98"/>
      <c r="AY154" s="72"/>
      <c r="BF154" s="131"/>
      <c r="BJ154" s="96"/>
    </row>
    <row r="155" spans="1:62">
      <c r="B155" s="100"/>
      <c r="C155" s="100"/>
      <c r="D155" s="102"/>
      <c r="E155" s="102"/>
      <c r="F155" s="102"/>
      <c r="G155" s="102"/>
      <c r="H155" s="112"/>
      <c r="I155" s="100"/>
      <c r="J155" s="105"/>
      <c r="K155" s="105"/>
      <c r="L155" s="106"/>
      <c r="M155" s="105"/>
      <c r="N155" s="108"/>
      <c r="O155" s="105"/>
      <c r="P155" s="108"/>
      <c r="Q155" s="106"/>
      <c r="R155" s="105"/>
      <c r="S155" s="108"/>
      <c r="T155" s="105"/>
      <c r="U155" s="108"/>
      <c r="V155" s="100"/>
      <c r="W155" s="100"/>
      <c r="X155" s="100"/>
      <c r="Y155" s="60"/>
      <c r="Z155" s="113"/>
      <c r="AA155" s="113"/>
      <c r="AB155" s="113"/>
      <c r="AC155" s="113"/>
      <c r="AD155" s="113"/>
      <c r="AE155" s="113"/>
      <c r="AF155" s="113"/>
      <c r="AG155" s="113"/>
      <c r="AH155" s="113"/>
      <c r="AI155" s="113"/>
      <c r="AK155" s="98"/>
      <c r="AL155" s="72"/>
      <c r="AM155" s="72"/>
      <c r="AN155" s="72"/>
      <c r="AO155" s="72"/>
      <c r="AP155" s="72"/>
      <c r="AQ155" s="72"/>
      <c r="AR155" s="72"/>
      <c r="AS155" s="72"/>
      <c r="AT155" s="72"/>
      <c r="AU155" s="72"/>
      <c r="AV155" s="72"/>
      <c r="AW155" s="72"/>
      <c r="AX155" s="72"/>
      <c r="AY155" s="72"/>
      <c r="BF155" s="131"/>
      <c r="BJ155" s="96"/>
    </row>
    <row r="156" spans="1:62">
      <c r="A156" s="83" t="str">
        <f>AL156</f>
        <v>790 Red Sauce Line</v>
      </c>
      <c r="B156" s="100"/>
      <c r="C156" s="100"/>
      <c r="D156" s="102"/>
      <c r="E156" s="102"/>
      <c r="F156" s="102"/>
      <c r="G156" s="102"/>
      <c r="H156" s="112"/>
      <c r="I156" s="100"/>
      <c r="J156" s="105"/>
      <c r="K156" s="105"/>
      <c r="L156" s="106"/>
      <c r="M156" s="105"/>
      <c r="N156" s="108"/>
      <c r="O156" s="105"/>
      <c r="P156" s="108"/>
      <c r="Q156" s="106"/>
      <c r="R156" s="105"/>
      <c r="S156" s="108"/>
      <c r="T156" s="105"/>
      <c r="U156" s="108"/>
      <c r="V156" s="100"/>
      <c r="W156" s="100"/>
      <c r="X156" s="100"/>
      <c r="Y156" s="60"/>
      <c r="Z156" s="113"/>
      <c r="AA156" s="113"/>
      <c r="AB156" s="113"/>
      <c r="AC156" s="113"/>
      <c r="AD156" s="113"/>
      <c r="AE156" s="113"/>
      <c r="AF156" s="113"/>
      <c r="AG156" s="113"/>
      <c r="AH156" s="113"/>
      <c r="AI156" s="113"/>
      <c r="AK156" s="114"/>
      <c r="AL156" s="144" t="s">
        <v>513</v>
      </c>
      <c r="AM156" s="144"/>
      <c r="AN156" s="144"/>
      <c r="AO156" s="144"/>
      <c r="AP156" s="144"/>
      <c r="AQ156" s="144"/>
      <c r="AR156" s="145"/>
      <c r="AS156" s="145"/>
      <c r="AT156" s="144"/>
      <c r="AU156" s="144"/>
      <c r="AV156" s="144"/>
      <c r="AW156" s="144"/>
      <c r="AX156" s="144"/>
      <c r="AY156" s="72"/>
      <c r="BF156" s="131"/>
      <c r="BJ156" s="96"/>
    </row>
    <row r="157" spans="1:62">
      <c r="B157" s="59" t="str">
        <f t="shared" ref="B157:B191" si="176">AL157</f>
        <v>K97437 43oz HT Traditional Pasta Sauce</v>
      </c>
      <c r="D157" s="91">
        <f t="shared" ref="D157:G178" si="177">AM157</f>
        <v>2823.31</v>
      </c>
      <c r="E157" s="92">
        <f t="shared" si="177"/>
        <v>197.16667999999999</v>
      </c>
      <c r="F157" s="92">
        <f>AO157</f>
        <v>194.883321</v>
      </c>
      <c r="G157" s="92">
        <f>AP157</f>
        <v>252.94999799999997</v>
      </c>
      <c r="H157" s="93">
        <f t="shared" ref="H157:H191" si="178">IF(ISERROR(D157/E157),0,D157/E157)</f>
        <v>14.319407315678289</v>
      </c>
      <c r="I157" s="94">
        <f t="shared" ref="I157:I191" si="179">AR157</f>
        <v>12.5</v>
      </c>
      <c r="J157" s="95">
        <f t="shared" ref="J157:K191" si="180">AS157/100</f>
        <v>0.35017798501226549</v>
      </c>
      <c r="K157" s="95">
        <f t="shared" si="180"/>
        <v>0.5761122290420011</v>
      </c>
      <c r="L157" s="96">
        <f>IF(ISERROR(D157/(J157*(E157+F157+G157))),0,D157/(J157*(E157+F157+G157)))</f>
        <v>12.500000000955593</v>
      </c>
      <c r="M157" s="60">
        <f t="shared" ref="M157:M191" si="181">IF(ISERROR(D157/Z157),0,D157/Z157)</f>
        <v>0.30568477566772834</v>
      </c>
      <c r="N157" s="60">
        <f t="shared" ref="N157:N191" si="182">M157-J157</f>
        <v>-4.4493209344537155E-2</v>
      </c>
      <c r="O157" s="60">
        <f>IF(ISERROR(D157/AE157),0,D157/AE157)</f>
        <v>0.50291207625835466</v>
      </c>
      <c r="P157" s="60">
        <f>O157-K157</f>
        <v>-7.3200152783646444E-2</v>
      </c>
      <c r="Q157" s="97">
        <f t="shared" ref="Q157:Q191" si="183">I157</f>
        <v>12.5</v>
      </c>
      <c r="R157" s="60">
        <f t="shared" ref="R157:R191" si="184">IF(ISERROR(D157/AA157),0,D157/AA157)</f>
        <v>0.35017798503903569</v>
      </c>
      <c r="S157" s="60">
        <f t="shared" ref="S157:S191" si="185">R157-J157</f>
        <v>2.6770197170122856E-11</v>
      </c>
      <c r="T157" s="60">
        <f>IF(ISERROR(D157/AF157),0,D157/AF157)</f>
        <v>0.57611222911334725</v>
      </c>
      <c r="U157" s="60">
        <f>T157-K157</f>
        <v>7.1346151209183972E-11</v>
      </c>
      <c r="W157" s="61"/>
      <c r="X157" s="61"/>
      <c r="Y157" s="60"/>
      <c r="Z157" s="62">
        <f>(SUM($E157:$G157))*$H157</f>
        <v>9236.0177042930882</v>
      </c>
      <c r="AA157" s="62">
        <f>(SUM($E157:$G157))*$Q157</f>
        <v>8062.4999874999985</v>
      </c>
      <c r="AB157" s="62">
        <f>(SUM($E157:$G157))*$J157</f>
        <v>225.86479998273322</v>
      </c>
      <c r="AC157" s="62">
        <f>SUM(($E157:$G157))*$R157</f>
        <v>225.8648</v>
      </c>
      <c r="AD157" s="62">
        <f>SUM(($E157:$G157))*$M157</f>
        <v>197.16667999999996</v>
      </c>
      <c r="AE157" s="62">
        <f>(SUM($E157:$F157))*$H157</f>
        <v>5613.92365243108</v>
      </c>
      <c r="AF157" s="62">
        <f>(SUM($E157:$F157))*$Q157</f>
        <v>4900.6250124999997</v>
      </c>
      <c r="AG157" s="62">
        <f>(SUM($E157:$F157))*$K157</f>
        <v>225.86479997202872</v>
      </c>
      <c r="AH157" s="62">
        <f>SUM(($E157:$F157))*$T157</f>
        <v>225.8648</v>
      </c>
      <c r="AI157" s="62">
        <f>SUM(($E157:$F157))*$O157</f>
        <v>197.16667999999999</v>
      </c>
      <c r="AK157" s="98"/>
      <c r="AL157" s="34" t="s">
        <v>518</v>
      </c>
      <c r="AM157" s="160">
        <v>2823.31</v>
      </c>
      <c r="AN157" s="160">
        <v>197.16667999999999</v>
      </c>
      <c r="AO157" s="160">
        <v>194.883321</v>
      </c>
      <c r="AP157" s="160">
        <v>252.94999799999997</v>
      </c>
      <c r="AQ157" s="160">
        <v>14.319407315678291</v>
      </c>
      <c r="AR157" s="160">
        <v>12.5</v>
      </c>
      <c r="AS157" s="160">
        <v>35.017798501226551</v>
      </c>
      <c r="AT157" s="160">
        <v>57.611222904200112</v>
      </c>
      <c r="AU157" s="160">
        <v>1.8194073156782906</v>
      </c>
      <c r="AV157" s="160">
        <v>2464.5834999999997</v>
      </c>
      <c r="AW157" s="160">
        <v>-358.7265000000001</v>
      </c>
      <c r="AX157" s="160">
        <v>-28.698120000000007</v>
      </c>
      <c r="AY157" s="72"/>
      <c r="BF157" s="131"/>
      <c r="BJ157" s="96"/>
    </row>
    <row r="158" spans="1:62">
      <c r="B158" s="59" t="str">
        <f t="shared" si="176"/>
        <v>K97438 24oz HT Parmesan and Romano Pasta Sauce</v>
      </c>
      <c r="D158" s="91">
        <f t="shared" si="177"/>
        <v>10278.290000000001</v>
      </c>
      <c r="E158" s="92">
        <f t="shared" si="177"/>
        <v>902.41669100000013</v>
      </c>
      <c r="F158" s="92">
        <f t="shared" si="177"/>
        <v>445.21664500000009</v>
      </c>
      <c r="G158" s="92">
        <f t="shared" si="177"/>
        <v>1246.4833279999998</v>
      </c>
      <c r="H158" s="93">
        <f t="shared" si="178"/>
        <v>11.389738357576544</v>
      </c>
      <c r="I158" s="94">
        <f t="shared" si="179"/>
        <v>12</v>
      </c>
      <c r="J158" s="95">
        <f t="shared" si="180"/>
        <v>0.33017950909962113</v>
      </c>
      <c r="K158" s="95">
        <f t="shared" si="180"/>
        <v>0.63553018746834167</v>
      </c>
      <c r="L158" s="96">
        <f t="shared" ref="L158:L191" si="186">IF(ISERROR(D158/(J158*(E158+F158+G158))),0,D158/(J158*(E158+F158+G158)))</f>
        <v>11.999999999999998</v>
      </c>
      <c r="M158" s="60">
        <f t="shared" si="181"/>
        <v>0.34787051157850318</v>
      </c>
      <c r="N158" s="60">
        <f t="shared" si="182"/>
        <v>1.7691002478882056E-2</v>
      </c>
      <c r="O158" s="60">
        <f t="shared" ref="O158:O191" si="187">IF(ISERROR(D158/AE158),0,D158/AE158)</f>
        <v>0.66963072735980456</v>
      </c>
      <c r="P158" s="60">
        <f t="shared" ref="P158:P191" si="188">O158-K158</f>
        <v>3.4100539891462889E-2</v>
      </c>
      <c r="Q158" s="97">
        <f t="shared" si="183"/>
        <v>12</v>
      </c>
      <c r="R158" s="60">
        <f t="shared" si="184"/>
        <v>0.33017950909962107</v>
      </c>
      <c r="S158" s="60">
        <f t="shared" si="185"/>
        <v>0</v>
      </c>
      <c r="T158" s="60">
        <f t="shared" ref="T158:T191" si="189">IF(ISERROR(D158/AF158),0,D158/AF158)</f>
        <v>0.63557656506848725</v>
      </c>
      <c r="U158" s="60">
        <f t="shared" ref="U158:U191" si="190">T158-K158</f>
        <v>4.6377600145586229E-5</v>
      </c>
      <c r="W158" s="61"/>
      <c r="X158" s="61"/>
      <c r="Y158" s="60"/>
      <c r="Z158" s="62">
        <f t="shared" ref="Z158:Z191" si="191">(SUM($E158:$G158))*$H158</f>
        <v>29546.310071989305</v>
      </c>
      <c r="AA158" s="62">
        <f t="shared" ref="AA158:AA191" si="192">(SUM($E158:$G158))*$Q158</f>
        <v>31129.399968000002</v>
      </c>
      <c r="AB158" s="62">
        <f t="shared" ref="AB158:AB191" si="193">(SUM($E158:$G158))*$J158</f>
        <v>856.52416666666682</v>
      </c>
      <c r="AC158" s="62">
        <f t="shared" ref="AC158:AC191" si="194">SUM(($E158:$G158))*$R158</f>
        <v>856.5241666666667</v>
      </c>
      <c r="AD158" s="62">
        <f t="shared" ref="AD158:AD191" si="195">SUM(($E158:$G158))*$M158</f>
        <v>902.41669100000013</v>
      </c>
      <c r="AE158" s="62">
        <f t="shared" ref="AE158:AE191" si="196">(SUM($E158:$F158))*$H158</f>
        <v>15349.191098988042</v>
      </c>
      <c r="AF158" s="62">
        <f t="shared" ref="AF158:AF191" si="197">(SUM($E158:$F158))*$Q158</f>
        <v>16171.600032000004</v>
      </c>
      <c r="AG158" s="62">
        <f t="shared" ref="AG158:AG191" si="198">(SUM($E158:$F158))*$K158</f>
        <v>856.46166666666693</v>
      </c>
      <c r="AH158" s="62">
        <f t="shared" ref="AH158:AH191" si="199">SUM(($E158:$F158))*$T158</f>
        <v>856.5241666666667</v>
      </c>
      <c r="AI158" s="62">
        <f t="shared" ref="AI158:AI191" si="200">SUM(($E158:$F158))*$O158</f>
        <v>902.41669100000013</v>
      </c>
      <c r="AK158" s="98"/>
      <c r="AL158" s="34" t="s">
        <v>519</v>
      </c>
      <c r="AM158" s="160">
        <v>10278.290000000001</v>
      </c>
      <c r="AN158" s="160">
        <v>902.41669100000013</v>
      </c>
      <c r="AO158" s="160">
        <v>445.21664500000009</v>
      </c>
      <c r="AP158" s="160">
        <v>1246.4833279999998</v>
      </c>
      <c r="AQ158" s="160">
        <v>11.389738357576544</v>
      </c>
      <c r="AR158" s="160">
        <v>12</v>
      </c>
      <c r="AS158" s="160">
        <v>33.01795090996211</v>
      </c>
      <c r="AT158" s="160">
        <v>63.553018746834162</v>
      </c>
      <c r="AU158" s="160">
        <v>-0.6102616424234566</v>
      </c>
      <c r="AV158" s="160">
        <v>10829.000292000001</v>
      </c>
      <c r="AW158" s="160">
        <v>550.71029200000009</v>
      </c>
      <c r="AX158" s="160">
        <v>45.892524333333341</v>
      </c>
      <c r="AY158" s="72"/>
      <c r="BF158" s="131"/>
      <c r="BJ158" s="96"/>
    </row>
    <row r="159" spans="1:62">
      <c r="B159" s="59" t="str">
        <f t="shared" si="176"/>
        <v>K97439 24oz HT Traditional Pasta Sauce</v>
      </c>
      <c r="D159" s="91">
        <f t="shared" si="177"/>
        <v>7509.7</v>
      </c>
      <c r="E159" s="92">
        <f t="shared" si="177"/>
        <v>720.86667699999987</v>
      </c>
      <c r="F159" s="92">
        <f t="shared" si="177"/>
        <v>533.06665699999985</v>
      </c>
      <c r="G159" s="92">
        <f t="shared" si="177"/>
        <v>329.88333</v>
      </c>
      <c r="H159" s="93">
        <f t="shared" si="178"/>
        <v>10.417599036832717</v>
      </c>
      <c r="I159" s="94">
        <f t="shared" si="179"/>
        <v>10</v>
      </c>
      <c r="J159" s="95">
        <f t="shared" si="180"/>
        <v>0.4741521017359368</v>
      </c>
      <c r="K159" s="95">
        <f t="shared" si="180"/>
        <v>0.59889148779898382</v>
      </c>
      <c r="L159" s="96">
        <f t="shared" si="186"/>
        <v>10</v>
      </c>
      <c r="M159" s="60">
        <f t="shared" si="181"/>
        <v>0.45514527873410471</v>
      </c>
      <c r="N159" s="60">
        <f t="shared" si="182"/>
        <v>-1.9006823001832096E-2</v>
      </c>
      <c r="O159" s="60">
        <f t="shared" si="187"/>
        <v>0.57488437180345342</v>
      </c>
      <c r="P159" s="60">
        <f t="shared" si="188"/>
        <v>-2.4007115995530404E-2</v>
      </c>
      <c r="Q159" s="97">
        <f t="shared" si="183"/>
        <v>10</v>
      </c>
      <c r="R159" s="60">
        <f t="shared" si="184"/>
        <v>0.4741521017359368</v>
      </c>
      <c r="S159" s="60">
        <f t="shared" si="185"/>
        <v>0</v>
      </c>
      <c r="T159" s="60">
        <f t="shared" si="189"/>
        <v>0.59889148779898382</v>
      </c>
      <c r="U159" s="60">
        <f t="shared" si="190"/>
        <v>0</v>
      </c>
      <c r="W159" s="61"/>
      <c r="X159" s="61"/>
      <c r="Y159" s="60"/>
      <c r="Z159" s="62">
        <f t="shared" si="191"/>
        <v>16499.566953406007</v>
      </c>
      <c r="AA159" s="62">
        <f t="shared" si="192"/>
        <v>15838.166639999999</v>
      </c>
      <c r="AB159" s="62">
        <f t="shared" si="193"/>
        <v>750.97</v>
      </c>
      <c r="AC159" s="62">
        <f t="shared" si="194"/>
        <v>750.97</v>
      </c>
      <c r="AD159" s="62">
        <f t="shared" si="195"/>
        <v>720.86667699999987</v>
      </c>
      <c r="AE159" s="62">
        <f t="shared" si="196"/>
        <v>13062.974692530835</v>
      </c>
      <c r="AF159" s="62">
        <f t="shared" si="197"/>
        <v>12539.333339999997</v>
      </c>
      <c r="AG159" s="62">
        <f t="shared" si="198"/>
        <v>750.97</v>
      </c>
      <c r="AH159" s="62">
        <f t="shared" si="199"/>
        <v>750.97</v>
      </c>
      <c r="AI159" s="62">
        <f t="shared" si="200"/>
        <v>720.86667699999987</v>
      </c>
      <c r="AK159" s="98"/>
      <c r="AL159" s="34" t="s">
        <v>520</v>
      </c>
      <c r="AM159" s="160">
        <v>7509.7</v>
      </c>
      <c r="AN159" s="160">
        <v>720.86667699999987</v>
      </c>
      <c r="AO159" s="160">
        <v>533.06665699999985</v>
      </c>
      <c r="AP159" s="160">
        <v>329.88333</v>
      </c>
      <c r="AQ159" s="160">
        <v>10.417599036832717</v>
      </c>
      <c r="AR159" s="160">
        <v>10</v>
      </c>
      <c r="AS159" s="160">
        <v>47.415210173593678</v>
      </c>
      <c r="AT159" s="160">
        <v>59.889148779898385</v>
      </c>
      <c r="AU159" s="160">
        <v>0.4175990368327166</v>
      </c>
      <c r="AV159" s="160">
        <v>7208.6667699999998</v>
      </c>
      <c r="AW159" s="160">
        <v>-301.03323000000006</v>
      </c>
      <c r="AX159" s="160">
        <v>-30.103323000000003</v>
      </c>
      <c r="AY159" s="72"/>
      <c r="BF159" s="131"/>
      <c r="BJ159" s="96"/>
    </row>
    <row r="160" spans="1:62">
      <c r="B160" s="59" t="str">
        <f t="shared" si="176"/>
        <v>K97440 24oz HT HS Tomato &amp; Basil</v>
      </c>
      <c r="D160" s="91">
        <f t="shared" si="177"/>
        <v>13684.29</v>
      </c>
      <c r="E160" s="92">
        <f t="shared" si="177"/>
        <v>1323.9833699999999</v>
      </c>
      <c r="F160" s="92">
        <f t="shared" si="177"/>
        <v>1803.3333029999997</v>
      </c>
      <c r="G160" s="92">
        <f t="shared" si="177"/>
        <v>680.49999199999991</v>
      </c>
      <c r="H160" s="93">
        <f t="shared" si="178"/>
        <v>10.335696285973745</v>
      </c>
      <c r="I160" s="94">
        <f t="shared" si="179"/>
        <v>10</v>
      </c>
      <c r="J160" s="95">
        <f t="shared" si="180"/>
        <v>0.35391120911542095</v>
      </c>
      <c r="K160" s="95">
        <f t="shared" si="180"/>
        <v>0.4309218224156478</v>
      </c>
      <c r="L160" s="96">
        <f t="shared" si="186"/>
        <v>10.154345149889179</v>
      </c>
      <c r="M160" s="60">
        <f t="shared" si="181"/>
        <v>0.34770144848872342</v>
      </c>
      <c r="N160" s="60">
        <f t="shared" si="182"/>
        <v>-6.2097606266975358E-3</v>
      </c>
      <c r="O160" s="60">
        <f t="shared" si="187"/>
        <v>0.42336082604961067</v>
      </c>
      <c r="P160" s="60">
        <f t="shared" si="188"/>
        <v>-7.5609963660371315E-3</v>
      </c>
      <c r="Q160" s="97">
        <f t="shared" si="183"/>
        <v>10</v>
      </c>
      <c r="R160" s="60">
        <f t="shared" si="184"/>
        <v>0.35937365697725898</v>
      </c>
      <c r="S160" s="60">
        <f t="shared" si="185"/>
        <v>5.4624478618380268E-3</v>
      </c>
      <c r="T160" s="60">
        <f t="shared" si="189"/>
        <v>0.43757289174277375</v>
      </c>
      <c r="U160" s="60">
        <f t="shared" si="190"/>
        <v>6.6510693271259469E-3</v>
      </c>
      <c r="W160" s="61"/>
      <c r="X160" s="61"/>
      <c r="Y160" s="60"/>
      <c r="Z160" s="62">
        <f t="shared" si="191"/>
        <v>39356.436562109426</v>
      </c>
      <c r="AA160" s="62">
        <f t="shared" si="192"/>
        <v>38078.166649999992</v>
      </c>
      <c r="AB160" s="62">
        <f t="shared" si="193"/>
        <v>1347.6289999999997</v>
      </c>
      <c r="AC160" s="62">
        <f t="shared" si="194"/>
        <v>1368.4290000000001</v>
      </c>
      <c r="AD160" s="62">
        <f t="shared" si="195"/>
        <v>1323.9833699999999</v>
      </c>
      <c r="AE160" s="62">
        <f t="shared" si="196"/>
        <v>32322.995322189861</v>
      </c>
      <c r="AF160" s="62">
        <f t="shared" si="197"/>
        <v>31273.166729999994</v>
      </c>
      <c r="AG160" s="62">
        <f t="shared" si="198"/>
        <v>1347.6290000000001</v>
      </c>
      <c r="AH160" s="62">
        <f t="shared" si="199"/>
        <v>1368.4290000000001</v>
      </c>
      <c r="AI160" s="62">
        <f t="shared" si="200"/>
        <v>1323.9833699999999</v>
      </c>
      <c r="AK160" s="98"/>
      <c r="AL160" s="34" t="s">
        <v>521</v>
      </c>
      <c r="AM160" s="160">
        <v>13684.29</v>
      </c>
      <c r="AN160" s="160">
        <v>1323.9833699999999</v>
      </c>
      <c r="AO160" s="160">
        <v>1803.3333029999997</v>
      </c>
      <c r="AP160" s="160">
        <v>680.49999199999991</v>
      </c>
      <c r="AQ160" s="160">
        <v>10.335696285973743</v>
      </c>
      <c r="AR160" s="160">
        <v>10</v>
      </c>
      <c r="AS160" s="160">
        <v>35.391120911542096</v>
      </c>
      <c r="AT160" s="160">
        <v>43.092182241564778</v>
      </c>
      <c r="AU160" s="160">
        <v>0.33569628597374274</v>
      </c>
      <c r="AV160" s="160">
        <v>13491.292040000002</v>
      </c>
      <c r="AW160" s="160">
        <v>-192.99795999999995</v>
      </c>
      <c r="AX160" s="160">
        <v>-23.645629999999986</v>
      </c>
      <c r="AY160" s="72"/>
      <c r="BF160" s="131"/>
      <c r="BJ160" s="96"/>
    </row>
    <row r="161" spans="2:62">
      <c r="B161" s="59" t="str">
        <f t="shared" si="176"/>
        <v>K97444 24oz HT Marinara Pasta Sauce</v>
      </c>
      <c r="D161" s="91">
        <f t="shared" si="177"/>
        <v>11203.74</v>
      </c>
      <c r="E161" s="92">
        <f t="shared" si="177"/>
        <v>1061.716696</v>
      </c>
      <c r="F161" s="92">
        <f t="shared" si="177"/>
        <v>667.96663599999999</v>
      </c>
      <c r="G161" s="92">
        <f t="shared" si="177"/>
        <v>96.783331000000004</v>
      </c>
      <c r="H161" s="93">
        <f t="shared" si="178"/>
        <v>10.552476043948356</v>
      </c>
      <c r="I161" s="94">
        <f t="shared" si="179"/>
        <v>10</v>
      </c>
      <c r="J161" s="95">
        <f t="shared" si="180"/>
        <v>0.61341059363206119</v>
      </c>
      <c r="K161" s="95">
        <f t="shared" si="180"/>
        <v>0.64773359335349123</v>
      </c>
      <c r="L161" s="96">
        <f t="shared" si="186"/>
        <v>10</v>
      </c>
      <c r="M161" s="60">
        <f t="shared" si="181"/>
        <v>0.58129541453338851</v>
      </c>
      <c r="N161" s="60">
        <f t="shared" si="182"/>
        <v>-3.2115179098672675E-2</v>
      </c>
      <c r="O161" s="60">
        <f t="shared" si="187"/>
        <v>0.6138214298292145</v>
      </c>
      <c r="P161" s="60">
        <f t="shared" si="188"/>
        <v>-3.3912163524276728E-2</v>
      </c>
      <c r="Q161" s="97">
        <f t="shared" si="183"/>
        <v>10</v>
      </c>
      <c r="R161" s="60">
        <f t="shared" si="184"/>
        <v>0.6134105936320613</v>
      </c>
      <c r="S161" s="60">
        <f t="shared" si="185"/>
        <v>0</v>
      </c>
      <c r="T161" s="60">
        <f t="shared" si="189"/>
        <v>0.64773359335349134</v>
      </c>
      <c r="U161" s="60">
        <f t="shared" si="190"/>
        <v>0</v>
      </c>
      <c r="W161" s="61"/>
      <c r="X161" s="61"/>
      <c r="Y161" s="60"/>
      <c r="Z161" s="62">
        <f t="shared" si="191"/>
        <v>19273.745706377798</v>
      </c>
      <c r="AA161" s="62">
        <f t="shared" si="192"/>
        <v>18264.66663</v>
      </c>
      <c r="AB161" s="62">
        <f t="shared" si="193"/>
        <v>1120.374</v>
      </c>
      <c r="AC161" s="62">
        <f t="shared" si="194"/>
        <v>1120.3740000000003</v>
      </c>
      <c r="AD161" s="62">
        <f t="shared" si="195"/>
        <v>1061.716696</v>
      </c>
      <c r="AE161" s="62">
        <f t="shared" si="196"/>
        <v>18252.441924546772</v>
      </c>
      <c r="AF161" s="62">
        <f t="shared" si="197"/>
        <v>17296.833320000002</v>
      </c>
      <c r="AG161" s="62">
        <f t="shared" si="198"/>
        <v>1120.3739999999998</v>
      </c>
      <c r="AH161" s="62">
        <f t="shared" si="199"/>
        <v>1120.374</v>
      </c>
      <c r="AI161" s="62">
        <f t="shared" si="200"/>
        <v>1061.716696</v>
      </c>
      <c r="AK161" s="98"/>
      <c r="AL161" s="34" t="s">
        <v>522</v>
      </c>
      <c r="AM161" s="160">
        <v>11203.74</v>
      </c>
      <c r="AN161" s="160">
        <v>1061.716696</v>
      </c>
      <c r="AO161" s="160">
        <v>667.96663599999999</v>
      </c>
      <c r="AP161" s="160">
        <v>96.783331000000004</v>
      </c>
      <c r="AQ161" s="160">
        <v>10.552476043948356</v>
      </c>
      <c r="AR161" s="160">
        <v>10</v>
      </c>
      <c r="AS161" s="160">
        <v>61.341059363206121</v>
      </c>
      <c r="AT161" s="160">
        <v>64.773359335349127</v>
      </c>
      <c r="AU161" s="160">
        <v>0.55247604394835659</v>
      </c>
      <c r="AV161" s="160">
        <v>10617.16696</v>
      </c>
      <c r="AW161" s="160">
        <v>-586.57303999999976</v>
      </c>
      <c r="AX161" s="160">
        <v>-58.657303999999975</v>
      </c>
      <c r="AY161" s="72"/>
      <c r="BF161" s="131"/>
      <c r="BJ161" s="96"/>
    </row>
    <row r="162" spans="2:62">
      <c r="B162" s="59" t="str">
        <f t="shared" si="176"/>
        <v>K97446 24 oz HT Chunky Mushroom and Onion SS</v>
      </c>
      <c r="D162" s="91">
        <f t="shared" si="177"/>
        <v>8446.89</v>
      </c>
      <c r="E162" s="92">
        <f t="shared" si="177"/>
        <v>829.05001900000002</v>
      </c>
      <c r="F162" s="92">
        <f t="shared" si="177"/>
        <v>265.98331799999994</v>
      </c>
      <c r="G162" s="92">
        <f t="shared" si="177"/>
        <v>874.71665999999993</v>
      </c>
      <c r="H162" s="93">
        <f t="shared" si="178"/>
        <v>10.188637363748736</v>
      </c>
      <c r="I162" s="94">
        <f t="shared" si="179"/>
        <v>10</v>
      </c>
      <c r="J162" s="95">
        <f t="shared" si="180"/>
        <v>0.40530899921294861</v>
      </c>
      <c r="K162" s="95">
        <f t="shared" si="180"/>
        <v>0.72907131954242144</v>
      </c>
      <c r="L162" s="96">
        <f t="shared" si="186"/>
        <v>10.580336576289803</v>
      </c>
      <c r="M162" s="60">
        <f t="shared" si="181"/>
        <v>0.42089098629911054</v>
      </c>
      <c r="N162" s="60">
        <f t="shared" si="182"/>
        <v>1.558198708616193E-2</v>
      </c>
      <c r="O162" s="60">
        <f t="shared" si="187"/>
        <v>0.75710025529569802</v>
      </c>
      <c r="P162" s="60">
        <f t="shared" si="188"/>
        <v>2.8028935753276585E-2</v>
      </c>
      <c r="Q162" s="97">
        <f t="shared" si="183"/>
        <v>10</v>
      </c>
      <c r="R162" s="60">
        <f t="shared" si="184"/>
        <v>0.42883056290721755</v>
      </c>
      <c r="S162" s="60">
        <f t="shared" si="185"/>
        <v>2.3521563694268943E-2</v>
      </c>
      <c r="T162" s="60">
        <f t="shared" si="189"/>
        <v>0.7713819949209455</v>
      </c>
      <c r="U162" s="60">
        <f t="shared" si="190"/>
        <v>4.2310675378524065E-2</v>
      </c>
      <c r="W162" s="61"/>
      <c r="X162" s="61"/>
      <c r="Y162" s="60"/>
      <c r="Z162" s="62">
        <f t="shared" si="191"/>
        <v>20069.068416678161</v>
      </c>
      <c r="AA162" s="62">
        <f t="shared" si="192"/>
        <v>19697.499969999997</v>
      </c>
      <c r="AB162" s="62">
        <f t="shared" si="193"/>
        <v>798.35739998377846</v>
      </c>
      <c r="AC162" s="62">
        <f t="shared" si="194"/>
        <v>844.68900000000008</v>
      </c>
      <c r="AD162" s="62">
        <f t="shared" si="195"/>
        <v>829.05001900000002</v>
      </c>
      <c r="AE162" s="62">
        <f t="shared" si="196"/>
        <v>11156.897571908659</v>
      </c>
      <c r="AF162" s="62">
        <f t="shared" si="197"/>
        <v>10950.333369999998</v>
      </c>
      <c r="AG162" s="62">
        <f t="shared" si="198"/>
        <v>798.35739994953099</v>
      </c>
      <c r="AH162" s="62">
        <f t="shared" si="199"/>
        <v>844.68899999999985</v>
      </c>
      <c r="AI162" s="62">
        <f t="shared" si="200"/>
        <v>829.05001900000002</v>
      </c>
      <c r="AK162" s="98"/>
      <c r="AL162" s="34" t="s">
        <v>636</v>
      </c>
      <c r="AM162" s="160">
        <v>8446.89</v>
      </c>
      <c r="AN162" s="160">
        <v>829.05001900000002</v>
      </c>
      <c r="AO162" s="160">
        <v>265.98331799999994</v>
      </c>
      <c r="AP162" s="160">
        <v>874.71665999999993</v>
      </c>
      <c r="AQ162" s="160">
        <v>10.188637363748736</v>
      </c>
      <c r="AR162" s="160">
        <v>10</v>
      </c>
      <c r="AS162" s="160">
        <v>40.530899921294861</v>
      </c>
      <c r="AT162" s="160">
        <v>72.907131954242146</v>
      </c>
      <c r="AU162" s="160">
        <v>0.1886373637487361</v>
      </c>
      <c r="AV162" s="160">
        <v>8836.0002025000013</v>
      </c>
      <c r="AW162" s="160">
        <v>389.11020250000047</v>
      </c>
      <c r="AX162" s="160">
        <v>30.69261900000004</v>
      </c>
      <c r="AY162" s="72"/>
      <c r="BF162" s="131"/>
      <c r="BJ162" s="96"/>
    </row>
    <row r="163" spans="2:62">
      <c r="B163" s="59" t="str">
        <f t="shared" si="176"/>
        <v>K98785 24oz HT Low Sodium Pasta Sauce</v>
      </c>
      <c r="D163" s="91">
        <f t="shared" si="177"/>
        <v>1232.75</v>
      </c>
      <c r="E163" s="92">
        <f t="shared" si="177"/>
        <v>120.966667</v>
      </c>
      <c r="F163" s="92">
        <f t="shared" si="177"/>
        <v>2.2999999999999998</v>
      </c>
      <c r="G163" s="92">
        <f t="shared" si="177"/>
        <v>152.79999800000002</v>
      </c>
      <c r="H163" s="93">
        <f t="shared" si="178"/>
        <v>10.190823890353199</v>
      </c>
      <c r="I163" s="94">
        <f t="shared" si="179"/>
        <v>12.5</v>
      </c>
      <c r="J163" s="95">
        <f t="shared" si="180"/>
        <v>0.35723255460202419</v>
      </c>
      <c r="K163" s="95">
        <f t="shared" si="180"/>
        <v>0.80005408086096108</v>
      </c>
      <c r="L163" s="96">
        <f t="shared" si="186"/>
        <v>12.50000000273636</v>
      </c>
      <c r="M163" s="60">
        <f t="shared" si="181"/>
        <v>0.4381791876248442</v>
      </c>
      <c r="N163" s="60">
        <f t="shared" si="182"/>
        <v>8.0946633022820014E-2</v>
      </c>
      <c r="O163" s="60">
        <f t="shared" si="187"/>
        <v>0.98134126559940171</v>
      </c>
      <c r="P163" s="60">
        <f t="shared" si="188"/>
        <v>0.18128718473844063</v>
      </c>
      <c r="Q163" s="97">
        <f t="shared" si="183"/>
        <v>12.5</v>
      </c>
      <c r="R163" s="60">
        <f t="shared" si="184"/>
        <v>0.35723255468022552</v>
      </c>
      <c r="S163" s="60">
        <f t="shared" si="185"/>
        <v>7.8201334297034464E-11</v>
      </c>
      <c r="T163" s="60">
        <f t="shared" si="189"/>
        <v>0.80005408112478615</v>
      </c>
      <c r="U163" s="60">
        <f t="shared" si="190"/>
        <v>2.6382507289923751E-10</v>
      </c>
      <c r="W163" s="61"/>
      <c r="X163" s="61"/>
      <c r="Y163" s="60"/>
      <c r="Z163" s="62">
        <f t="shared" si="191"/>
        <v>2813.3467650121333</v>
      </c>
      <c r="AA163" s="62">
        <f t="shared" si="192"/>
        <v>3450.8333124999999</v>
      </c>
      <c r="AB163" s="62">
        <f t="shared" si="193"/>
        <v>98.619999978411215</v>
      </c>
      <c r="AC163" s="62">
        <f t="shared" si="194"/>
        <v>98.62</v>
      </c>
      <c r="AD163" s="62">
        <f t="shared" si="195"/>
        <v>120.96666700000002</v>
      </c>
      <c r="AE163" s="62">
        <f t="shared" si="196"/>
        <v>1256.1888949478123</v>
      </c>
      <c r="AF163" s="62">
        <f t="shared" si="197"/>
        <v>1540.8333375</v>
      </c>
      <c r="AG163" s="62">
        <f t="shared" si="198"/>
        <v>98.61999996747916</v>
      </c>
      <c r="AH163" s="62">
        <f t="shared" si="199"/>
        <v>98.62</v>
      </c>
      <c r="AI163" s="62">
        <f t="shared" si="200"/>
        <v>120.966667</v>
      </c>
      <c r="AK163" s="98"/>
      <c r="AL163" s="34" t="s">
        <v>637</v>
      </c>
      <c r="AM163" s="160">
        <v>1232.75</v>
      </c>
      <c r="AN163" s="160">
        <v>120.966667</v>
      </c>
      <c r="AO163" s="160">
        <v>2.2999999999999998</v>
      </c>
      <c r="AP163" s="160">
        <v>152.79999800000002</v>
      </c>
      <c r="AQ163" s="160">
        <v>10.190823890353199</v>
      </c>
      <c r="AR163" s="160">
        <v>12.5</v>
      </c>
      <c r="AS163" s="160">
        <v>35.723255460202417</v>
      </c>
      <c r="AT163" s="160">
        <v>80.005408086096111</v>
      </c>
      <c r="AU163" s="160">
        <v>-2.3091761096468009</v>
      </c>
      <c r="AV163" s="160">
        <v>1512.0833375</v>
      </c>
      <c r="AW163" s="160">
        <v>279.33333749999997</v>
      </c>
      <c r="AX163" s="160">
        <v>22.346666999999997</v>
      </c>
      <c r="AY163" s="72"/>
      <c r="BF163" s="131"/>
      <c r="BJ163" s="96"/>
    </row>
    <row r="164" spans="2:62">
      <c r="B164" s="59" t="str">
        <f t="shared" si="176"/>
        <v>K98787 24oz HT No Sugar Added Pasta Sauce</v>
      </c>
      <c r="D164" s="91">
        <f t="shared" si="177"/>
        <v>7326.31</v>
      </c>
      <c r="E164" s="92">
        <f t="shared" si="177"/>
        <v>701.61667699999987</v>
      </c>
      <c r="F164" s="92">
        <f t="shared" si="177"/>
        <v>211.683324</v>
      </c>
      <c r="G164" s="92">
        <f t="shared" si="177"/>
        <v>395.39999599999993</v>
      </c>
      <c r="H164" s="93">
        <f t="shared" si="178"/>
        <v>10.442040846757127</v>
      </c>
      <c r="I164" s="94">
        <f t="shared" si="179"/>
        <v>12.5</v>
      </c>
      <c r="J164" s="95">
        <f t="shared" si="180"/>
        <v>0.53854695621745419</v>
      </c>
      <c r="K164" s="95">
        <f t="shared" si="180"/>
        <v>0.77170305401105554</v>
      </c>
      <c r="L164" s="96">
        <f t="shared" si="186"/>
        <v>10.39493107533475</v>
      </c>
      <c r="M164" s="60">
        <f t="shared" si="181"/>
        <v>0.53611727562340628</v>
      </c>
      <c r="N164" s="60">
        <f t="shared" si="182"/>
        <v>-2.4296805940479116E-3</v>
      </c>
      <c r="O164" s="60">
        <f t="shared" si="187"/>
        <v>0.76822147840991839</v>
      </c>
      <c r="P164" s="60">
        <f t="shared" si="188"/>
        <v>-3.4815756011371546E-3</v>
      </c>
      <c r="Q164" s="97">
        <f t="shared" si="183"/>
        <v>12.5</v>
      </c>
      <c r="R164" s="60">
        <f t="shared" si="184"/>
        <v>0.44785267925694061</v>
      </c>
      <c r="S164" s="60">
        <f t="shared" si="185"/>
        <v>-9.0694276960513576E-2</v>
      </c>
      <c r="T164" s="60">
        <f t="shared" si="189"/>
        <v>0.64174400455300129</v>
      </c>
      <c r="U164" s="60">
        <f t="shared" si="190"/>
        <v>-0.12995904945805425</v>
      </c>
      <c r="W164" s="61"/>
      <c r="X164" s="61"/>
      <c r="Y164" s="60"/>
      <c r="Z164" s="62">
        <f t="shared" si="191"/>
        <v>13665.498824824926</v>
      </c>
      <c r="AA164" s="62">
        <f t="shared" si="192"/>
        <v>16358.749962499996</v>
      </c>
      <c r="AB164" s="62">
        <f t="shared" si="193"/>
        <v>704.7963999861413</v>
      </c>
      <c r="AC164" s="62">
        <f t="shared" si="194"/>
        <v>586.10479999999995</v>
      </c>
      <c r="AD164" s="62">
        <f t="shared" si="195"/>
        <v>701.61667699999987</v>
      </c>
      <c r="AE164" s="62">
        <f t="shared" si="196"/>
        <v>9536.7159157853239</v>
      </c>
      <c r="AF164" s="62">
        <f t="shared" si="197"/>
        <v>11416.250012499999</v>
      </c>
      <c r="AG164" s="62">
        <f t="shared" si="198"/>
        <v>704.79639999999995</v>
      </c>
      <c r="AH164" s="62">
        <f t="shared" si="199"/>
        <v>586.10479999999995</v>
      </c>
      <c r="AI164" s="62">
        <f t="shared" si="200"/>
        <v>701.61667699999987</v>
      </c>
      <c r="AK164" s="98"/>
      <c r="AL164" s="34" t="s">
        <v>638</v>
      </c>
      <c r="AM164" s="160">
        <v>7326.31</v>
      </c>
      <c r="AN164" s="160">
        <v>701.61667699999987</v>
      </c>
      <c r="AO164" s="160">
        <v>211.683324</v>
      </c>
      <c r="AP164" s="160">
        <v>395.39999599999993</v>
      </c>
      <c r="AQ164" s="160">
        <v>10.442040846757127</v>
      </c>
      <c r="AR164" s="160">
        <v>12.5</v>
      </c>
      <c r="AS164" s="160">
        <v>53.854695621745414</v>
      </c>
      <c r="AT164" s="160">
        <v>77.170305401105551</v>
      </c>
      <c r="AU164" s="160">
        <v>-2.0579591532428729</v>
      </c>
      <c r="AV164" s="160">
        <v>7330.4584450000002</v>
      </c>
      <c r="AW164" s="160">
        <v>4.1484450000001747</v>
      </c>
      <c r="AX164" s="160">
        <v>-3.1861229999999821</v>
      </c>
      <c r="AY164" s="72"/>
      <c r="BF164" s="131"/>
      <c r="BJ164" s="96"/>
    </row>
    <row r="165" spans="2:62">
      <c r="B165" s="59" t="str">
        <f t="shared" si="176"/>
        <v>K98845 43oz HT Marinara Pasta Sauce</v>
      </c>
      <c r="D165" s="91">
        <f t="shared" si="177"/>
        <v>2605.66</v>
      </c>
      <c r="E165" s="92">
        <f t="shared" si="177"/>
        <v>195.833338</v>
      </c>
      <c r="F165" s="92">
        <f t="shared" si="177"/>
        <v>596.49999600000001</v>
      </c>
      <c r="G165" s="92">
        <f t="shared" si="177"/>
        <v>647.18333200000006</v>
      </c>
      <c r="H165" s="93">
        <f t="shared" si="178"/>
        <v>13.305497555273249</v>
      </c>
      <c r="I165" s="94">
        <f t="shared" si="179"/>
        <v>12.5</v>
      </c>
      <c r="J165" s="95">
        <f t="shared" si="180"/>
        <v>0.1448074933174423</v>
      </c>
      <c r="K165" s="95">
        <f t="shared" si="180"/>
        <v>0.26286815288258336</v>
      </c>
      <c r="L165" s="96">
        <f t="shared" si="186"/>
        <v>12.50000000047122</v>
      </c>
      <c r="M165" s="60">
        <f t="shared" si="181"/>
        <v>0.13604103559576294</v>
      </c>
      <c r="N165" s="60">
        <f t="shared" si="182"/>
        <v>-8.7664577216793604E-3</v>
      </c>
      <c r="O165" s="60">
        <f t="shared" si="187"/>
        <v>0.24716029175670148</v>
      </c>
      <c r="P165" s="60">
        <f t="shared" si="188"/>
        <v>-1.5707861125881878E-2</v>
      </c>
      <c r="Q165" s="97">
        <f t="shared" si="183"/>
        <v>12.5</v>
      </c>
      <c r="R165" s="60">
        <f t="shared" si="184"/>
        <v>0.14480749332290119</v>
      </c>
      <c r="S165" s="60">
        <f t="shared" si="185"/>
        <v>5.4588833453550478E-12</v>
      </c>
      <c r="T165" s="60">
        <f t="shared" si="189"/>
        <v>0.26308725261835314</v>
      </c>
      <c r="U165" s="60">
        <f t="shared" si="190"/>
        <v>2.1909973576977881E-4</v>
      </c>
      <c r="W165" s="61"/>
      <c r="X165" s="61"/>
      <c r="Y165" s="60"/>
      <c r="Z165" s="62">
        <f t="shared" si="191"/>
        <v>19153.485480238098</v>
      </c>
      <c r="AA165" s="62">
        <f t="shared" si="192"/>
        <v>17993.958325</v>
      </c>
      <c r="AB165" s="62">
        <f t="shared" si="193"/>
        <v>208.45279999214182</v>
      </c>
      <c r="AC165" s="62">
        <f t="shared" si="194"/>
        <v>208.45279999999997</v>
      </c>
      <c r="AD165" s="62">
        <f t="shared" si="195"/>
        <v>195.833338</v>
      </c>
      <c r="AE165" s="62">
        <f t="shared" si="196"/>
        <v>10542.389238498503</v>
      </c>
      <c r="AF165" s="62">
        <f t="shared" si="197"/>
        <v>9904.1666750000004</v>
      </c>
      <c r="AG165" s="62">
        <f t="shared" si="198"/>
        <v>208.27919997587898</v>
      </c>
      <c r="AH165" s="62">
        <f t="shared" si="199"/>
        <v>208.4528</v>
      </c>
      <c r="AI165" s="62">
        <f t="shared" si="200"/>
        <v>195.83333800000003</v>
      </c>
      <c r="AK165" s="98"/>
      <c r="AL165" s="34" t="s">
        <v>523</v>
      </c>
      <c r="AM165" s="160">
        <v>2605.66</v>
      </c>
      <c r="AN165" s="160">
        <v>195.833338</v>
      </c>
      <c r="AO165" s="160">
        <v>596.49999600000001</v>
      </c>
      <c r="AP165" s="160">
        <v>647.18333200000006</v>
      </c>
      <c r="AQ165" s="160">
        <v>13.30549755527325</v>
      </c>
      <c r="AR165" s="160">
        <v>12.5</v>
      </c>
      <c r="AS165" s="160">
        <v>14.480749331744232</v>
      </c>
      <c r="AT165" s="160">
        <v>26.286815288258339</v>
      </c>
      <c r="AU165" s="160">
        <v>0.80549755527325029</v>
      </c>
      <c r="AV165" s="160">
        <v>2447.916725</v>
      </c>
      <c r="AW165" s="160">
        <v>-157.74327499999998</v>
      </c>
      <c r="AX165" s="160">
        <v>-12.619461999999999</v>
      </c>
      <c r="AY165" s="72"/>
      <c r="BF165" s="131"/>
      <c r="BJ165" s="96"/>
    </row>
    <row r="166" spans="2:62">
      <c r="B166" s="59" t="str">
        <f t="shared" si="176"/>
        <v>K98887 24oz Kroger Traditional Pasta Sauce</v>
      </c>
      <c r="D166" s="91">
        <f t="shared" si="177"/>
        <v>1507.99</v>
      </c>
      <c r="E166" s="92">
        <f t="shared" si="177"/>
        <v>143.35000400000001</v>
      </c>
      <c r="F166" s="92">
        <f t="shared" si="177"/>
        <v>113.349997</v>
      </c>
      <c r="G166" s="92">
        <f t="shared" si="177"/>
        <v>37.016665000000003</v>
      </c>
      <c r="H166" s="93">
        <f t="shared" si="178"/>
        <v>10.519636957945254</v>
      </c>
      <c r="I166" s="94">
        <f t="shared" si="179"/>
        <v>12.5</v>
      </c>
      <c r="J166" s="95">
        <f t="shared" si="180"/>
        <v>0.41073324720069221</v>
      </c>
      <c r="K166" s="95">
        <f t="shared" si="180"/>
        <v>0.4699618212358383</v>
      </c>
      <c r="L166" s="96">
        <f t="shared" si="186"/>
        <v>12.500000001746823</v>
      </c>
      <c r="M166" s="60">
        <f t="shared" si="181"/>
        <v>0.48805539689736227</v>
      </c>
      <c r="N166" s="60">
        <f t="shared" si="182"/>
        <v>7.7322149696670062E-2</v>
      </c>
      <c r="O166" s="60">
        <f t="shared" si="187"/>
        <v>0.55843398302129332</v>
      </c>
      <c r="P166" s="60">
        <f t="shared" si="188"/>
        <v>8.8472161785455028E-2</v>
      </c>
      <c r="Q166" s="97">
        <f t="shared" si="183"/>
        <v>12.5</v>
      </c>
      <c r="R166" s="60">
        <f t="shared" si="184"/>
        <v>0.41073324725809052</v>
      </c>
      <c r="S166" s="60">
        <f t="shared" si="185"/>
        <v>5.7398308328515668E-11</v>
      </c>
      <c r="T166" s="60">
        <f t="shared" si="189"/>
        <v>0.46996182130906955</v>
      </c>
      <c r="U166" s="60">
        <f t="shared" si="190"/>
        <v>7.3231254393846257E-11</v>
      </c>
      <c r="W166" s="61"/>
      <c r="X166" s="61"/>
      <c r="Y166" s="60"/>
      <c r="Z166" s="62">
        <f t="shared" si="191"/>
        <v>3089.7926948180625</v>
      </c>
      <c r="AA166" s="62">
        <f t="shared" si="192"/>
        <v>3671.4583250000005</v>
      </c>
      <c r="AB166" s="62">
        <f t="shared" si="193"/>
        <v>120.63919998314117</v>
      </c>
      <c r="AC166" s="62">
        <f t="shared" si="194"/>
        <v>120.6392</v>
      </c>
      <c r="AD166" s="62">
        <f t="shared" si="195"/>
        <v>143.35000400000001</v>
      </c>
      <c r="AE166" s="62">
        <f t="shared" si="196"/>
        <v>2700.3908176241839</v>
      </c>
      <c r="AF166" s="62">
        <f t="shared" si="197"/>
        <v>3208.7500125000006</v>
      </c>
      <c r="AG166" s="62">
        <f t="shared" si="198"/>
        <v>120.63919998120153</v>
      </c>
      <c r="AH166" s="62">
        <f t="shared" si="199"/>
        <v>120.63919999999999</v>
      </c>
      <c r="AI166" s="62">
        <f t="shared" si="200"/>
        <v>143.35000400000001</v>
      </c>
      <c r="AK166" s="98"/>
      <c r="AL166" s="34" t="s">
        <v>639</v>
      </c>
      <c r="AM166" s="160">
        <v>1507.99</v>
      </c>
      <c r="AN166" s="160">
        <v>143.35000400000001</v>
      </c>
      <c r="AO166" s="160">
        <v>113.349997</v>
      </c>
      <c r="AP166" s="160">
        <v>37.016665000000003</v>
      </c>
      <c r="AQ166" s="160">
        <v>10.519636957945254</v>
      </c>
      <c r="AR166" s="160">
        <v>12.5</v>
      </c>
      <c r="AS166" s="160">
        <v>41.073324720069223</v>
      </c>
      <c r="AT166" s="160">
        <v>46.996182123583829</v>
      </c>
      <c r="AU166" s="160">
        <v>-1.980363042054746</v>
      </c>
      <c r="AV166" s="160">
        <v>1791.8750500000001</v>
      </c>
      <c r="AW166" s="160">
        <v>283.88505000000004</v>
      </c>
      <c r="AX166" s="160">
        <v>22.710804000000003</v>
      </c>
      <c r="AY166" s="72"/>
      <c r="BF166" s="131"/>
      <c r="BJ166" s="96"/>
    </row>
    <row r="167" spans="2:62">
      <c r="B167" s="59" t="str">
        <f t="shared" si="176"/>
        <v>K98892 KROGER 24OZ CS  SPAG SAUCE MUSH-ONION</v>
      </c>
      <c r="D167" s="91">
        <f t="shared" si="177"/>
        <v>6421.4</v>
      </c>
      <c r="E167" s="92">
        <f t="shared" si="177"/>
        <v>639.76667999999995</v>
      </c>
      <c r="F167" s="92">
        <f t="shared" si="177"/>
        <v>525.08332200000007</v>
      </c>
      <c r="G167" s="92">
        <f t="shared" si="177"/>
        <v>126.88333200000001</v>
      </c>
      <c r="H167" s="93">
        <f t="shared" si="178"/>
        <v>10.037096649047118</v>
      </c>
      <c r="I167" s="94">
        <f t="shared" si="179"/>
        <v>12.5</v>
      </c>
      <c r="J167" s="95">
        <f t="shared" si="180"/>
        <v>0.3976919898855843</v>
      </c>
      <c r="K167" s="95">
        <f t="shared" si="180"/>
        <v>0.44101128820896152</v>
      </c>
      <c r="L167" s="96">
        <f t="shared" si="186"/>
        <v>12.499999999999995</v>
      </c>
      <c r="M167" s="60">
        <f t="shared" si="181"/>
        <v>0.49527767315479054</v>
      </c>
      <c r="N167" s="60">
        <f t="shared" si="182"/>
        <v>9.7585683269206247E-2</v>
      </c>
      <c r="O167" s="60">
        <f t="shared" si="187"/>
        <v>0.54922666343438775</v>
      </c>
      <c r="P167" s="60">
        <f t="shared" si="188"/>
        <v>0.10821537522542624</v>
      </c>
      <c r="Q167" s="97">
        <f t="shared" si="183"/>
        <v>12.5</v>
      </c>
      <c r="R167" s="60">
        <f t="shared" si="184"/>
        <v>0.39769198988558413</v>
      </c>
      <c r="S167" s="60">
        <f t="shared" si="185"/>
        <v>0</v>
      </c>
      <c r="T167" s="60">
        <f t="shared" si="189"/>
        <v>0.44101128824996982</v>
      </c>
      <c r="U167" s="60">
        <f t="shared" si="190"/>
        <v>4.1008307860579407E-11</v>
      </c>
      <c r="W167" s="61"/>
      <c r="X167" s="61"/>
      <c r="Y167" s="60"/>
      <c r="Z167" s="62">
        <f t="shared" si="191"/>
        <v>12965.252318153864</v>
      </c>
      <c r="AA167" s="62">
        <f t="shared" si="192"/>
        <v>16146.666675000002</v>
      </c>
      <c r="AB167" s="62">
        <f t="shared" si="193"/>
        <v>513.71200000000022</v>
      </c>
      <c r="AC167" s="62">
        <f t="shared" si="194"/>
        <v>513.71199999999999</v>
      </c>
      <c r="AD167" s="62">
        <f t="shared" si="195"/>
        <v>639.76667999999995</v>
      </c>
      <c r="AE167" s="62">
        <f t="shared" si="196"/>
        <v>11691.71205171673</v>
      </c>
      <c r="AF167" s="62">
        <f t="shared" si="197"/>
        <v>14560.625025000001</v>
      </c>
      <c r="AG167" s="62">
        <f t="shared" si="198"/>
        <v>513.71199995223151</v>
      </c>
      <c r="AH167" s="62">
        <f t="shared" si="199"/>
        <v>513.71199999999999</v>
      </c>
      <c r="AI167" s="62">
        <f t="shared" si="200"/>
        <v>639.76667999999995</v>
      </c>
      <c r="AK167" s="98"/>
      <c r="AL167" s="34" t="s">
        <v>640</v>
      </c>
      <c r="AM167" s="160">
        <v>6421.4</v>
      </c>
      <c r="AN167" s="160">
        <v>639.76667999999995</v>
      </c>
      <c r="AO167" s="160">
        <v>525.08332200000007</v>
      </c>
      <c r="AP167" s="160">
        <v>126.88333200000001</v>
      </c>
      <c r="AQ167" s="160">
        <v>10.037096649047118</v>
      </c>
      <c r="AR167" s="160">
        <v>12.5</v>
      </c>
      <c r="AS167" s="160">
        <v>39.769198988558429</v>
      </c>
      <c r="AT167" s="160">
        <v>44.10112882089615</v>
      </c>
      <c r="AU167" s="160">
        <v>-2.4629033509528813</v>
      </c>
      <c r="AV167" s="160">
        <v>7997.0834999999997</v>
      </c>
      <c r="AW167" s="160">
        <v>1575.6834999999999</v>
      </c>
      <c r="AX167" s="160">
        <v>126.05467999999999</v>
      </c>
      <c r="AY167" s="72"/>
      <c r="BF167" s="131"/>
      <c r="BJ167" s="96"/>
    </row>
    <row r="168" spans="2:62">
      <c r="B168" s="59" t="str">
        <f t="shared" si="176"/>
        <v>K98894 24OZ KROGER CS SPAG SAUCE GP &amp; MUSH</v>
      </c>
      <c r="D168" s="91">
        <f t="shared" si="177"/>
        <v>6823.46</v>
      </c>
      <c r="E168" s="92">
        <f t="shared" si="177"/>
        <v>658.55001699999991</v>
      </c>
      <c r="F168" s="92">
        <f t="shared" si="177"/>
        <v>237.81665099999998</v>
      </c>
      <c r="G168" s="92">
        <f t="shared" si="177"/>
        <v>486.46666400000004</v>
      </c>
      <c r="H168" s="93">
        <f t="shared" si="178"/>
        <v>10.361339038580574</v>
      </c>
      <c r="I168" s="94">
        <f t="shared" si="179"/>
        <v>10</v>
      </c>
      <c r="J168" s="95">
        <f t="shared" si="180"/>
        <v>0.49344052114589909</v>
      </c>
      <c r="K168" s="95">
        <f t="shared" si="180"/>
        <v>0.76123535642224482</v>
      </c>
      <c r="L168" s="96">
        <f t="shared" si="186"/>
        <v>9.9999999999999982</v>
      </c>
      <c r="M168" s="60">
        <f t="shared" si="181"/>
        <v>0.47623238589970579</v>
      </c>
      <c r="N168" s="60">
        <f t="shared" si="182"/>
        <v>-1.7208135246193301E-2</v>
      </c>
      <c r="O168" s="60">
        <f t="shared" si="187"/>
        <v>0.73468820351093189</v>
      </c>
      <c r="P168" s="60">
        <f t="shared" si="188"/>
        <v>-2.6547152911312932E-2</v>
      </c>
      <c r="Q168" s="97">
        <f t="shared" si="183"/>
        <v>10</v>
      </c>
      <c r="R168" s="60">
        <f t="shared" si="184"/>
        <v>0.49344052114589904</v>
      </c>
      <c r="S168" s="60">
        <f t="shared" si="185"/>
        <v>0</v>
      </c>
      <c r="T168" s="60">
        <f t="shared" si="189"/>
        <v>0.76123535642224494</v>
      </c>
      <c r="U168" s="60">
        <f t="shared" si="190"/>
        <v>0</v>
      </c>
      <c r="W168" s="61"/>
      <c r="X168" s="61"/>
      <c r="Y168" s="60"/>
      <c r="Z168" s="62">
        <f t="shared" si="191"/>
        <v>14328.004986702052</v>
      </c>
      <c r="AA168" s="62">
        <f t="shared" si="192"/>
        <v>13828.33332</v>
      </c>
      <c r="AB168" s="62">
        <f t="shared" si="193"/>
        <v>682.34600000000012</v>
      </c>
      <c r="AC168" s="62">
        <f t="shared" si="194"/>
        <v>682.346</v>
      </c>
      <c r="AD168" s="62">
        <f t="shared" si="195"/>
        <v>658.55001699999991</v>
      </c>
      <c r="AE168" s="62">
        <f t="shared" si="196"/>
        <v>9287.5589500307924</v>
      </c>
      <c r="AF168" s="62">
        <f t="shared" si="197"/>
        <v>8963.6666799999985</v>
      </c>
      <c r="AG168" s="62">
        <f t="shared" si="198"/>
        <v>682.34599999999989</v>
      </c>
      <c r="AH168" s="62">
        <f t="shared" si="199"/>
        <v>682.346</v>
      </c>
      <c r="AI168" s="62">
        <f t="shared" si="200"/>
        <v>658.5500169999998</v>
      </c>
      <c r="AK168" s="98"/>
      <c r="AL168" s="34" t="s">
        <v>641</v>
      </c>
      <c r="AM168" s="160">
        <v>6823.46</v>
      </c>
      <c r="AN168" s="160">
        <v>658.55001699999991</v>
      </c>
      <c r="AO168" s="160">
        <v>237.81665099999998</v>
      </c>
      <c r="AP168" s="160">
        <v>486.46666400000004</v>
      </c>
      <c r="AQ168" s="160">
        <v>10.361339038580574</v>
      </c>
      <c r="AR168" s="160">
        <v>10</v>
      </c>
      <c r="AS168" s="160">
        <v>49.344052114589907</v>
      </c>
      <c r="AT168" s="160">
        <v>76.123535642224482</v>
      </c>
      <c r="AU168" s="160">
        <v>0.36133903858057465</v>
      </c>
      <c r="AV168" s="160">
        <v>6585.5001700000003</v>
      </c>
      <c r="AW168" s="160">
        <v>-237.95983000000007</v>
      </c>
      <c r="AX168" s="160">
        <v>-23.795983000000007</v>
      </c>
      <c r="AY168" s="72"/>
      <c r="BF168" s="131"/>
      <c r="BJ168" s="96"/>
    </row>
    <row r="169" spans="2:62">
      <c r="B169" s="59" t="str">
        <f t="shared" si="176"/>
        <v>K98895 24oz Kroger HS Tomato &amp; Basil</v>
      </c>
      <c r="D169" s="91">
        <f t="shared" si="177"/>
        <v>37691.69</v>
      </c>
      <c r="E169" s="92">
        <f t="shared" si="177"/>
        <v>3618.900059000001</v>
      </c>
      <c r="F169" s="92">
        <f t="shared" si="177"/>
        <v>1425.9166150000001</v>
      </c>
      <c r="G169" s="92">
        <f t="shared" si="177"/>
        <v>1556.6333239999999</v>
      </c>
      <c r="H169" s="93">
        <f t="shared" si="178"/>
        <v>10.415233741054243</v>
      </c>
      <c r="I169" s="94">
        <f t="shared" si="179"/>
        <v>12.5</v>
      </c>
      <c r="J169" s="95">
        <f t="shared" si="180"/>
        <v>0.45676861914769007</v>
      </c>
      <c r="K169" s="95">
        <f t="shared" si="180"/>
        <v>0.59770956898784044</v>
      </c>
      <c r="L169" s="96">
        <f t="shared" si="186"/>
        <v>12.500000000170038</v>
      </c>
      <c r="M169" s="60">
        <f t="shared" si="181"/>
        <v>0.54819775353844924</v>
      </c>
      <c r="N169" s="60">
        <f t="shared" si="182"/>
        <v>9.142913439075917E-2</v>
      </c>
      <c r="O169" s="60">
        <f t="shared" si="187"/>
        <v>0.71735016212801239</v>
      </c>
      <c r="P169" s="60">
        <f t="shared" si="188"/>
        <v>0.11964059314017195</v>
      </c>
      <c r="Q169" s="97">
        <f t="shared" si="183"/>
        <v>12.5</v>
      </c>
      <c r="R169" s="60">
        <f t="shared" si="184"/>
        <v>0.45676861915390354</v>
      </c>
      <c r="S169" s="60">
        <f t="shared" si="185"/>
        <v>6.2134741796171511E-12</v>
      </c>
      <c r="T169" s="60">
        <f t="shared" si="189"/>
        <v>0.59770956901971251</v>
      </c>
      <c r="U169" s="60">
        <f t="shared" si="190"/>
        <v>3.1872060546334069E-11</v>
      </c>
      <c r="W169" s="61"/>
      <c r="X169" s="61"/>
      <c r="Y169" s="60"/>
      <c r="Z169" s="62">
        <f t="shared" si="191"/>
        <v>68755.644759052084</v>
      </c>
      <c r="AA169" s="62">
        <f t="shared" si="192"/>
        <v>82518.124975000028</v>
      </c>
      <c r="AB169" s="62">
        <f t="shared" si="193"/>
        <v>3015.3351999589822</v>
      </c>
      <c r="AC169" s="62">
        <f t="shared" si="194"/>
        <v>3015.3352</v>
      </c>
      <c r="AD169" s="62">
        <f t="shared" si="195"/>
        <v>3618.9000590000014</v>
      </c>
      <c r="AE169" s="62">
        <f t="shared" si="196"/>
        <v>52542.94484047786</v>
      </c>
      <c r="AF169" s="62">
        <f t="shared" si="197"/>
        <v>63060.208425000019</v>
      </c>
      <c r="AG169" s="62">
        <f t="shared" si="198"/>
        <v>3015.3351998392118</v>
      </c>
      <c r="AH169" s="62">
        <f t="shared" si="199"/>
        <v>3015.3352000000004</v>
      </c>
      <c r="AI169" s="62">
        <f t="shared" si="200"/>
        <v>3618.9000590000014</v>
      </c>
      <c r="AK169" s="98"/>
      <c r="AL169" s="34" t="s">
        <v>642</v>
      </c>
      <c r="AM169" s="160">
        <v>37691.69</v>
      </c>
      <c r="AN169" s="160">
        <v>3618.900059000001</v>
      </c>
      <c r="AO169" s="160">
        <v>1425.9166150000001</v>
      </c>
      <c r="AP169" s="160">
        <v>1556.6333239999999</v>
      </c>
      <c r="AQ169" s="160">
        <v>10.415233741054243</v>
      </c>
      <c r="AR169" s="160">
        <v>12.5</v>
      </c>
      <c r="AS169" s="160">
        <v>45.676861914769006</v>
      </c>
      <c r="AT169" s="160">
        <v>59.770956898784043</v>
      </c>
      <c r="AU169" s="160">
        <v>-2.0847662589457583</v>
      </c>
      <c r="AV169" s="160">
        <v>45236.250737500006</v>
      </c>
      <c r="AW169" s="160">
        <v>7544.560737499999</v>
      </c>
      <c r="AX169" s="160">
        <v>603.56485899999996</v>
      </c>
      <c r="AY169" s="72"/>
      <c r="BF169" s="131"/>
      <c r="BJ169" s="96"/>
    </row>
    <row r="170" spans="2:62">
      <c r="B170" s="59" t="str">
        <f t="shared" si="176"/>
        <v>K98896 24oz Kroger 6 Cheese Pasta Sauce</v>
      </c>
      <c r="D170" s="91">
        <f t="shared" si="177"/>
        <v>28313.85</v>
      </c>
      <c r="E170" s="92">
        <f t="shared" si="177"/>
        <v>2815.6167210000003</v>
      </c>
      <c r="F170" s="92">
        <f t="shared" si="177"/>
        <v>1021.533286</v>
      </c>
      <c r="G170" s="92">
        <f t="shared" si="177"/>
        <v>2960.2333249999997</v>
      </c>
      <c r="H170" s="93">
        <f t="shared" si="178"/>
        <v>10.056002931373412</v>
      </c>
      <c r="I170" s="94">
        <f t="shared" si="179"/>
        <v>10.24</v>
      </c>
      <c r="J170" s="95">
        <f t="shared" si="180"/>
        <v>0.4121213123110094</v>
      </c>
      <c r="K170" s="95">
        <f t="shared" si="180"/>
        <v>0.72798528114710648</v>
      </c>
      <c r="L170" s="96">
        <f t="shared" si="186"/>
        <v>10.10722865063744</v>
      </c>
      <c r="M170" s="60">
        <f t="shared" si="181"/>
        <v>0.41422067632186332</v>
      </c>
      <c r="N170" s="60">
        <f t="shared" si="182"/>
        <v>2.0993640108539213E-3</v>
      </c>
      <c r="O170" s="60">
        <f t="shared" si="187"/>
        <v>0.73377812070509463</v>
      </c>
      <c r="P170" s="60">
        <f t="shared" si="188"/>
        <v>5.7928395579881498E-3</v>
      </c>
      <c r="Q170" s="97">
        <f t="shared" si="183"/>
        <v>10.24</v>
      </c>
      <c r="R170" s="60">
        <f t="shared" si="184"/>
        <v>0.40677776712188812</v>
      </c>
      <c r="S170" s="60">
        <f t="shared" si="185"/>
        <v>-5.3435451891212793E-3</v>
      </c>
      <c r="T170" s="60">
        <f t="shared" si="189"/>
        <v>0.72059325515508821</v>
      </c>
      <c r="U170" s="60">
        <f t="shared" si="190"/>
        <v>-7.3920259920182696E-3</v>
      </c>
      <c r="W170" s="61"/>
      <c r="X170" s="61"/>
      <c r="Y170" s="60"/>
      <c r="Z170" s="62">
        <f t="shared" si="191"/>
        <v>68354.506712260758</v>
      </c>
      <c r="AA170" s="62">
        <f t="shared" si="192"/>
        <v>69605.205319679997</v>
      </c>
      <c r="AB170" s="62">
        <f t="shared" si="193"/>
        <v>2801.3465390648216</v>
      </c>
      <c r="AC170" s="62">
        <f t="shared" si="194"/>
        <v>2765.0244140624995</v>
      </c>
      <c r="AD170" s="62">
        <f t="shared" si="195"/>
        <v>2815.6167210000008</v>
      </c>
      <c r="AE170" s="62">
        <f t="shared" si="196"/>
        <v>38586.391718511506</v>
      </c>
      <c r="AF170" s="62">
        <f t="shared" si="197"/>
        <v>39292.416071680003</v>
      </c>
      <c r="AG170" s="62">
        <f t="shared" si="198"/>
        <v>2793.3887266495167</v>
      </c>
      <c r="AH170" s="62">
        <f t="shared" si="199"/>
        <v>2765.0244140624995</v>
      </c>
      <c r="AI170" s="62">
        <f t="shared" si="200"/>
        <v>2815.6167210000008</v>
      </c>
      <c r="AK170" s="98"/>
      <c r="AL170" s="34" t="s">
        <v>643</v>
      </c>
      <c r="AM170" s="160">
        <v>28313.85</v>
      </c>
      <c r="AN170" s="160">
        <v>2815.6167210000003</v>
      </c>
      <c r="AO170" s="160">
        <v>1021.533286</v>
      </c>
      <c r="AP170" s="160">
        <v>2960.2333249999997</v>
      </c>
      <c r="AQ170" s="160">
        <v>10.056002931373413</v>
      </c>
      <c r="AR170" s="160">
        <v>10.24</v>
      </c>
      <c r="AS170" s="160">
        <v>41.21213123110094</v>
      </c>
      <c r="AT170" s="160">
        <v>72.798528114710649</v>
      </c>
      <c r="AU170" s="160">
        <v>-0.18399706862658718</v>
      </c>
      <c r="AV170" s="160">
        <v>28469.32321848</v>
      </c>
      <c r="AW170" s="160">
        <v>155.47321847999905</v>
      </c>
      <c r="AX170" s="160">
        <v>14.27018193749991</v>
      </c>
      <c r="AY170" s="72"/>
      <c r="BF170" s="131"/>
      <c r="BJ170" s="96"/>
    </row>
    <row r="171" spans="2:62">
      <c r="B171" s="59" t="str">
        <f t="shared" si="176"/>
        <v>K98898 24oz Kroger Marinara Pasta Sauce</v>
      </c>
      <c r="D171" s="91">
        <f t="shared" si="177"/>
        <v>0</v>
      </c>
      <c r="E171" s="92">
        <f t="shared" si="177"/>
        <v>0</v>
      </c>
      <c r="F171" s="92">
        <f t="shared" si="177"/>
        <v>0.41666600000000004</v>
      </c>
      <c r="G171" s="92">
        <f t="shared" si="177"/>
        <v>0</v>
      </c>
      <c r="H171" s="93">
        <f t="shared" si="178"/>
        <v>0</v>
      </c>
      <c r="I171" s="94">
        <f t="shared" si="179"/>
        <v>10</v>
      </c>
      <c r="J171" s="95">
        <f t="shared" si="180"/>
        <v>0</v>
      </c>
      <c r="K171" s="95">
        <f t="shared" si="180"/>
        <v>0</v>
      </c>
      <c r="L171" s="96">
        <f t="shared" si="186"/>
        <v>0</v>
      </c>
      <c r="M171" s="60">
        <f t="shared" si="181"/>
        <v>0</v>
      </c>
      <c r="N171" s="60">
        <f t="shared" si="182"/>
        <v>0</v>
      </c>
      <c r="O171" s="60">
        <f t="shared" si="187"/>
        <v>0</v>
      </c>
      <c r="P171" s="60">
        <f t="shared" si="188"/>
        <v>0</v>
      </c>
      <c r="Q171" s="97">
        <f t="shared" si="183"/>
        <v>10</v>
      </c>
      <c r="R171" s="60">
        <f t="shared" si="184"/>
        <v>0</v>
      </c>
      <c r="S171" s="60">
        <f t="shared" si="185"/>
        <v>0</v>
      </c>
      <c r="T171" s="60">
        <f t="shared" si="189"/>
        <v>0</v>
      </c>
      <c r="U171" s="60">
        <f t="shared" si="190"/>
        <v>0</v>
      </c>
      <c r="W171" s="61"/>
      <c r="X171" s="61"/>
      <c r="Y171" s="60"/>
      <c r="Z171" s="62">
        <f t="shared" si="191"/>
        <v>0</v>
      </c>
      <c r="AA171" s="62">
        <f t="shared" si="192"/>
        <v>4.1666600000000003</v>
      </c>
      <c r="AB171" s="62">
        <f t="shared" si="193"/>
        <v>0</v>
      </c>
      <c r="AC171" s="62">
        <f t="shared" si="194"/>
        <v>0</v>
      </c>
      <c r="AD171" s="62">
        <f t="shared" si="195"/>
        <v>0</v>
      </c>
      <c r="AE171" s="62">
        <f t="shared" si="196"/>
        <v>0</v>
      </c>
      <c r="AF171" s="62">
        <f t="shared" si="197"/>
        <v>4.1666600000000003</v>
      </c>
      <c r="AG171" s="62">
        <f t="shared" si="198"/>
        <v>0</v>
      </c>
      <c r="AH171" s="62">
        <f t="shared" si="199"/>
        <v>0</v>
      </c>
      <c r="AI171" s="62">
        <f t="shared" si="200"/>
        <v>0</v>
      </c>
      <c r="AK171" s="98"/>
      <c r="AL171" s="34" t="s">
        <v>644</v>
      </c>
      <c r="AM171" s="160">
        <v>0</v>
      </c>
      <c r="AN171" s="160">
        <v>0</v>
      </c>
      <c r="AO171" s="160">
        <v>0.41666600000000004</v>
      </c>
      <c r="AP171" s="160">
        <v>0</v>
      </c>
      <c r="AQ171" s="160">
        <v>0</v>
      </c>
      <c r="AR171" s="160">
        <v>10</v>
      </c>
      <c r="AS171" s="160">
        <v>0</v>
      </c>
      <c r="AT171" s="160">
        <v>0</v>
      </c>
      <c r="AU171" s="160">
        <v>-10</v>
      </c>
      <c r="AV171" s="160">
        <v>0</v>
      </c>
      <c r="AW171" s="160">
        <v>0</v>
      </c>
      <c r="AX171" s="160">
        <v>0</v>
      </c>
      <c r="AY171" s="72"/>
      <c r="BF171" s="131"/>
      <c r="BJ171" s="96"/>
    </row>
    <row r="172" spans="2:62">
      <c r="B172" s="59" t="str">
        <f t="shared" si="176"/>
        <v>K98901 24oz Kroger HS Parmesan and Romano Pasta Sauce</v>
      </c>
      <c r="D172" s="91">
        <f t="shared" si="177"/>
        <v>5440.73</v>
      </c>
      <c r="E172" s="92">
        <f t="shared" si="177"/>
        <v>534.2333440000001</v>
      </c>
      <c r="F172" s="92">
        <f t="shared" si="177"/>
        <v>227.433322</v>
      </c>
      <c r="G172" s="92">
        <f t="shared" si="177"/>
        <v>131.6</v>
      </c>
      <c r="H172" s="93">
        <f t="shared" si="178"/>
        <v>10.184182737946058</v>
      </c>
      <c r="I172" s="94">
        <f t="shared" si="179"/>
        <v>10.24</v>
      </c>
      <c r="J172" s="95">
        <f t="shared" si="180"/>
        <v>0.60782777387333087</v>
      </c>
      <c r="K172" s="95">
        <f t="shared" si="180"/>
        <v>0.71282584855503184</v>
      </c>
      <c r="L172" s="96">
        <f t="shared" si="186"/>
        <v>10.020641057281246</v>
      </c>
      <c r="M172" s="60">
        <f t="shared" si="181"/>
        <v>0.59806703231440195</v>
      </c>
      <c r="N172" s="60">
        <f t="shared" si="182"/>
        <v>-9.7607415589289204E-3</v>
      </c>
      <c r="O172" s="60">
        <f t="shared" si="187"/>
        <v>0.70140045225505521</v>
      </c>
      <c r="P172" s="60">
        <f t="shared" si="188"/>
        <v>-1.1425396299976631E-2</v>
      </c>
      <c r="Q172" s="97">
        <f t="shared" si="183"/>
        <v>10.24</v>
      </c>
      <c r="R172" s="60">
        <f t="shared" si="184"/>
        <v>0.5948070260381797</v>
      </c>
      <c r="S172" s="60">
        <f t="shared" si="185"/>
        <v>-1.302074783515117E-2</v>
      </c>
      <c r="T172" s="60">
        <f t="shared" si="189"/>
        <v>0.69757718537534097</v>
      </c>
      <c r="U172" s="60">
        <f t="shared" si="190"/>
        <v>-1.5248663179690869E-2</v>
      </c>
      <c r="W172" s="61"/>
      <c r="X172" s="61"/>
      <c r="Y172" s="60"/>
      <c r="Z172" s="62">
        <f t="shared" si="191"/>
        <v>9097.190960259828</v>
      </c>
      <c r="AA172" s="62">
        <f t="shared" si="192"/>
        <v>9147.0506598400007</v>
      </c>
      <c r="AB172" s="62">
        <f t="shared" si="193"/>
        <v>542.95228907003218</v>
      </c>
      <c r="AC172" s="62">
        <f t="shared" si="194"/>
        <v>531.3212890625</v>
      </c>
      <c r="AD172" s="62">
        <f t="shared" si="195"/>
        <v>534.2333440000001</v>
      </c>
      <c r="AE172" s="62">
        <f t="shared" si="196"/>
        <v>7756.9525119461268</v>
      </c>
      <c r="AF172" s="62">
        <f t="shared" si="197"/>
        <v>7799.4666598400008</v>
      </c>
      <c r="AG172" s="62">
        <f t="shared" si="198"/>
        <v>542.93568750753207</v>
      </c>
      <c r="AH172" s="62">
        <f t="shared" si="199"/>
        <v>531.3212890625</v>
      </c>
      <c r="AI172" s="62">
        <f t="shared" si="200"/>
        <v>534.2333440000001</v>
      </c>
      <c r="AK172" s="98"/>
      <c r="AL172" s="34" t="s">
        <v>524</v>
      </c>
      <c r="AM172" s="160">
        <v>5440.73</v>
      </c>
      <c r="AN172" s="160">
        <v>534.2333440000001</v>
      </c>
      <c r="AO172" s="160">
        <v>227.433322</v>
      </c>
      <c r="AP172" s="160">
        <v>131.6</v>
      </c>
      <c r="AQ172" s="160">
        <v>10.18418273794606</v>
      </c>
      <c r="AR172" s="160">
        <v>10.24</v>
      </c>
      <c r="AS172" s="160">
        <v>60.782777387333084</v>
      </c>
      <c r="AT172" s="160">
        <v>71.282584855503188</v>
      </c>
      <c r="AU172" s="160">
        <v>-5.5817262053940338E-2</v>
      </c>
      <c r="AV172" s="160">
        <v>5353.9534400800003</v>
      </c>
      <c r="AW172" s="160">
        <v>-86.776559920000068</v>
      </c>
      <c r="AX172" s="160">
        <v>-8.7189450625000067</v>
      </c>
      <c r="AY172" s="72"/>
      <c r="BF172" s="131"/>
      <c r="BJ172" s="96"/>
    </row>
    <row r="173" spans="2:62">
      <c r="B173" s="59" t="str">
        <f t="shared" si="176"/>
        <v>K98902 43oz Kroger Traditional Pasta Sauce</v>
      </c>
      <c r="D173" s="91">
        <f t="shared" si="177"/>
        <v>300.5</v>
      </c>
      <c r="E173" s="92">
        <f t="shared" si="177"/>
        <v>18.133334999999999</v>
      </c>
      <c r="F173" s="92">
        <f t="shared" si="177"/>
        <v>18.966666</v>
      </c>
      <c r="G173" s="92">
        <f t="shared" si="177"/>
        <v>18.516666000000001</v>
      </c>
      <c r="H173" s="93">
        <f t="shared" si="178"/>
        <v>16.571689653337348</v>
      </c>
      <c r="I173" s="94">
        <f t="shared" si="179"/>
        <v>12.5</v>
      </c>
      <c r="J173" s="95">
        <f t="shared" si="180"/>
        <v>0.43224452811439107</v>
      </c>
      <c r="K173" s="95">
        <f t="shared" si="180"/>
        <v>0.64797841849332738</v>
      </c>
      <c r="L173" s="96">
        <f t="shared" si="186"/>
        <v>12.500000008990108</v>
      </c>
      <c r="M173" s="60">
        <f t="shared" si="181"/>
        <v>0.32604138252297643</v>
      </c>
      <c r="N173" s="60">
        <f t="shared" si="182"/>
        <v>-0.10620314559141464</v>
      </c>
      <c r="O173" s="60">
        <f t="shared" si="187"/>
        <v>0.48876912429193736</v>
      </c>
      <c r="P173" s="60">
        <f t="shared" si="188"/>
        <v>-0.15920929420139002</v>
      </c>
      <c r="Q173" s="97">
        <f t="shared" si="183"/>
        <v>12.5</v>
      </c>
      <c r="R173" s="60">
        <f t="shared" si="184"/>
        <v>0.43224452842526506</v>
      </c>
      <c r="S173" s="60">
        <f t="shared" si="185"/>
        <v>3.1087399321449993E-10</v>
      </c>
      <c r="T173" s="60">
        <f t="shared" si="189"/>
        <v>0.64797841919195642</v>
      </c>
      <c r="U173" s="60">
        <f t="shared" si="190"/>
        <v>6.9862904350515009E-10</v>
      </c>
      <c r="W173" s="61"/>
      <c r="X173" s="61"/>
      <c r="Y173" s="60"/>
      <c r="Z173" s="62">
        <f t="shared" si="191"/>
        <v>921.66214507700874</v>
      </c>
      <c r="AA173" s="62">
        <f t="shared" si="192"/>
        <v>695.20833749999997</v>
      </c>
      <c r="AB173" s="62">
        <f t="shared" si="193"/>
        <v>24.039999982710224</v>
      </c>
      <c r="AC173" s="62">
        <f t="shared" si="194"/>
        <v>24.040000000000003</v>
      </c>
      <c r="AD173" s="62">
        <f t="shared" si="195"/>
        <v>18.133334999999999</v>
      </c>
      <c r="AE173" s="62">
        <f t="shared" si="196"/>
        <v>614.80970271050523</v>
      </c>
      <c r="AF173" s="62">
        <f t="shared" si="197"/>
        <v>463.75001249999997</v>
      </c>
      <c r="AG173" s="62">
        <f t="shared" si="198"/>
        <v>24.039999974080864</v>
      </c>
      <c r="AH173" s="62">
        <f t="shared" si="199"/>
        <v>24.040000000000003</v>
      </c>
      <c r="AI173" s="62">
        <f t="shared" si="200"/>
        <v>18.133334999999999</v>
      </c>
      <c r="AK173" s="98"/>
      <c r="AL173" s="34" t="s">
        <v>645</v>
      </c>
      <c r="AM173" s="160">
        <v>300.5</v>
      </c>
      <c r="AN173" s="160">
        <v>18.133334999999999</v>
      </c>
      <c r="AO173" s="160">
        <v>18.966666</v>
      </c>
      <c r="AP173" s="160">
        <v>18.516666000000001</v>
      </c>
      <c r="AQ173" s="160">
        <v>16.571689653337348</v>
      </c>
      <c r="AR173" s="160">
        <v>12.5</v>
      </c>
      <c r="AS173" s="160">
        <v>43.224452811439107</v>
      </c>
      <c r="AT173" s="160">
        <v>64.797841849332741</v>
      </c>
      <c r="AU173" s="160">
        <v>4.0716896533373479</v>
      </c>
      <c r="AV173" s="160">
        <v>226.66668749999999</v>
      </c>
      <c r="AW173" s="160">
        <v>-73.833312499999991</v>
      </c>
      <c r="AX173" s="160">
        <v>-5.9066649999999994</v>
      </c>
      <c r="AY173" s="72"/>
      <c r="BF173" s="131"/>
      <c r="BJ173" s="96"/>
    </row>
    <row r="174" spans="2:62">
      <c r="B174" s="59" t="str">
        <f t="shared" si="176"/>
        <v>K98906 43oz Kroger HS Tomato &amp; Basil</v>
      </c>
      <c r="D174" s="91">
        <f t="shared" si="177"/>
        <v>0.17</v>
      </c>
      <c r="E174" s="92">
        <f t="shared" si="177"/>
        <v>0</v>
      </c>
      <c r="F174" s="92">
        <f t="shared" si="177"/>
        <v>0</v>
      </c>
      <c r="G174" s="92">
        <f t="shared" si="177"/>
        <v>29.383332999999997</v>
      </c>
      <c r="H174" s="93">
        <f t="shared" si="178"/>
        <v>0</v>
      </c>
      <c r="I174" s="94">
        <f t="shared" si="179"/>
        <v>12.5</v>
      </c>
      <c r="J174" s="95">
        <f t="shared" si="180"/>
        <v>4.6284742379246445E-4</v>
      </c>
      <c r="K174" s="95">
        <f t="shared" si="180"/>
        <v>0</v>
      </c>
      <c r="L174" s="96">
        <f t="shared" si="186"/>
        <v>12.500000017016449</v>
      </c>
      <c r="M174" s="60">
        <f t="shared" si="181"/>
        <v>0</v>
      </c>
      <c r="N174" s="60">
        <f t="shared" si="182"/>
        <v>-4.6284742379246445E-4</v>
      </c>
      <c r="O174" s="60">
        <f t="shared" si="187"/>
        <v>0</v>
      </c>
      <c r="P174" s="60">
        <f t="shared" si="188"/>
        <v>0</v>
      </c>
      <c r="Q174" s="97">
        <f t="shared" si="183"/>
        <v>12.5</v>
      </c>
      <c r="R174" s="60">
        <f t="shared" si="184"/>
        <v>4.62847424422546E-4</v>
      </c>
      <c r="S174" s="60">
        <f t="shared" si="185"/>
        <v>6.3008154466484556E-13</v>
      </c>
      <c r="T174" s="60">
        <f t="shared" si="189"/>
        <v>0</v>
      </c>
      <c r="U174" s="60">
        <f t="shared" si="190"/>
        <v>0</v>
      </c>
      <c r="W174" s="61"/>
      <c r="X174" s="61"/>
      <c r="Y174" s="60"/>
      <c r="Z174" s="62">
        <f t="shared" si="191"/>
        <v>0</v>
      </c>
      <c r="AA174" s="62">
        <f t="shared" si="192"/>
        <v>367.29166249999997</v>
      </c>
      <c r="AB174" s="62">
        <f t="shared" si="193"/>
        <v>1.3599999981486104E-2</v>
      </c>
      <c r="AC174" s="62">
        <f t="shared" si="194"/>
        <v>1.3600000000000001E-2</v>
      </c>
      <c r="AD174" s="62">
        <f t="shared" si="195"/>
        <v>0</v>
      </c>
      <c r="AE174" s="62">
        <f t="shared" si="196"/>
        <v>0</v>
      </c>
      <c r="AF174" s="62">
        <f t="shared" si="197"/>
        <v>0</v>
      </c>
      <c r="AG174" s="62">
        <f t="shared" si="198"/>
        <v>0</v>
      </c>
      <c r="AH174" s="62">
        <f t="shared" si="199"/>
        <v>0</v>
      </c>
      <c r="AI174" s="62">
        <f t="shared" si="200"/>
        <v>0</v>
      </c>
      <c r="AK174" s="98"/>
      <c r="AL174" s="34" t="s">
        <v>525</v>
      </c>
      <c r="AM174" s="160">
        <v>0.17</v>
      </c>
      <c r="AN174" s="160">
        <v>0</v>
      </c>
      <c r="AO174" s="160">
        <v>0</v>
      </c>
      <c r="AP174" s="160">
        <v>29.383332999999997</v>
      </c>
      <c r="AQ174" s="160">
        <v>0</v>
      </c>
      <c r="AR174" s="160">
        <v>12.5</v>
      </c>
      <c r="AS174" s="160">
        <v>4.6284742379246444E-2</v>
      </c>
      <c r="AT174" s="160">
        <v>0</v>
      </c>
      <c r="AU174" s="160">
        <v>-12.5</v>
      </c>
      <c r="AV174" s="160">
        <v>0</v>
      </c>
      <c r="AW174" s="160">
        <v>-0.17</v>
      </c>
      <c r="AX174" s="160">
        <v>-1.3600000000000001E-2</v>
      </c>
      <c r="AY174" s="72"/>
      <c r="BF174" s="131"/>
      <c r="BJ174" s="96"/>
    </row>
    <row r="175" spans="2:62">
      <c r="B175" s="59" t="str">
        <f t="shared" si="176"/>
        <v>K98907 43 oz Kroger Marinara Pasta Sauce</v>
      </c>
      <c r="D175" s="91">
        <f t="shared" si="177"/>
        <v>4251.3100000000004</v>
      </c>
      <c r="E175" s="92">
        <f t="shared" si="177"/>
        <v>315.80001000000004</v>
      </c>
      <c r="F175" s="92">
        <f t="shared" si="177"/>
        <v>160.649991</v>
      </c>
      <c r="G175" s="92">
        <f t="shared" si="177"/>
        <v>61.349997999999999</v>
      </c>
      <c r="H175" s="93">
        <f t="shared" si="178"/>
        <v>13.462032505952106</v>
      </c>
      <c r="I175" s="94">
        <f t="shared" si="179"/>
        <v>12.5</v>
      </c>
      <c r="J175" s="95">
        <f t="shared" si="180"/>
        <v>0.63240014980794546</v>
      </c>
      <c r="K175" s="95">
        <f t="shared" si="180"/>
        <v>0.71383104049382762</v>
      </c>
      <c r="L175" s="96">
        <f t="shared" si="186"/>
        <v>12.500000002414222</v>
      </c>
      <c r="M175" s="60">
        <f t="shared" si="181"/>
        <v>0.58720715988696004</v>
      </c>
      <c r="N175" s="60">
        <f t="shared" si="182"/>
        <v>-4.5192989920985416E-2</v>
      </c>
      <c r="O175" s="60">
        <f t="shared" si="187"/>
        <v>0.66281878337114331</v>
      </c>
      <c r="P175" s="60">
        <f t="shared" si="188"/>
        <v>-5.1012257122684312E-2</v>
      </c>
      <c r="Q175" s="97">
        <f t="shared" si="183"/>
        <v>12.5</v>
      </c>
      <c r="R175" s="60">
        <f t="shared" si="184"/>
        <v>0.63240014993008575</v>
      </c>
      <c r="S175" s="60">
        <f t="shared" si="185"/>
        <v>1.221402978757169E-10</v>
      </c>
      <c r="T175" s="60">
        <f t="shared" si="189"/>
        <v>0.71383104058383662</v>
      </c>
      <c r="U175" s="60">
        <f t="shared" si="190"/>
        <v>9.0009000253132854E-11</v>
      </c>
      <c r="W175" s="61"/>
      <c r="X175" s="61"/>
      <c r="Y175" s="60"/>
      <c r="Z175" s="62">
        <f t="shared" si="191"/>
        <v>7239.8810682390113</v>
      </c>
      <c r="AA175" s="62">
        <f t="shared" si="192"/>
        <v>6722.4999875000012</v>
      </c>
      <c r="AB175" s="62">
        <f t="shared" si="193"/>
        <v>340.10479993431295</v>
      </c>
      <c r="AC175" s="62">
        <f t="shared" si="194"/>
        <v>340.10480000000001</v>
      </c>
      <c r="AD175" s="62">
        <f t="shared" si="195"/>
        <v>315.80000999999999</v>
      </c>
      <c r="AE175" s="62">
        <f t="shared" si="196"/>
        <v>6413.9854009229139</v>
      </c>
      <c r="AF175" s="62">
        <f t="shared" si="197"/>
        <v>5955.6250125000006</v>
      </c>
      <c r="AG175" s="62">
        <f t="shared" si="198"/>
        <v>340.10479995711523</v>
      </c>
      <c r="AH175" s="62">
        <f t="shared" si="199"/>
        <v>340.10480000000001</v>
      </c>
      <c r="AI175" s="62">
        <f t="shared" si="200"/>
        <v>315.80001000000004</v>
      </c>
      <c r="AK175" s="98"/>
      <c r="AL175" s="34" t="s">
        <v>526</v>
      </c>
      <c r="AM175" s="160">
        <v>4251.3100000000004</v>
      </c>
      <c r="AN175" s="160">
        <v>315.80001000000004</v>
      </c>
      <c r="AO175" s="160">
        <v>160.649991</v>
      </c>
      <c r="AP175" s="160">
        <v>61.349997999999999</v>
      </c>
      <c r="AQ175" s="160">
        <v>13.462032505952104</v>
      </c>
      <c r="AR175" s="160">
        <v>12.5</v>
      </c>
      <c r="AS175" s="160">
        <v>63.240014980794548</v>
      </c>
      <c r="AT175" s="160">
        <v>71.383104049382766</v>
      </c>
      <c r="AU175" s="160">
        <v>0.96203250595210421</v>
      </c>
      <c r="AV175" s="160">
        <v>3947.5001249999996</v>
      </c>
      <c r="AW175" s="160">
        <v>-303.80987500000009</v>
      </c>
      <c r="AX175" s="160">
        <v>-24.304790000000008</v>
      </c>
      <c r="AY175" s="72"/>
      <c r="BF175" s="131"/>
      <c r="BJ175" s="96"/>
    </row>
    <row r="176" spans="2:62">
      <c r="B176" s="59" t="str">
        <f t="shared" si="176"/>
        <v>K99019 24oz Kroger No Sugar added Pasta Sauce</v>
      </c>
      <c r="D176" s="91">
        <f t="shared" si="177"/>
        <v>68146.880000000005</v>
      </c>
      <c r="E176" s="92">
        <f t="shared" si="177"/>
        <v>6556.4501309999987</v>
      </c>
      <c r="F176" s="92">
        <f t="shared" si="177"/>
        <v>2634.4998839999998</v>
      </c>
      <c r="G176" s="92">
        <f t="shared" si="177"/>
        <v>3091.1666409999993</v>
      </c>
      <c r="H176" s="93">
        <f t="shared" si="178"/>
        <v>10.393868425505152</v>
      </c>
      <c r="I176" s="94">
        <f t="shared" si="179"/>
        <v>12.5</v>
      </c>
      <c r="J176" s="95">
        <f t="shared" si="180"/>
        <v>0.53690454053606218</v>
      </c>
      <c r="K176" s="95">
        <f t="shared" si="180"/>
        <v>0.71747830084846564</v>
      </c>
      <c r="L176" s="96">
        <f t="shared" si="186"/>
        <v>10.334171923182067</v>
      </c>
      <c r="M176" s="60">
        <f t="shared" si="181"/>
        <v>0.53382086448406052</v>
      </c>
      <c r="N176" s="60">
        <f t="shared" si="182"/>
        <v>-3.0836760520016604E-3</v>
      </c>
      <c r="O176" s="60">
        <f t="shared" si="187"/>
        <v>0.71335935026298802</v>
      </c>
      <c r="P176" s="60">
        <f t="shared" si="188"/>
        <v>-4.1189505854776209E-3</v>
      </c>
      <c r="Q176" s="97">
        <f t="shared" si="183"/>
        <v>12.5</v>
      </c>
      <c r="R176" s="60">
        <f t="shared" si="184"/>
        <v>0.44387710625893934</v>
      </c>
      <c r="S176" s="60">
        <f t="shared" si="185"/>
        <v>-9.3027434277122845E-2</v>
      </c>
      <c r="T176" s="60">
        <f t="shared" si="189"/>
        <v>0.59316505813898723</v>
      </c>
      <c r="U176" s="60">
        <f t="shared" si="190"/>
        <v>-0.12431324270947841</v>
      </c>
      <c r="W176" s="61"/>
      <c r="X176" s="61"/>
      <c r="Y176" s="60"/>
      <c r="Z176" s="62">
        <f t="shared" si="191"/>
        <v>127658.70450916931</v>
      </c>
      <c r="AA176" s="62">
        <f t="shared" si="192"/>
        <v>153526.45819999999</v>
      </c>
      <c r="AB176" s="62">
        <f t="shared" si="193"/>
        <v>6594.3241999999955</v>
      </c>
      <c r="AC176" s="62">
        <f t="shared" si="194"/>
        <v>5451.7503999999999</v>
      </c>
      <c r="AD176" s="62">
        <f t="shared" si="195"/>
        <v>6556.4501309999978</v>
      </c>
      <c r="AE176" s="62">
        <f t="shared" si="196"/>
        <v>95529.525161304584</v>
      </c>
      <c r="AF176" s="62">
        <f t="shared" si="197"/>
        <v>114886.87518749999</v>
      </c>
      <c r="AG176" s="62">
        <f t="shared" si="198"/>
        <v>6594.3071999453787</v>
      </c>
      <c r="AH176" s="62">
        <f t="shared" si="199"/>
        <v>5451.7503999999999</v>
      </c>
      <c r="AI176" s="62">
        <f t="shared" si="200"/>
        <v>6556.4501309999987</v>
      </c>
      <c r="AK176" s="98"/>
      <c r="AL176" s="34" t="s">
        <v>527</v>
      </c>
      <c r="AM176" s="160">
        <v>68146.880000000005</v>
      </c>
      <c r="AN176" s="160">
        <v>6556.4501309999987</v>
      </c>
      <c r="AO176" s="160">
        <v>2634.4998839999998</v>
      </c>
      <c r="AP176" s="160">
        <v>3091.1666409999993</v>
      </c>
      <c r="AQ176" s="160">
        <v>10.393868425505152</v>
      </c>
      <c r="AR176" s="160">
        <v>12.5</v>
      </c>
      <c r="AS176" s="160">
        <v>53.690454053606217</v>
      </c>
      <c r="AT176" s="160">
        <v>71.747830084846569</v>
      </c>
      <c r="AU176" s="160">
        <v>-2.1061315744948477</v>
      </c>
      <c r="AV176" s="160">
        <v>68050.626372499988</v>
      </c>
      <c r="AW176" s="160">
        <v>-96.253627499999268</v>
      </c>
      <c r="AX176" s="160">
        <v>-37.874068999999928</v>
      </c>
      <c r="AY176" s="72"/>
      <c r="BF176" s="131"/>
      <c r="BJ176" s="96"/>
    </row>
    <row r="177" spans="2:62">
      <c r="B177" s="59" t="str">
        <f t="shared" si="176"/>
        <v>K99020 Kroger HH LS BFY PS</v>
      </c>
      <c r="D177" s="91">
        <f t="shared" si="177"/>
        <v>42740.86</v>
      </c>
      <c r="E177" s="92">
        <f t="shared" si="177"/>
        <v>4107.9667369999997</v>
      </c>
      <c r="F177" s="92">
        <f t="shared" si="177"/>
        <v>2714.9499349999996</v>
      </c>
      <c r="G177" s="92">
        <f t="shared" si="177"/>
        <v>1580.4499899999998</v>
      </c>
      <c r="H177" s="93">
        <f t="shared" si="178"/>
        <v>10.404383174536889</v>
      </c>
      <c r="I177" s="94">
        <f t="shared" si="179"/>
        <v>10</v>
      </c>
      <c r="J177" s="95">
        <f t="shared" si="180"/>
        <v>0.49369539219753761</v>
      </c>
      <c r="K177" s="95">
        <f t="shared" si="180"/>
        <v>0.60805423829262761</v>
      </c>
      <c r="L177" s="96">
        <f t="shared" si="186"/>
        <v>10.302221171137301</v>
      </c>
      <c r="M177" s="60">
        <f t="shared" si="181"/>
        <v>0.48884773237090967</v>
      </c>
      <c r="N177" s="60">
        <f t="shared" si="182"/>
        <v>-4.8476598266279369E-3</v>
      </c>
      <c r="O177" s="60">
        <f t="shared" si="187"/>
        <v>0.60208367395989792</v>
      </c>
      <c r="P177" s="60">
        <f t="shared" si="188"/>
        <v>-5.9705643327296887E-3</v>
      </c>
      <c r="Q177" s="97">
        <f t="shared" si="183"/>
        <v>10</v>
      </c>
      <c r="R177" s="60">
        <f t="shared" si="184"/>
        <v>0.50861591215904045</v>
      </c>
      <c r="S177" s="60">
        <f t="shared" si="185"/>
        <v>1.4920519961502843E-2</v>
      </c>
      <c r="T177" s="60">
        <f t="shared" si="189"/>
        <v>0.62643092470117157</v>
      </c>
      <c r="U177" s="60">
        <f t="shared" si="190"/>
        <v>1.8376686408543952E-2</v>
      </c>
      <c r="W177" s="61"/>
      <c r="X177" s="61"/>
      <c r="Y177" s="60"/>
      <c r="Z177" s="62">
        <f t="shared" si="191"/>
        <v>87431.846707577002</v>
      </c>
      <c r="AA177" s="62">
        <f t="shared" si="192"/>
        <v>84033.666619999989</v>
      </c>
      <c r="AB177" s="62">
        <f t="shared" si="193"/>
        <v>4148.7033999758014</v>
      </c>
      <c r="AC177" s="62">
        <f t="shared" si="194"/>
        <v>4274.0860000000002</v>
      </c>
      <c r="AD177" s="62">
        <f t="shared" si="195"/>
        <v>4107.9667369999997</v>
      </c>
      <c r="AE177" s="62">
        <f t="shared" si="196"/>
        <v>70988.23942342402</v>
      </c>
      <c r="AF177" s="62">
        <f t="shared" si="197"/>
        <v>68229.166719999994</v>
      </c>
      <c r="AG177" s="62">
        <f t="shared" si="198"/>
        <v>4148.7033999270297</v>
      </c>
      <c r="AH177" s="62">
        <f t="shared" si="199"/>
        <v>4274.0859999999993</v>
      </c>
      <c r="AI177" s="62">
        <f t="shared" si="200"/>
        <v>4107.9667369999997</v>
      </c>
      <c r="AK177" s="98"/>
      <c r="AL177" s="34" t="s">
        <v>528</v>
      </c>
      <c r="AM177" s="160">
        <v>42740.86</v>
      </c>
      <c r="AN177" s="160">
        <v>4107.9667369999997</v>
      </c>
      <c r="AO177" s="160">
        <v>2714.9499349999996</v>
      </c>
      <c r="AP177" s="160">
        <v>1580.4499899999998</v>
      </c>
      <c r="AQ177" s="160">
        <v>10.404383174536887</v>
      </c>
      <c r="AR177" s="160">
        <v>10</v>
      </c>
      <c r="AS177" s="160">
        <v>49.369539219753761</v>
      </c>
      <c r="AT177" s="160">
        <v>60.805423829262764</v>
      </c>
      <c r="AU177" s="160">
        <v>0.40438317453688799</v>
      </c>
      <c r="AV177" s="160">
        <v>42537.084074999999</v>
      </c>
      <c r="AW177" s="160">
        <v>-203.77592499999969</v>
      </c>
      <c r="AX177" s="160">
        <v>-40.736662999999965</v>
      </c>
      <c r="AY177" s="72"/>
      <c r="BF177" s="131"/>
      <c r="BJ177" s="96"/>
    </row>
    <row r="178" spans="2:62">
      <c r="B178" s="59" t="str">
        <f t="shared" si="176"/>
        <v>K99313 24oz PS Basilico Tomato &amp; Basil Pasta Sauce</v>
      </c>
      <c r="D178" s="91">
        <f t="shared" si="177"/>
        <v>1611.48</v>
      </c>
      <c r="E178" s="92">
        <f t="shared" si="177"/>
        <v>130.433345</v>
      </c>
      <c r="F178" s="92">
        <f t="shared" si="177"/>
        <v>162.59999500000001</v>
      </c>
      <c r="G178" s="92">
        <f t="shared" si="177"/>
        <v>445.91666599999996</v>
      </c>
      <c r="H178" s="93">
        <f t="shared" si="178"/>
        <v>12.354816170665561</v>
      </c>
      <c r="I178" s="94">
        <f t="shared" si="179"/>
        <v>9.3699999999999992</v>
      </c>
      <c r="J178" s="95">
        <f t="shared" si="180"/>
        <v>0.23246807296981778</v>
      </c>
      <c r="K178" s="95">
        <f t="shared" si="180"/>
        <v>0.58622095318182543</v>
      </c>
      <c r="L178" s="96">
        <f t="shared" si="186"/>
        <v>9.3809440837878064</v>
      </c>
      <c r="M178" s="60">
        <f t="shared" si="181"/>
        <v>0.17651173143098936</v>
      </c>
      <c r="N178" s="60">
        <f t="shared" si="182"/>
        <v>-5.5956341538828419E-2</v>
      </c>
      <c r="O178" s="60">
        <f t="shared" si="187"/>
        <v>0.44511435115198839</v>
      </c>
      <c r="P178" s="60">
        <f t="shared" si="188"/>
        <v>-0.14110660202983705</v>
      </c>
      <c r="Q178" s="97">
        <f t="shared" si="183"/>
        <v>9.3699999999999992</v>
      </c>
      <c r="R178" s="60">
        <f t="shared" si="184"/>
        <v>0.23273959378823528</v>
      </c>
      <c r="S178" s="60">
        <f t="shared" si="185"/>
        <v>2.7152081841749776E-4</v>
      </c>
      <c r="T178" s="60">
        <f t="shared" si="189"/>
        <v>0.58690565457928445</v>
      </c>
      <c r="U178" s="60">
        <f t="shared" si="190"/>
        <v>6.8470139745901992E-4</v>
      </c>
      <c r="W178" s="61"/>
      <c r="X178" s="61"/>
      <c r="Y178" s="60"/>
      <c r="Z178" s="62">
        <f t="shared" si="191"/>
        <v>9129.5914834422147</v>
      </c>
      <c r="AA178" s="62">
        <f t="shared" si="192"/>
        <v>6923.9615562199997</v>
      </c>
      <c r="AB178" s="62">
        <f t="shared" si="193"/>
        <v>171.78228391585529</v>
      </c>
      <c r="AC178" s="62">
        <f t="shared" si="194"/>
        <v>171.98292422625403</v>
      </c>
      <c r="AD178" s="62">
        <f t="shared" si="195"/>
        <v>130.43334499999997</v>
      </c>
      <c r="AE178" s="62">
        <f t="shared" si="196"/>
        <v>3620.3730475761395</v>
      </c>
      <c r="AF178" s="62">
        <f t="shared" si="197"/>
        <v>2745.7223958</v>
      </c>
      <c r="AG178" s="62">
        <f t="shared" si="198"/>
        <v>171.78228388885395</v>
      </c>
      <c r="AH178" s="62">
        <f t="shared" si="199"/>
        <v>171.98292422625403</v>
      </c>
      <c r="AI178" s="62">
        <f t="shared" si="200"/>
        <v>130.433345</v>
      </c>
      <c r="AK178" s="98"/>
      <c r="AL178" s="34" t="s">
        <v>646</v>
      </c>
      <c r="AM178" s="160">
        <v>1611.48</v>
      </c>
      <c r="AN178" s="160">
        <v>130.433345</v>
      </c>
      <c r="AO178" s="160">
        <v>162.59999500000001</v>
      </c>
      <c r="AP178" s="160">
        <v>445.91666599999996</v>
      </c>
      <c r="AQ178" s="160">
        <v>12.354816170665561</v>
      </c>
      <c r="AR178" s="160">
        <v>9.3699999999999992</v>
      </c>
      <c r="AS178" s="160">
        <v>23.246807296981778</v>
      </c>
      <c r="AT178" s="160">
        <v>58.622095318182545</v>
      </c>
      <c r="AU178" s="160">
        <v>2.9848161706655607</v>
      </c>
      <c r="AV178" s="160">
        <v>1222.16044265</v>
      </c>
      <c r="AW178" s="160">
        <v>-389.31955735000003</v>
      </c>
      <c r="AX178" s="160">
        <v>-41.549579226254011</v>
      </c>
      <c r="AY178" s="72"/>
      <c r="BF178" s="131"/>
      <c r="BJ178" s="96"/>
    </row>
    <row r="179" spans="2:62">
      <c r="B179" s="59" t="str">
        <f t="shared" si="176"/>
        <v>K99423 43oz Kroger Traditional Pasta Sauce</v>
      </c>
      <c r="D179" s="91">
        <f t="shared" ref="D179:G191" si="201">AM179</f>
        <v>37461.57</v>
      </c>
      <c r="E179" s="92">
        <f t="shared" si="201"/>
        <v>3011.5167609999994</v>
      </c>
      <c r="F179" s="92">
        <f t="shared" si="201"/>
        <v>2982.6332539999999</v>
      </c>
      <c r="G179" s="92">
        <f t="shared" si="201"/>
        <v>1683.8333149999996</v>
      </c>
      <c r="H179" s="93">
        <f t="shared" si="178"/>
        <v>12.439435996218918</v>
      </c>
      <c r="I179" s="94">
        <f t="shared" si="179"/>
        <v>12.5</v>
      </c>
      <c r="J179" s="95">
        <f t="shared" si="180"/>
        <v>0.39032541113114649</v>
      </c>
      <c r="K179" s="95">
        <f t="shared" si="180"/>
        <v>0.49997280555370516</v>
      </c>
      <c r="L179" s="96">
        <f t="shared" si="186"/>
        <v>12.500056725304503</v>
      </c>
      <c r="M179" s="60">
        <f t="shared" si="181"/>
        <v>0.39222757221068361</v>
      </c>
      <c r="N179" s="60">
        <f t="shared" si="182"/>
        <v>1.9021610795371124E-3</v>
      </c>
      <c r="O179" s="60">
        <f t="shared" si="187"/>
        <v>0.50240930798592964</v>
      </c>
      <c r="P179" s="60">
        <f t="shared" si="188"/>
        <v>2.4365024322244855E-3</v>
      </c>
      <c r="Q179" s="97">
        <f t="shared" si="183"/>
        <v>12.5</v>
      </c>
      <c r="R179" s="60">
        <f t="shared" si="184"/>
        <v>0.39032718243737063</v>
      </c>
      <c r="S179" s="60">
        <f t="shared" si="185"/>
        <v>1.7713062241409006E-6</v>
      </c>
      <c r="T179" s="60">
        <f t="shared" si="189"/>
        <v>0.49997507444764883</v>
      </c>
      <c r="U179" s="60">
        <f t="shared" si="190"/>
        <v>2.2688939436688038E-6</v>
      </c>
      <c r="W179" s="61"/>
      <c r="X179" s="61"/>
      <c r="Y179" s="60"/>
      <c r="Z179" s="62">
        <f t="shared" si="191"/>
        <v>95509.782213570783</v>
      </c>
      <c r="AA179" s="62">
        <f t="shared" si="192"/>
        <v>95974.791624999983</v>
      </c>
      <c r="AB179" s="62">
        <f t="shared" si="193"/>
        <v>2996.9119999403388</v>
      </c>
      <c r="AC179" s="62">
        <f t="shared" si="194"/>
        <v>2996.9256</v>
      </c>
      <c r="AD179" s="62">
        <f t="shared" si="195"/>
        <v>3011.5167609999994</v>
      </c>
      <c r="AE179" s="62">
        <f t="shared" si="196"/>
        <v>74563.845463327161</v>
      </c>
      <c r="AF179" s="62">
        <f t="shared" si="197"/>
        <v>74926.875187499987</v>
      </c>
      <c r="AG179" s="62">
        <f t="shared" si="198"/>
        <v>2996.9119999093336</v>
      </c>
      <c r="AH179" s="62">
        <f t="shared" si="199"/>
        <v>2996.9256</v>
      </c>
      <c r="AI179" s="62">
        <f t="shared" si="200"/>
        <v>3011.5167609999994</v>
      </c>
      <c r="AK179" s="98"/>
      <c r="AL179" s="34" t="s">
        <v>529</v>
      </c>
      <c r="AM179" s="160">
        <v>37461.57</v>
      </c>
      <c r="AN179" s="160">
        <v>3011.5167609999994</v>
      </c>
      <c r="AO179" s="160">
        <v>2982.6332539999999</v>
      </c>
      <c r="AP179" s="160">
        <v>1683.8333149999996</v>
      </c>
      <c r="AQ179" s="160">
        <v>12.43943599621892</v>
      </c>
      <c r="AR179" s="160">
        <v>12.5</v>
      </c>
      <c r="AS179" s="160">
        <v>39.032541113114647</v>
      </c>
      <c r="AT179" s="160">
        <v>49.997280555370516</v>
      </c>
      <c r="AU179" s="160">
        <v>-6.0564003781080372E-2</v>
      </c>
      <c r="AV179" s="160">
        <v>37643.959512499998</v>
      </c>
      <c r="AW179" s="160">
        <v>182.38951249999968</v>
      </c>
      <c r="AX179" s="160">
        <v>14.59116099999995</v>
      </c>
      <c r="AY179" s="72"/>
      <c r="BF179" s="131"/>
      <c r="BJ179" s="96"/>
    </row>
    <row r="180" spans="2:62">
      <c r="B180" s="59" t="str">
        <f t="shared" si="176"/>
        <v>K99427 43 oz Kroger Marinara Pasta Sauce</v>
      </c>
      <c r="D180" s="91">
        <f t="shared" si="201"/>
        <v>30804.17</v>
      </c>
      <c r="E180" s="92">
        <f t="shared" si="201"/>
        <v>2625.533398</v>
      </c>
      <c r="F180" s="92">
        <f t="shared" si="201"/>
        <v>3959.9166180000002</v>
      </c>
      <c r="G180" s="92">
        <f t="shared" si="201"/>
        <v>1296.899981</v>
      </c>
      <c r="H180" s="93">
        <f t="shared" si="178"/>
        <v>11.732537862007421</v>
      </c>
      <c r="I180" s="94">
        <f t="shared" si="179"/>
        <v>12.5</v>
      </c>
      <c r="J180" s="95">
        <f t="shared" si="180"/>
        <v>0.31263945408237098</v>
      </c>
      <c r="K180" s="95">
        <f t="shared" si="180"/>
        <v>0.37416838544841319</v>
      </c>
      <c r="L180" s="96">
        <f t="shared" si="186"/>
        <v>12.50000000026245</v>
      </c>
      <c r="M180" s="60">
        <f t="shared" si="181"/>
        <v>0.33309018236937843</v>
      </c>
      <c r="N180" s="60">
        <f t="shared" si="182"/>
        <v>2.0450728287007447E-2</v>
      </c>
      <c r="O180" s="60">
        <f t="shared" si="187"/>
        <v>0.39868701328246475</v>
      </c>
      <c r="P180" s="60">
        <f t="shared" si="188"/>
        <v>2.4518627834051565E-2</v>
      </c>
      <c r="Q180" s="97">
        <f t="shared" si="183"/>
        <v>12.5</v>
      </c>
      <c r="R180" s="60">
        <f t="shared" si="184"/>
        <v>0.31263945408893512</v>
      </c>
      <c r="S180" s="60">
        <f t="shared" si="185"/>
        <v>6.5641381219450068E-12</v>
      </c>
      <c r="T180" s="60">
        <f t="shared" si="189"/>
        <v>0.37420883827417384</v>
      </c>
      <c r="U180" s="60">
        <f t="shared" si="190"/>
        <v>4.0452825760650679E-5</v>
      </c>
      <c r="W180" s="61"/>
      <c r="X180" s="61"/>
      <c r="Y180" s="60"/>
      <c r="Z180" s="62">
        <f t="shared" si="191"/>
        <v>92479.96978139659</v>
      </c>
      <c r="AA180" s="62">
        <f t="shared" si="192"/>
        <v>98529.37496250002</v>
      </c>
      <c r="AB180" s="62">
        <f t="shared" si="193"/>
        <v>2464.3335999482588</v>
      </c>
      <c r="AC180" s="62">
        <f t="shared" si="194"/>
        <v>2464.3335999999999</v>
      </c>
      <c r="AD180" s="62">
        <f t="shared" si="195"/>
        <v>2625.533398</v>
      </c>
      <c r="AE180" s="62">
        <f t="shared" si="196"/>
        <v>77264.041651077379</v>
      </c>
      <c r="AF180" s="62">
        <f t="shared" si="197"/>
        <v>82318.125200000009</v>
      </c>
      <c r="AG180" s="62">
        <f t="shared" si="198"/>
        <v>2464.067199937947</v>
      </c>
      <c r="AH180" s="62">
        <f t="shared" si="199"/>
        <v>2464.3335999999999</v>
      </c>
      <c r="AI180" s="62">
        <f t="shared" si="200"/>
        <v>2625.533398</v>
      </c>
      <c r="AK180" s="98"/>
      <c r="AL180" s="34" t="s">
        <v>530</v>
      </c>
      <c r="AM180" s="160">
        <v>30804.17</v>
      </c>
      <c r="AN180" s="160">
        <v>2625.533398</v>
      </c>
      <c r="AO180" s="160">
        <v>3959.9166180000002</v>
      </c>
      <c r="AP180" s="160">
        <v>1296.899981</v>
      </c>
      <c r="AQ180" s="160">
        <v>11.732537862007421</v>
      </c>
      <c r="AR180" s="160">
        <v>12.5</v>
      </c>
      <c r="AS180" s="160">
        <v>31.263945408237099</v>
      </c>
      <c r="AT180" s="160">
        <v>37.416838544841319</v>
      </c>
      <c r="AU180" s="160">
        <v>-0.76746213799257934</v>
      </c>
      <c r="AV180" s="160">
        <v>32819.167475000002</v>
      </c>
      <c r="AW180" s="160">
        <v>2014.9974750000003</v>
      </c>
      <c r="AX180" s="160">
        <v>161.19979800000004</v>
      </c>
      <c r="AY180" s="72"/>
      <c r="BF180" s="131"/>
      <c r="BJ180" s="96"/>
    </row>
    <row r="181" spans="2:62">
      <c r="B181" s="59" t="str">
        <f t="shared" si="176"/>
        <v>K99428 43oz Kroger HS Tomato &amp; Basil</v>
      </c>
      <c r="D181" s="91">
        <f t="shared" si="201"/>
        <v>55670.51</v>
      </c>
      <c r="E181" s="92">
        <f t="shared" si="201"/>
        <v>5168.1334370000013</v>
      </c>
      <c r="F181" s="92">
        <f t="shared" si="201"/>
        <v>4534.583244999998</v>
      </c>
      <c r="G181" s="92">
        <f t="shared" si="201"/>
        <v>2729.3499799999995</v>
      </c>
      <c r="H181" s="93">
        <f t="shared" si="178"/>
        <v>10.77187937939846</v>
      </c>
      <c r="I181" s="94">
        <f t="shared" si="179"/>
        <v>12.5</v>
      </c>
      <c r="J181" s="95">
        <f t="shared" si="180"/>
        <v>0.35823816916494294</v>
      </c>
      <c r="K181" s="95">
        <f t="shared" si="180"/>
        <v>0.45894923511840269</v>
      </c>
      <c r="L181" s="96">
        <f t="shared" si="186"/>
        <v>12.500000000192532</v>
      </c>
      <c r="M181" s="60">
        <f t="shared" si="181"/>
        <v>0.41570991996020901</v>
      </c>
      <c r="N181" s="60">
        <f t="shared" si="182"/>
        <v>5.7471750795266063E-2</v>
      </c>
      <c r="O181" s="60">
        <f t="shared" si="187"/>
        <v>0.53264808263315233</v>
      </c>
      <c r="P181" s="60">
        <f t="shared" si="188"/>
        <v>7.3698847514749644E-2</v>
      </c>
      <c r="Q181" s="97">
        <f t="shared" si="183"/>
        <v>12.5</v>
      </c>
      <c r="R181" s="60">
        <f t="shared" si="184"/>
        <v>0.3582381691704607</v>
      </c>
      <c r="S181" s="60">
        <f t="shared" si="185"/>
        <v>5.5177529212357967E-12</v>
      </c>
      <c r="T181" s="60">
        <f t="shared" si="189"/>
        <v>0.45900967182337449</v>
      </c>
      <c r="U181" s="60">
        <f t="shared" si="190"/>
        <v>6.0436704971800204E-5</v>
      </c>
      <c r="W181" s="61"/>
      <c r="X181" s="61"/>
      <c r="Y181" s="60"/>
      <c r="Z181" s="62">
        <f t="shared" si="191"/>
        <v>133916.72251970481</v>
      </c>
      <c r="AA181" s="62">
        <f t="shared" si="192"/>
        <v>155400.83327499998</v>
      </c>
      <c r="AB181" s="62">
        <f t="shared" si="193"/>
        <v>4453.6407999314024</v>
      </c>
      <c r="AC181" s="62">
        <f t="shared" si="194"/>
        <v>4453.6408000000001</v>
      </c>
      <c r="AD181" s="62">
        <f t="shared" si="195"/>
        <v>5168.1334370000013</v>
      </c>
      <c r="AE181" s="62">
        <f t="shared" si="196"/>
        <v>104516.49375098123</v>
      </c>
      <c r="AF181" s="62">
        <f t="shared" si="197"/>
        <v>121283.95852499998</v>
      </c>
      <c r="AG181" s="62">
        <f t="shared" si="198"/>
        <v>4453.0543997744653</v>
      </c>
      <c r="AH181" s="62">
        <f t="shared" si="199"/>
        <v>4453.6408000000001</v>
      </c>
      <c r="AI181" s="62">
        <f t="shared" si="200"/>
        <v>5168.1334370000004</v>
      </c>
      <c r="AK181" s="98"/>
      <c r="AL181" s="34" t="s">
        <v>531</v>
      </c>
      <c r="AM181" s="160">
        <v>55670.51</v>
      </c>
      <c r="AN181" s="160">
        <v>5168.1334370000013</v>
      </c>
      <c r="AO181" s="160">
        <v>4534.583244999998</v>
      </c>
      <c r="AP181" s="160">
        <v>2729.3499799999995</v>
      </c>
      <c r="AQ181" s="160">
        <v>10.771879379398458</v>
      </c>
      <c r="AR181" s="160">
        <v>12.5</v>
      </c>
      <c r="AS181" s="160">
        <v>35.823816916494295</v>
      </c>
      <c r="AT181" s="160">
        <v>45.894923511840268</v>
      </c>
      <c r="AU181" s="160">
        <v>-1.7281206206015418</v>
      </c>
      <c r="AV181" s="160">
        <v>64601.667962500003</v>
      </c>
      <c r="AW181" s="160">
        <v>8931.1579624999958</v>
      </c>
      <c r="AX181" s="160">
        <v>714.49263699999983</v>
      </c>
      <c r="AY181" s="72"/>
      <c r="BF181" s="131"/>
      <c r="BJ181" s="96"/>
    </row>
    <row r="182" spans="2:62">
      <c r="B182" s="59" t="str">
        <f t="shared" si="176"/>
        <v>K99443 24 oz Kroger Traditional Pasta Sauce</v>
      </c>
      <c r="D182" s="91">
        <f t="shared" si="201"/>
        <v>216176.68</v>
      </c>
      <c r="E182" s="92">
        <f t="shared" si="201"/>
        <v>21559.067096999985</v>
      </c>
      <c r="F182" s="92">
        <f t="shared" si="201"/>
        <v>11302.332954000007</v>
      </c>
      <c r="G182" s="92">
        <f t="shared" si="201"/>
        <v>7033.4999380000045</v>
      </c>
      <c r="H182" s="93">
        <f t="shared" si="178"/>
        <v>10.027181557873703</v>
      </c>
      <c r="I182" s="94">
        <f t="shared" si="179"/>
        <v>12.5</v>
      </c>
      <c r="J182" s="95">
        <f t="shared" si="180"/>
        <v>0.53122507402809538</v>
      </c>
      <c r="K182" s="95">
        <f t="shared" si="180"/>
        <v>0.64466937400875624</v>
      </c>
      <c r="L182" s="96">
        <f t="shared" si="186"/>
        <v>10.200298858530438</v>
      </c>
      <c r="M182" s="60">
        <f t="shared" si="181"/>
        <v>0.54039656956012794</v>
      </c>
      <c r="N182" s="60">
        <f t="shared" si="182"/>
        <v>9.1714955320325586E-3</v>
      </c>
      <c r="O182" s="60">
        <f t="shared" si="187"/>
        <v>0.65606051670168963</v>
      </c>
      <c r="P182" s="60">
        <f t="shared" si="188"/>
        <v>1.1391142692933398E-2</v>
      </c>
      <c r="Q182" s="97">
        <f t="shared" si="183"/>
        <v>12.5</v>
      </c>
      <c r="R182" s="60">
        <f t="shared" si="184"/>
        <v>0.43349236129852226</v>
      </c>
      <c r="S182" s="60">
        <f t="shared" si="185"/>
        <v>-9.7732712729573124E-2</v>
      </c>
      <c r="T182" s="60">
        <f t="shared" si="189"/>
        <v>0.526275033113622</v>
      </c>
      <c r="U182" s="60">
        <f t="shared" si="190"/>
        <v>-0.11839434089513423</v>
      </c>
      <c r="W182" s="61"/>
      <c r="X182" s="61"/>
      <c r="Y182" s="60"/>
      <c r="Z182" s="62">
        <f t="shared" si="191"/>
        <v>400033.40542291658</v>
      </c>
      <c r="AA182" s="62">
        <f t="shared" si="192"/>
        <v>498686.2498625</v>
      </c>
      <c r="AB182" s="62">
        <f t="shared" si="193"/>
        <v>21193.171199999986</v>
      </c>
      <c r="AC182" s="62">
        <f t="shared" si="194"/>
        <v>17294.134399999999</v>
      </c>
      <c r="AD182" s="62">
        <f t="shared" si="195"/>
        <v>21559.067096999985</v>
      </c>
      <c r="AE182" s="62">
        <f t="shared" si="196"/>
        <v>329507.22455729707</v>
      </c>
      <c r="AF182" s="62">
        <f t="shared" si="197"/>
        <v>410767.50063749985</v>
      </c>
      <c r="AG182" s="62">
        <f t="shared" si="198"/>
        <v>21184.738199929474</v>
      </c>
      <c r="AH182" s="62">
        <f t="shared" si="199"/>
        <v>17294.134399999999</v>
      </c>
      <c r="AI182" s="62">
        <f t="shared" si="200"/>
        <v>21559.067096999985</v>
      </c>
      <c r="AK182" s="98"/>
      <c r="AL182" s="34" t="s">
        <v>532</v>
      </c>
      <c r="AM182" s="160">
        <v>216176.68</v>
      </c>
      <c r="AN182" s="160">
        <v>21559.067096999985</v>
      </c>
      <c r="AO182" s="160">
        <v>11302.332954000007</v>
      </c>
      <c r="AP182" s="160">
        <v>7033.4999380000045</v>
      </c>
      <c r="AQ182" s="160">
        <v>10.027181557873703</v>
      </c>
      <c r="AR182" s="160">
        <v>12.5</v>
      </c>
      <c r="AS182" s="160">
        <v>53.122507402809539</v>
      </c>
      <c r="AT182" s="160">
        <v>64.466937400875622</v>
      </c>
      <c r="AU182" s="160">
        <v>-2.4728184421262971</v>
      </c>
      <c r="AV182" s="160">
        <v>220616.42111499995</v>
      </c>
      <c r="AW182" s="160">
        <v>4439.7411149999998</v>
      </c>
      <c r="AX182" s="160">
        <v>365.84589699999998</v>
      </c>
      <c r="AY182" s="72"/>
      <c r="BF182" s="131"/>
      <c r="BJ182" s="96"/>
    </row>
    <row r="183" spans="2:62">
      <c r="B183" s="59" t="str">
        <f t="shared" si="176"/>
        <v>K99461 24oz Kroger Pasta Sauce with Meat</v>
      </c>
      <c r="D183" s="91">
        <f t="shared" si="201"/>
        <v>2507.9899999999998</v>
      </c>
      <c r="E183" s="92">
        <f t="shared" si="201"/>
        <v>244.01667</v>
      </c>
      <c r="F183" s="92">
        <f t="shared" si="201"/>
        <v>46.033329999999999</v>
      </c>
      <c r="G183" s="92">
        <f t="shared" si="201"/>
        <v>174.11666600000001</v>
      </c>
      <c r="H183" s="93">
        <f t="shared" si="178"/>
        <v>10.277945355126761</v>
      </c>
      <c r="I183" s="94">
        <f t="shared" si="179"/>
        <v>12.5</v>
      </c>
      <c r="J183" s="95">
        <f t="shared" si="180"/>
        <v>0.43225680492963264</v>
      </c>
      <c r="K183" s="95">
        <f t="shared" si="180"/>
        <v>0.69174004481985862</v>
      </c>
      <c r="L183" s="96">
        <f t="shared" si="186"/>
        <v>12.500000000000002</v>
      </c>
      <c r="M183" s="60">
        <f t="shared" si="181"/>
        <v>0.52570916413028246</v>
      </c>
      <c r="N183" s="60">
        <f t="shared" si="182"/>
        <v>9.3452359200649815E-2</v>
      </c>
      <c r="O183" s="60">
        <f t="shared" si="187"/>
        <v>0.84129174280296504</v>
      </c>
      <c r="P183" s="60">
        <f t="shared" si="188"/>
        <v>0.14955169798310641</v>
      </c>
      <c r="Q183" s="97">
        <f t="shared" si="183"/>
        <v>12.5</v>
      </c>
      <c r="R183" s="60">
        <f t="shared" si="184"/>
        <v>0.4322568049296327</v>
      </c>
      <c r="S183" s="60">
        <f t="shared" si="185"/>
        <v>0</v>
      </c>
      <c r="T183" s="60">
        <f t="shared" si="189"/>
        <v>0.69174004481985862</v>
      </c>
      <c r="U183" s="60">
        <f t="shared" si="190"/>
        <v>0</v>
      </c>
      <c r="W183" s="61"/>
      <c r="X183" s="61"/>
      <c r="Y183" s="60"/>
      <c r="Z183" s="62">
        <f t="shared" si="191"/>
        <v>4770.6796288193746</v>
      </c>
      <c r="AA183" s="62">
        <f t="shared" si="192"/>
        <v>5802.0833250000005</v>
      </c>
      <c r="AB183" s="62">
        <f t="shared" si="193"/>
        <v>200.63919999999996</v>
      </c>
      <c r="AC183" s="62">
        <f t="shared" si="194"/>
        <v>200.63919999999999</v>
      </c>
      <c r="AD183" s="62">
        <f t="shared" si="195"/>
        <v>244.01667</v>
      </c>
      <c r="AE183" s="62">
        <f t="shared" si="196"/>
        <v>2981.1180502545171</v>
      </c>
      <c r="AF183" s="62">
        <f t="shared" si="197"/>
        <v>3625.625</v>
      </c>
      <c r="AG183" s="62">
        <f t="shared" si="198"/>
        <v>200.63919999999999</v>
      </c>
      <c r="AH183" s="62">
        <f t="shared" si="199"/>
        <v>200.63919999999999</v>
      </c>
      <c r="AI183" s="62">
        <f t="shared" si="200"/>
        <v>244.01667</v>
      </c>
      <c r="AK183" s="98"/>
      <c r="AL183" s="34" t="s">
        <v>647</v>
      </c>
      <c r="AM183" s="160">
        <v>2507.9899999999998</v>
      </c>
      <c r="AN183" s="160">
        <v>244.01667</v>
      </c>
      <c r="AO183" s="160">
        <v>46.033329999999999</v>
      </c>
      <c r="AP183" s="160">
        <v>174.11666600000001</v>
      </c>
      <c r="AQ183" s="160">
        <v>10.277945355126763</v>
      </c>
      <c r="AR183" s="160">
        <v>12.5</v>
      </c>
      <c r="AS183" s="160">
        <v>43.225680492963264</v>
      </c>
      <c r="AT183" s="160">
        <v>69.174004481985861</v>
      </c>
      <c r="AU183" s="160">
        <v>-2.2220546448732375</v>
      </c>
      <c r="AV183" s="160">
        <v>3050.2083750000002</v>
      </c>
      <c r="AW183" s="160">
        <v>542.21837500000026</v>
      </c>
      <c r="AX183" s="160">
        <v>43.37747000000001</v>
      </c>
      <c r="AY183" s="72"/>
      <c r="BF183" s="131"/>
      <c r="BJ183" s="96"/>
    </row>
    <row r="184" spans="2:62">
      <c r="B184" s="59" t="str">
        <f t="shared" si="176"/>
        <v>K99526 24OZ Kroger CS Spaghetti Sauce Mush &amp; Onion</v>
      </c>
      <c r="D184" s="91">
        <f t="shared" si="201"/>
        <v>81528.11</v>
      </c>
      <c r="E184" s="92">
        <f t="shared" si="201"/>
        <v>8700.5834739999991</v>
      </c>
      <c r="F184" s="92">
        <f t="shared" si="201"/>
        <v>4385.849882999999</v>
      </c>
      <c r="G184" s="92">
        <f t="shared" si="201"/>
        <v>4002.4666359999992</v>
      </c>
      <c r="H184" s="93">
        <f t="shared" si="178"/>
        <v>9.3704186901523201</v>
      </c>
      <c r="I184" s="94">
        <f t="shared" si="179"/>
        <v>10</v>
      </c>
      <c r="J184" s="95">
        <f t="shared" si="180"/>
        <v>0.45286864591068338</v>
      </c>
      <c r="K184" s="95">
        <f t="shared" si="180"/>
        <v>0.59136005882744602</v>
      </c>
      <c r="L184" s="96">
        <f t="shared" si="186"/>
        <v>10.534671865171921</v>
      </c>
      <c r="M184" s="60">
        <f t="shared" si="181"/>
        <v>0.50913654346177672</v>
      </c>
      <c r="N184" s="60">
        <f t="shared" si="182"/>
        <v>5.6267897551093349E-2</v>
      </c>
      <c r="O184" s="60">
        <f t="shared" si="187"/>
        <v>0.66485521582899554</v>
      </c>
      <c r="P184" s="60">
        <f t="shared" si="188"/>
        <v>7.3495157001549516E-2</v>
      </c>
      <c r="Q184" s="97">
        <f t="shared" si="183"/>
        <v>10</v>
      </c>
      <c r="R184" s="60">
        <f t="shared" si="184"/>
        <v>0.47708225826937817</v>
      </c>
      <c r="S184" s="60">
        <f t="shared" si="185"/>
        <v>2.4213612358694792E-2</v>
      </c>
      <c r="T184" s="60">
        <f t="shared" si="189"/>
        <v>0.62299717406492738</v>
      </c>
      <c r="U184" s="60">
        <f t="shared" si="190"/>
        <v>3.1637115237481361E-2</v>
      </c>
      <c r="W184" s="61"/>
      <c r="X184" s="61"/>
      <c r="Y184" s="60"/>
      <c r="Z184" s="62">
        <f t="shared" si="191"/>
        <v>160130.14788855103</v>
      </c>
      <c r="AA184" s="62">
        <f t="shared" si="192"/>
        <v>170888.99992999999</v>
      </c>
      <c r="AB184" s="62">
        <f t="shared" si="193"/>
        <v>7739.0269999329967</v>
      </c>
      <c r="AC184" s="62">
        <f t="shared" si="194"/>
        <v>8152.8110000000006</v>
      </c>
      <c r="AD184" s="62">
        <f t="shared" si="195"/>
        <v>8700.5834739999991</v>
      </c>
      <c r="AE184" s="62">
        <f t="shared" si="196"/>
        <v>122625.35971586555</v>
      </c>
      <c r="AF184" s="62">
        <f t="shared" si="197"/>
        <v>130864.33356999999</v>
      </c>
      <c r="AG184" s="62">
        <f t="shared" si="198"/>
        <v>7738.7939998369711</v>
      </c>
      <c r="AH184" s="62">
        <f t="shared" si="199"/>
        <v>8152.8109999999997</v>
      </c>
      <c r="AI184" s="62">
        <f t="shared" si="200"/>
        <v>8700.5834740000009</v>
      </c>
      <c r="AK184" s="98"/>
      <c r="AL184" s="34" t="s">
        <v>533</v>
      </c>
      <c r="AM184" s="160">
        <v>81528.11</v>
      </c>
      <c r="AN184" s="160">
        <v>8700.5834739999991</v>
      </c>
      <c r="AO184" s="160">
        <v>4385.849882999999</v>
      </c>
      <c r="AP184" s="160">
        <v>4002.4666359999992</v>
      </c>
      <c r="AQ184" s="160">
        <v>9.3704186901523201</v>
      </c>
      <c r="AR184" s="160">
        <v>10</v>
      </c>
      <c r="AS184" s="160">
        <v>45.286864591068337</v>
      </c>
      <c r="AT184" s="160">
        <v>59.136005882744605</v>
      </c>
      <c r="AU184" s="160">
        <v>-0.6295813098476799</v>
      </c>
      <c r="AV184" s="160">
        <v>91915.918164999981</v>
      </c>
      <c r="AW184" s="160">
        <v>10387.808164999997</v>
      </c>
      <c r="AX184" s="160">
        <v>951.4894740000002</v>
      </c>
      <c r="AY184" s="72"/>
      <c r="BF184" s="131"/>
      <c r="BJ184" s="96"/>
    </row>
    <row r="185" spans="2:62">
      <c r="B185" s="59" t="str">
        <f t="shared" si="176"/>
        <v>K99539 24OZ Kroger CS Spaghetti Sauce GP &amp; Mush</v>
      </c>
      <c r="D185" s="91">
        <f t="shared" si="201"/>
        <v>115808.92</v>
      </c>
      <c r="E185" s="92">
        <f t="shared" si="201"/>
        <v>11184.383502999995</v>
      </c>
      <c r="F185" s="92">
        <f t="shared" si="201"/>
        <v>3798.6498709999987</v>
      </c>
      <c r="G185" s="92">
        <f t="shared" si="201"/>
        <v>7635.8999539999986</v>
      </c>
      <c r="H185" s="93">
        <f t="shared" si="178"/>
        <v>10.354519761320459</v>
      </c>
      <c r="I185" s="94">
        <f t="shared" si="179"/>
        <v>12.5</v>
      </c>
      <c r="J185" s="95">
        <f t="shared" si="180"/>
        <v>0.50227067011760529</v>
      </c>
      <c r="K185" s="95">
        <f t="shared" si="180"/>
        <v>0.75824611187554813</v>
      </c>
      <c r="L185" s="96">
        <f t="shared" si="186"/>
        <v>10.193705268000397</v>
      </c>
      <c r="M185" s="60">
        <f t="shared" si="181"/>
        <v>0.49446997967648809</v>
      </c>
      <c r="N185" s="60">
        <f t="shared" si="182"/>
        <v>-7.8006904411171973E-3</v>
      </c>
      <c r="O185" s="60">
        <f t="shared" si="187"/>
        <v>0.74646990524683854</v>
      </c>
      <c r="P185" s="60">
        <f t="shared" si="188"/>
        <v>-1.1776206628709596E-2</v>
      </c>
      <c r="Q185" s="97">
        <f t="shared" si="183"/>
        <v>12.5</v>
      </c>
      <c r="R185" s="60">
        <f t="shared" si="184"/>
        <v>0.40959993407519379</v>
      </c>
      <c r="S185" s="60">
        <f t="shared" si="185"/>
        <v>-9.2670736042411495E-2</v>
      </c>
      <c r="T185" s="60">
        <f t="shared" si="189"/>
        <v>0.618346990808752</v>
      </c>
      <c r="U185" s="60">
        <f t="shared" si="190"/>
        <v>-0.13989912106679614</v>
      </c>
      <c r="W185" s="61"/>
      <c r="X185" s="61"/>
      <c r="Y185" s="60"/>
      <c r="Z185" s="62">
        <f t="shared" si="191"/>
        <v>234208.19212476586</v>
      </c>
      <c r="AA185" s="62">
        <f t="shared" si="192"/>
        <v>282736.66659999988</v>
      </c>
      <c r="AB185" s="62">
        <f t="shared" si="193"/>
        <v>11360.826799999992</v>
      </c>
      <c r="AC185" s="62">
        <f t="shared" si="194"/>
        <v>9264.713600000001</v>
      </c>
      <c r="AD185" s="62">
        <f t="shared" si="195"/>
        <v>11184.383502999995</v>
      </c>
      <c r="AE185" s="62">
        <f t="shared" si="196"/>
        <v>155142.11515560691</v>
      </c>
      <c r="AF185" s="62">
        <f t="shared" si="197"/>
        <v>187287.91717499995</v>
      </c>
      <c r="AG185" s="62">
        <f t="shared" si="198"/>
        <v>11360.826799937071</v>
      </c>
      <c r="AH185" s="62">
        <f t="shared" si="199"/>
        <v>9264.7135999999991</v>
      </c>
      <c r="AI185" s="62">
        <f t="shared" si="200"/>
        <v>11184.383502999995</v>
      </c>
      <c r="AK185" s="98"/>
      <c r="AL185" s="34" t="s">
        <v>534</v>
      </c>
      <c r="AM185" s="160">
        <v>115808.92</v>
      </c>
      <c r="AN185" s="160">
        <v>11184.383502999995</v>
      </c>
      <c r="AO185" s="160">
        <v>3798.6498709999987</v>
      </c>
      <c r="AP185" s="160">
        <v>7635.8999539999986</v>
      </c>
      <c r="AQ185" s="160">
        <v>10.354519761320459</v>
      </c>
      <c r="AR185" s="160">
        <v>12.5</v>
      </c>
      <c r="AS185" s="160">
        <v>50.227067011760525</v>
      </c>
      <c r="AT185" s="160">
        <v>75.824611187554808</v>
      </c>
      <c r="AU185" s="160">
        <v>-2.1454802386795406</v>
      </c>
      <c r="AV185" s="160">
        <v>114498.91840750004</v>
      </c>
      <c r="AW185" s="160">
        <v>-1310.0015924999993</v>
      </c>
      <c r="AX185" s="160">
        <v>-176.66829699999994</v>
      </c>
      <c r="AY185" s="72"/>
      <c r="BF185" s="131"/>
      <c r="BJ185" s="96"/>
    </row>
    <row r="186" spans="2:62">
      <c r="B186" s="59" t="str">
        <f t="shared" si="176"/>
        <v>K99551 24oz Kroger HS Tomato &amp; Basil</v>
      </c>
      <c r="D186" s="91">
        <f t="shared" si="201"/>
        <v>252307.38</v>
      </c>
      <c r="E186" s="92">
        <f t="shared" si="201"/>
        <v>24511.283840999989</v>
      </c>
      <c r="F186" s="92">
        <f t="shared" si="201"/>
        <v>10265.166241999999</v>
      </c>
      <c r="G186" s="92">
        <f t="shared" si="201"/>
        <v>12076.166571000007</v>
      </c>
      <c r="H186" s="93">
        <f t="shared" si="178"/>
        <v>10.293519573950908</v>
      </c>
      <c r="I186" s="94">
        <f t="shared" si="179"/>
        <v>10</v>
      </c>
      <c r="J186" s="95">
        <f t="shared" si="180"/>
        <v>0.53265744759272526</v>
      </c>
      <c r="K186" s="95">
        <f t="shared" si="180"/>
        <v>0.71742883877949348</v>
      </c>
      <c r="L186" s="96">
        <f t="shared" si="186"/>
        <v>10.109928857049191</v>
      </c>
      <c r="M186" s="60">
        <f t="shared" si="181"/>
        <v>0.52315720212624162</v>
      </c>
      <c r="N186" s="60">
        <f t="shared" si="182"/>
        <v>-9.5002454664836478E-3</v>
      </c>
      <c r="O186" s="60">
        <f t="shared" si="187"/>
        <v>0.70482420668295909</v>
      </c>
      <c r="P186" s="60">
        <f t="shared" si="188"/>
        <v>-1.2604632096534396E-2</v>
      </c>
      <c r="Q186" s="97">
        <f t="shared" si="183"/>
        <v>10</v>
      </c>
      <c r="R186" s="60">
        <f t="shared" si="184"/>
        <v>0.53851289003398595</v>
      </c>
      <c r="S186" s="60">
        <f t="shared" si="185"/>
        <v>5.8554424412606831E-3</v>
      </c>
      <c r="T186" s="60">
        <f t="shared" si="189"/>
        <v>0.72551217676854585</v>
      </c>
      <c r="U186" s="60">
        <f t="shared" si="190"/>
        <v>8.0833379890523638E-3</v>
      </c>
      <c r="W186" s="61"/>
      <c r="X186" s="61"/>
      <c r="Y186" s="60"/>
      <c r="Z186" s="62">
        <f t="shared" si="191"/>
        <v>482278.32661876729</v>
      </c>
      <c r="AA186" s="62">
        <f t="shared" si="192"/>
        <v>468526.16654000001</v>
      </c>
      <c r="AB186" s="62">
        <f t="shared" si="193"/>
        <v>24956.39519996005</v>
      </c>
      <c r="AC186" s="62">
        <f t="shared" si="194"/>
        <v>25230.737999999998</v>
      </c>
      <c r="AD186" s="62">
        <f t="shared" si="195"/>
        <v>24511.283840999989</v>
      </c>
      <c r="AE186" s="62">
        <f t="shared" si="196"/>
        <v>357972.06964188704</v>
      </c>
      <c r="AF186" s="62">
        <f t="shared" si="197"/>
        <v>347764.50082999992</v>
      </c>
      <c r="AG186" s="62">
        <f t="shared" si="198"/>
        <v>24949.628199919702</v>
      </c>
      <c r="AH186" s="62">
        <f t="shared" si="199"/>
        <v>25230.737999999998</v>
      </c>
      <c r="AI186" s="62">
        <f t="shared" si="200"/>
        <v>24511.283840999993</v>
      </c>
      <c r="AK186" s="98"/>
      <c r="AL186" s="34" t="s">
        <v>535</v>
      </c>
      <c r="AM186" s="160">
        <v>252307.38</v>
      </c>
      <c r="AN186" s="160">
        <v>24511.283840999989</v>
      </c>
      <c r="AO186" s="160">
        <v>10265.166241999999</v>
      </c>
      <c r="AP186" s="160">
        <v>12076.166571000007</v>
      </c>
      <c r="AQ186" s="160">
        <v>10.29351957395091</v>
      </c>
      <c r="AR186" s="160">
        <v>10</v>
      </c>
      <c r="AS186" s="160">
        <v>53.265744759272522</v>
      </c>
      <c r="AT186" s="160">
        <v>71.742883877949353</v>
      </c>
      <c r="AU186" s="160">
        <v>0.2935195739509095</v>
      </c>
      <c r="AV186" s="160">
        <v>248381.46348249994</v>
      </c>
      <c r="AW186" s="160">
        <v>-3925.9165175000003</v>
      </c>
      <c r="AX186" s="160">
        <v>-450.40335899999974</v>
      </c>
      <c r="AY186" s="72"/>
      <c r="BF186" s="131"/>
      <c r="BJ186" s="96"/>
    </row>
    <row r="187" spans="2:62">
      <c r="B187" s="59" t="str">
        <f t="shared" si="176"/>
        <v>K99619 24oz Kroger Low Sodium Pasta Sauce</v>
      </c>
      <c r="D187" s="91">
        <f t="shared" si="201"/>
        <v>394.41</v>
      </c>
      <c r="E187" s="92">
        <f t="shared" si="201"/>
        <v>37.133336</v>
      </c>
      <c r="F187" s="92">
        <f t="shared" si="201"/>
        <v>10.383332000000001</v>
      </c>
      <c r="G187" s="92">
        <f t="shared" si="201"/>
        <v>42.633332000000003</v>
      </c>
      <c r="H187" s="93">
        <f t="shared" si="178"/>
        <v>10.621453456269052</v>
      </c>
      <c r="I187" s="94">
        <f t="shared" si="179"/>
        <v>12.5</v>
      </c>
      <c r="J187" s="95">
        <f t="shared" si="180"/>
        <v>0.35000332778702165</v>
      </c>
      <c r="K187" s="95">
        <f t="shared" si="180"/>
        <v>0.6640364597955396</v>
      </c>
      <c r="L187" s="96">
        <f t="shared" si="186"/>
        <v>12.499999999999998</v>
      </c>
      <c r="M187" s="60">
        <f t="shared" si="181"/>
        <v>0.41190611203549643</v>
      </c>
      <c r="N187" s="60">
        <f t="shared" si="182"/>
        <v>6.1902784248474785E-2</v>
      </c>
      <c r="O187" s="60">
        <f t="shared" si="187"/>
        <v>0.78148021658420996</v>
      </c>
      <c r="P187" s="60">
        <f t="shared" si="188"/>
        <v>0.11744375678867036</v>
      </c>
      <c r="Q187" s="97">
        <f t="shared" si="183"/>
        <v>12.5</v>
      </c>
      <c r="R187" s="60">
        <f t="shared" si="184"/>
        <v>0.35000332778702165</v>
      </c>
      <c r="S187" s="60">
        <f t="shared" si="185"/>
        <v>0</v>
      </c>
      <c r="T187" s="60">
        <f t="shared" si="189"/>
        <v>0.6640364597955396</v>
      </c>
      <c r="U187" s="60">
        <f t="shared" si="190"/>
        <v>0</v>
      </c>
      <c r="W187" s="61"/>
      <c r="X187" s="61"/>
      <c r="Y187" s="60"/>
      <c r="Z187" s="62">
        <f t="shared" si="191"/>
        <v>957.52402908265503</v>
      </c>
      <c r="AA187" s="62">
        <f t="shared" si="192"/>
        <v>1126.875</v>
      </c>
      <c r="AB187" s="62">
        <f t="shared" si="193"/>
        <v>31.552800000000005</v>
      </c>
      <c r="AC187" s="62">
        <f t="shared" si="194"/>
        <v>31.552800000000005</v>
      </c>
      <c r="AD187" s="62">
        <f t="shared" si="195"/>
        <v>37.133336000000007</v>
      </c>
      <c r="AE187" s="62">
        <f t="shared" si="196"/>
        <v>504.69607755898909</v>
      </c>
      <c r="AF187" s="62">
        <f t="shared" si="197"/>
        <v>593.95835</v>
      </c>
      <c r="AG187" s="62">
        <f t="shared" si="198"/>
        <v>31.552800000000005</v>
      </c>
      <c r="AH187" s="62">
        <f t="shared" si="199"/>
        <v>31.552800000000005</v>
      </c>
      <c r="AI187" s="62">
        <f t="shared" si="200"/>
        <v>37.133336</v>
      </c>
      <c r="AK187" s="98"/>
      <c r="AL187" s="34" t="s">
        <v>648</v>
      </c>
      <c r="AM187" s="160">
        <v>394.41</v>
      </c>
      <c r="AN187" s="160">
        <v>37.133336</v>
      </c>
      <c r="AO187" s="160">
        <v>10.383332000000001</v>
      </c>
      <c r="AP187" s="160">
        <v>42.633332000000003</v>
      </c>
      <c r="AQ187" s="160">
        <v>10.621453456269053</v>
      </c>
      <c r="AR187" s="160">
        <v>12.5</v>
      </c>
      <c r="AS187" s="160">
        <v>35.000332778702166</v>
      </c>
      <c r="AT187" s="160">
        <v>66.403645979553957</v>
      </c>
      <c r="AU187" s="160">
        <v>-1.8785465437309472</v>
      </c>
      <c r="AV187" s="160">
        <v>464.16669999999999</v>
      </c>
      <c r="AW187" s="160">
        <v>69.756699999999981</v>
      </c>
      <c r="AX187" s="160">
        <v>5.5805359999999986</v>
      </c>
      <c r="AY187" s="72"/>
      <c r="BF187" s="131"/>
      <c r="BJ187" s="96"/>
    </row>
    <row r="188" spans="2:62">
      <c r="B188" s="59" t="str">
        <f t="shared" si="176"/>
        <v>K99713 24oz Kroger 6 Cheese Pasta Sauce</v>
      </c>
      <c r="D188" s="91">
        <f t="shared" si="201"/>
        <v>143263.65</v>
      </c>
      <c r="E188" s="92">
        <f t="shared" si="201"/>
        <v>14451.333565999992</v>
      </c>
      <c r="F188" s="92">
        <f t="shared" si="201"/>
        <v>5948.7998019999977</v>
      </c>
      <c r="G188" s="92">
        <f t="shared" si="201"/>
        <v>11164.533293</v>
      </c>
      <c r="H188" s="93">
        <f t="shared" si="178"/>
        <v>9.9135245439950204</v>
      </c>
      <c r="I188" s="94">
        <f t="shared" si="179"/>
        <v>10</v>
      </c>
      <c r="J188" s="95">
        <f t="shared" si="180"/>
        <v>0.45264045322910751</v>
      </c>
      <c r="K188" s="95">
        <f t="shared" si="180"/>
        <v>0.70034938199795393</v>
      </c>
      <c r="L188" s="96">
        <f t="shared" si="186"/>
        <v>10.027240683323965</v>
      </c>
      <c r="M188" s="60">
        <f t="shared" si="181"/>
        <v>0.45783260508356544</v>
      </c>
      <c r="N188" s="60">
        <f t="shared" si="182"/>
        <v>5.192151854457927E-3</v>
      </c>
      <c r="O188" s="60">
        <f t="shared" si="187"/>
        <v>0.70839407298525858</v>
      </c>
      <c r="P188" s="60">
        <f t="shared" si="188"/>
        <v>8.0446909873046479E-3</v>
      </c>
      <c r="Q188" s="97">
        <f t="shared" si="183"/>
        <v>10</v>
      </c>
      <c r="R188" s="60">
        <f t="shared" si="184"/>
        <v>0.45387347675371048</v>
      </c>
      <c r="S188" s="60">
        <f t="shared" si="185"/>
        <v>1.2330235246029719E-3</v>
      </c>
      <c r="T188" s="60">
        <f t="shared" si="189"/>
        <v>0.70226820293599601</v>
      </c>
      <c r="U188" s="60">
        <f t="shared" si="190"/>
        <v>1.9188209380420762E-3</v>
      </c>
      <c r="W188" s="61"/>
      <c r="X188" s="61"/>
      <c r="Y188" s="60"/>
      <c r="Z188" s="62">
        <f t="shared" si="191"/>
        <v>312917.09766684473</v>
      </c>
      <c r="AA188" s="62">
        <f t="shared" si="192"/>
        <v>315646.6666099999</v>
      </c>
      <c r="AB188" s="62">
        <f t="shared" si="193"/>
        <v>14287.445023460734</v>
      </c>
      <c r="AC188" s="62">
        <f t="shared" si="194"/>
        <v>14326.364999999998</v>
      </c>
      <c r="AD188" s="62">
        <f t="shared" si="195"/>
        <v>14451.333565999992</v>
      </c>
      <c r="AE188" s="62">
        <f t="shared" si="196"/>
        <v>202237.22284443968</v>
      </c>
      <c r="AF188" s="62">
        <f t="shared" si="197"/>
        <v>204001.33367999987</v>
      </c>
      <c r="AG188" s="62">
        <f t="shared" si="198"/>
        <v>14287.220796954631</v>
      </c>
      <c r="AH188" s="62">
        <f t="shared" si="199"/>
        <v>14326.365</v>
      </c>
      <c r="AI188" s="62">
        <f t="shared" si="200"/>
        <v>14451.333565999992</v>
      </c>
      <c r="AK188" s="98"/>
      <c r="AL188" s="34" t="s">
        <v>536</v>
      </c>
      <c r="AM188" s="160">
        <v>143263.65</v>
      </c>
      <c r="AN188" s="160">
        <v>14451.333565999992</v>
      </c>
      <c r="AO188" s="160">
        <v>5948.7998019999977</v>
      </c>
      <c r="AP188" s="160">
        <v>11164.533293</v>
      </c>
      <c r="AQ188" s="160">
        <v>9.9135245439950204</v>
      </c>
      <c r="AR188" s="160">
        <v>10</v>
      </c>
      <c r="AS188" s="160">
        <v>45.264045322910754</v>
      </c>
      <c r="AT188" s="160">
        <v>70.034938199795391</v>
      </c>
      <c r="AU188" s="160">
        <v>-8.6475456004978926E-2</v>
      </c>
      <c r="AV188" s="160">
        <v>144866.77166696003</v>
      </c>
      <c r="AW188" s="160">
        <v>1603.1216669600021</v>
      </c>
      <c r="AX188" s="160">
        <v>160.34754256250034</v>
      </c>
      <c r="AY188" s="72"/>
      <c r="BF188" s="131"/>
      <c r="BJ188" s="96"/>
    </row>
    <row r="189" spans="2:62">
      <c r="B189" s="59" t="str">
        <f t="shared" si="176"/>
        <v>K99811 24oz Kroger Marinara Pasta Sauce</v>
      </c>
      <c r="D189" s="91">
        <f t="shared" si="201"/>
        <v>247996.63</v>
      </c>
      <c r="E189" s="92">
        <f t="shared" si="201"/>
        <v>24237.783770999984</v>
      </c>
      <c r="F189" s="92">
        <f t="shared" si="201"/>
        <v>11613.499621000008</v>
      </c>
      <c r="G189" s="92">
        <f t="shared" si="201"/>
        <v>7794.7832610000032</v>
      </c>
      <c r="H189" s="93">
        <f t="shared" si="178"/>
        <v>10.231819556733686</v>
      </c>
      <c r="I189" s="94">
        <f t="shared" si="179"/>
        <v>12.5</v>
      </c>
      <c r="J189" s="95">
        <f t="shared" si="180"/>
        <v>0.54984127185477794</v>
      </c>
      <c r="K189" s="95">
        <f t="shared" si="180"/>
        <v>0.66938771863212054</v>
      </c>
      <c r="L189" s="96">
        <f t="shared" si="186"/>
        <v>10.33387805280571</v>
      </c>
      <c r="M189" s="60">
        <f t="shared" si="181"/>
        <v>0.55532572874660202</v>
      </c>
      <c r="N189" s="60">
        <f t="shared" si="182"/>
        <v>5.4844568918240855E-3</v>
      </c>
      <c r="O189" s="60">
        <f t="shared" si="187"/>
        <v>0.67606460572087945</v>
      </c>
      <c r="P189" s="60">
        <f t="shared" si="188"/>
        <v>6.6768870887589093E-3</v>
      </c>
      <c r="Q189" s="97">
        <f t="shared" si="183"/>
        <v>12.5</v>
      </c>
      <c r="R189" s="60">
        <f t="shared" si="184"/>
        <v>0.45455941213974949</v>
      </c>
      <c r="S189" s="60">
        <f t="shared" si="185"/>
        <v>-9.528185971502845E-2</v>
      </c>
      <c r="T189" s="60">
        <f t="shared" si="189"/>
        <v>0.55338968435442748</v>
      </c>
      <c r="U189" s="60">
        <f t="shared" si="190"/>
        <v>-0.11599803427769306</v>
      </c>
      <c r="W189" s="61"/>
      <c r="X189" s="61"/>
      <c r="Y189" s="60"/>
      <c r="Z189" s="62">
        <f t="shared" si="191"/>
        <v>446578.67835466733</v>
      </c>
      <c r="AA189" s="62">
        <f t="shared" si="192"/>
        <v>545575.83316249994</v>
      </c>
      <c r="AB189" s="62">
        <f t="shared" si="193"/>
        <v>23998.408799943929</v>
      </c>
      <c r="AC189" s="62">
        <f t="shared" si="194"/>
        <v>19839.7304</v>
      </c>
      <c r="AD189" s="62">
        <f t="shared" si="195"/>
        <v>24237.783770999988</v>
      </c>
      <c r="AE189" s="62">
        <f t="shared" si="196"/>
        <v>366823.86254426709</v>
      </c>
      <c r="AF189" s="62">
        <f t="shared" si="197"/>
        <v>448141.04239999986</v>
      </c>
      <c r="AG189" s="62">
        <f t="shared" si="198"/>
        <v>23998.408799804507</v>
      </c>
      <c r="AH189" s="62">
        <f t="shared" si="199"/>
        <v>19839.730400000004</v>
      </c>
      <c r="AI189" s="62">
        <f t="shared" si="200"/>
        <v>24237.783770999988</v>
      </c>
      <c r="AK189" s="98"/>
      <c r="AL189" s="34" t="s">
        <v>537</v>
      </c>
      <c r="AM189" s="160">
        <v>247996.63</v>
      </c>
      <c r="AN189" s="160">
        <v>24237.783770999984</v>
      </c>
      <c r="AO189" s="160">
        <v>11613.499621000008</v>
      </c>
      <c r="AP189" s="160">
        <v>7794.7832610000032</v>
      </c>
      <c r="AQ189" s="160">
        <v>10.231819556733688</v>
      </c>
      <c r="AR189" s="160">
        <v>12.5</v>
      </c>
      <c r="AS189" s="160">
        <v>54.984127185477789</v>
      </c>
      <c r="AT189" s="160">
        <v>66.938771863212054</v>
      </c>
      <c r="AU189" s="160">
        <v>-2.2681804432663126</v>
      </c>
      <c r="AV189" s="160">
        <v>252265.00455999988</v>
      </c>
      <c r="AW189" s="160">
        <v>4268.374560000002</v>
      </c>
      <c r="AX189" s="160">
        <v>229.26857100000001</v>
      </c>
      <c r="AY189" s="72"/>
      <c r="BF189" s="131"/>
      <c r="BJ189" s="96"/>
    </row>
    <row r="190" spans="2:62">
      <c r="B190" s="59" t="str">
        <f t="shared" si="176"/>
        <v>K99864 24oz Kroger HS Parmesan and Romano Pasta Sauce</v>
      </c>
      <c r="D190" s="91">
        <f t="shared" si="201"/>
        <v>122873.06</v>
      </c>
      <c r="E190" s="92">
        <f t="shared" si="201"/>
        <v>11848.383543999993</v>
      </c>
      <c r="F190" s="92">
        <f t="shared" si="201"/>
        <v>6714.1998169999979</v>
      </c>
      <c r="G190" s="92">
        <f t="shared" si="201"/>
        <v>9379.8999650000023</v>
      </c>
      <c r="H190" s="93">
        <f t="shared" si="178"/>
        <v>10.370449229947722</v>
      </c>
      <c r="I190" s="94">
        <f t="shared" si="179"/>
        <v>10</v>
      </c>
      <c r="J190" s="95">
        <f t="shared" si="180"/>
        <v>0.43287812049228708</v>
      </c>
      <c r="K190" s="95">
        <f t="shared" si="180"/>
        <v>0.65091374478536079</v>
      </c>
      <c r="L190" s="96">
        <f t="shared" si="186"/>
        <v>10.158417040512891</v>
      </c>
      <c r="M190" s="60">
        <f t="shared" si="181"/>
        <v>0.42402757857156087</v>
      </c>
      <c r="N190" s="60">
        <f t="shared" si="182"/>
        <v>-8.850541920726207E-3</v>
      </c>
      <c r="O190" s="60">
        <f t="shared" si="187"/>
        <v>0.63829389011087012</v>
      </c>
      <c r="P190" s="60">
        <f t="shared" si="188"/>
        <v>-1.2619854674490671E-2</v>
      </c>
      <c r="Q190" s="97">
        <f t="shared" si="183"/>
        <v>10</v>
      </c>
      <c r="R190" s="60">
        <f t="shared" si="184"/>
        <v>0.43973564756740413</v>
      </c>
      <c r="S190" s="60">
        <f t="shared" si="185"/>
        <v>6.8575270751170536E-3</v>
      </c>
      <c r="T190" s="60">
        <f t="shared" si="189"/>
        <v>0.66193943811806089</v>
      </c>
      <c r="U190" s="60">
        <f t="shared" si="190"/>
        <v>1.1025693332700093E-2</v>
      </c>
      <c r="W190" s="61"/>
      <c r="X190" s="61"/>
      <c r="Y190" s="60"/>
      <c r="Z190" s="62">
        <f t="shared" si="191"/>
        <v>289776.10469094373</v>
      </c>
      <c r="AA190" s="62">
        <f t="shared" si="192"/>
        <v>279424.83325999993</v>
      </c>
      <c r="AB190" s="62">
        <f t="shared" si="193"/>
        <v>12095.689664045947</v>
      </c>
      <c r="AC190" s="62">
        <f t="shared" si="194"/>
        <v>12287.306</v>
      </c>
      <c r="AD190" s="62">
        <f t="shared" si="195"/>
        <v>11848.383543999991</v>
      </c>
      <c r="AE190" s="62">
        <f t="shared" si="196"/>
        <v>192502.32832192275</v>
      </c>
      <c r="AF190" s="62">
        <f t="shared" si="197"/>
        <v>185625.83360999991</v>
      </c>
      <c r="AG190" s="62">
        <f t="shared" si="198"/>
        <v>12082.640648398932</v>
      </c>
      <c r="AH190" s="62">
        <f t="shared" si="199"/>
        <v>12287.305999999999</v>
      </c>
      <c r="AI190" s="62">
        <f t="shared" si="200"/>
        <v>11848.383543999993</v>
      </c>
      <c r="AK190" s="98"/>
      <c r="AL190" s="34" t="s">
        <v>538</v>
      </c>
      <c r="AM190" s="160">
        <v>122873.06</v>
      </c>
      <c r="AN190" s="160">
        <v>11848.383543999993</v>
      </c>
      <c r="AO190" s="160">
        <v>6714.1998169999979</v>
      </c>
      <c r="AP190" s="160">
        <v>9379.8999650000023</v>
      </c>
      <c r="AQ190" s="160">
        <v>10.370449229947722</v>
      </c>
      <c r="AR190" s="160">
        <v>10</v>
      </c>
      <c r="AS190" s="160">
        <v>43.287812049228705</v>
      </c>
      <c r="AT190" s="160">
        <v>65.091374478536082</v>
      </c>
      <c r="AU190" s="160">
        <v>0.3704492299477215</v>
      </c>
      <c r="AV190" s="160">
        <v>120541.70649208003</v>
      </c>
      <c r="AW190" s="160">
        <v>-2331.3535079200014</v>
      </c>
      <c r="AX190" s="160">
        <v>-264.63912006249996</v>
      </c>
      <c r="AY190" s="72"/>
      <c r="BF190" s="131"/>
      <c r="BJ190" s="96"/>
    </row>
    <row r="191" spans="2:62">
      <c r="B191" s="59" t="str">
        <f t="shared" si="176"/>
        <v>None</v>
      </c>
      <c r="D191" s="91">
        <f t="shared" si="201"/>
        <v>0</v>
      </c>
      <c r="E191" s="92">
        <f t="shared" si="201"/>
        <v>0</v>
      </c>
      <c r="F191" s="92">
        <f t="shared" si="201"/>
        <v>0</v>
      </c>
      <c r="G191" s="92">
        <f t="shared" si="201"/>
        <v>0</v>
      </c>
      <c r="H191" s="93">
        <f t="shared" si="178"/>
        <v>0</v>
      </c>
      <c r="I191" s="94">
        <f t="shared" si="179"/>
        <v>0</v>
      </c>
      <c r="J191" s="95">
        <f t="shared" si="180"/>
        <v>0</v>
      </c>
      <c r="K191" s="95">
        <f t="shared" si="180"/>
        <v>0</v>
      </c>
      <c r="L191" s="96">
        <f t="shared" si="186"/>
        <v>0</v>
      </c>
      <c r="M191" s="60">
        <f t="shared" si="181"/>
        <v>0</v>
      </c>
      <c r="N191" s="60">
        <f t="shared" si="182"/>
        <v>0</v>
      </c>
      <c r="O191" s="60">
        <f t="shared" si="187"/>
        <v>0</v>
      </c>
      <c r="P191" s="60">
        <f t="shared" si="188"/>
        <v>0</v>
      </c>
      <c r="Q191" s="97">
        <f t="shared" si="183"/>
        <v>0</v>
      </c>
      <c r="R191" s="60">
        <f t="shared" si="184"/>
        <v>0</v>
      </c>
      <c r="S191" s="60">
        <f t="shared" si="185"/>
        <v>0</v>
      </c>
      <c r="T191" s="60">
        <f t="shared" si="189"/>
        <v>0</v>
      </c>
      <c r="U191" s="60">
        <f t="shared" si="190"/>
        <v>0</v>
      </c>
      <c r="W191" s="61"/>
      <c r="X191" s="61"/>
      <c r="Y191" s="60"/>
      <c r="Z191" s="62">
        <f t="shared" si="191"/>
        <v>0</v>
      </c>
      <c r="AA191" s="62">
        <f t="shared" si="192"/>
        <v>0</v>
      </c>
      <c r="AB191" s="62">
        <f t="shared" si="193"/>
        <v>0</v>
      </c>
      <c r="AC191" s="62">
        <f t="shared" si="194"/>
        <v>0</v>
      </c>
      <c r="AD191" s="62">
        <f t="shared" si="195"/>
        <v>0</v>
      </c>
      <c r="AE191" s="62">
        <f t="shared" si="196"/>
        <v>0</v>
      </c>
      <c r="AF191" s="62">
        <f t="shared" si="197"/>
        <v>0</v>
      </c>
      <c r="AG191" s="62">
        <f t="shared" si="198"/>
        <v>0</v>
      </c>
      <c r="AH191" s="62">
        <f t="shared" si="199"/>
        <v>0</v>
      </c>
      <c r="AI191" s="62">
        <f t="shared" si="200"/>
        <v>0</v>
      </c>
      <c r="AK191" s="98"/>
      <c r="AL191" s="34" t="s">
        <v>631</v>
      </c>
      <c r="AM191" s="160">
        <v>0</v>
      </c>
      <c r="AN191" s="160">
        <v>0</v>
      </c>
      <c r="AO191" s="160">
        <v>0</v>
      </c>
      <c r="AP191" s="160">
        <v>0</v>
      </c>
      <c r="AQ191" s="160">
        <v>0</v>
      </c>
      <c r="AR191" s="160">
        <v>0</v>
      </c>
      <c r="AS191" s="160">
        <v>0</v>
      </c>
      <c r="AT191" s="160">
        <v>0</v>
      </c>
      <c r="AU191" s="160">
        <v>0</v>
      </c>
      <c r="AV191" s="160">
        <v>0</v>
      </c>
      <c r="AW191" s="160">
        <v>0</v>
      </c>
      <c r="AX191" s="160">
        <v>0</v>
      </c>
      <c r="AY191" s="72"/>
      <c r="BF191" s="131"/>
      <c r="BJ191" s="96"/>
    </row>
    <row r="192" spans="2:62">
      <c r="B192" s="100" t="str">
        <f>CONCATENATE(A156," Subtotal")</f>
        <v>790 Red Sauce Line Subtotal</v>
      </c>
      <c r="C192" s="101"/>
      <c r="D192" s="102">
        <f>SUM(D157:D191)</f>
        <v>1575154.3399999999</v>
      </c>
      <c r="E192" s="102">
        <f>SUM(E157:E191)</f>
        <v>153171.96959599992</v>
      </c>
      <c r="F192" s="102">
        <f>SUM(F157:F191)</f>
        <v>79526.197499000016</v>
      </c>
      <c r="G192" s="102">
        <f>SUM(G157:G191)</f>
        <v>80216.399461000008</v>
      </c>
      <c r="H192" s="103">
        <f t="shared" ref="H192" si="202">D192/E192</f>
        <v>10.283567836560188</v>
      </c>
      <c r="I192" s="104"/>
      <c r="J192" s="105">
        <f>AB192/(SUM($E192:$G192))</f>
        <v>0.48206426382085227</v>
      </c>
      <c r="K192" s="105">
        <f>AG192/(SUM($E192:$F192))</f>
        <v>0.64808043781019198</v>
      </c>
      <c r="L192" s="106">
        <f>D192/(J192*(E192+F192+G192))</f>
        <v>10.442209348834998</v>
      </c>
      <c r="M192" s="107">
        <f>AD192/(SUM($E192:$G192))</f>
        <v>0.48950092442752391</v>
      </c>
      <c r="N192" s="108">
        <f>M192-J192</f>
        <v>7.4366606066716412E-3</v>
      </c>
      <c r="O192" s="107">
        <f>AI192/(SUM($E192:$F192))</f>
        <v>0.65824312889180114</v>
      </c>
      <c r="P192" s="108">
        <f>O192-K192</f>
        <v>1.0162691081609165E-2</v>
      </c>
      <c r="Q192" s="106">
        <f>D192/(R192*(E192+F192+G192))</f>
        <v>11.21159957520663</v>
      </c>
      <c r="R192" s="109">
        <f>AC192/(SUM($E192:$G192))</f>
        <v>0.44898285286081407</v>
      </c>
      <c r="S192" s="108">
        <f>R192-J192</f>
        <v>-3.3081410960038193E-2</v>
      </c>
      <c r="T192" s="109">
        <f>AH192/(SUM($E192:$F192))</f>
        <v>0.60375748957515851</v>
      </c>
      <c r="U192" s="108">
        <f>T192-K192</f>
        <v>-4.4322948235033466E-2</v>
      </c>
      <c r="V192" s="100"/>
      <c r="W192" s="100"/>
      <c r="X192" s="100"/>
      <c r="Y192" s="60"/>
      <c r="Z192" s="110">
        <f t="shared" ref="Z192:AI192" si="203">SUM(Z157:Z191)</f>
        <v>3232142.1857697112</v>
      </c>
      <c r="AA192" s="110">
        <f t="shared" si="203"/>
        <v>3534383.4078962393</v>
      </c>
      <c r="AB192" s="110">
        <f t="shared" si="203"/>
        <v>150844.93016563918</v>
      </c>
      <c r="AC192" s="110">
        <f t="shared" si="203"/>
        <v>140493.27479401793</v>
      </c>
      <c r="AD192" s="110">
        <f t="shared" si="203"/>
        <v>153171.96959599992</v>
      </c>
      <c r="AE192" s="110">
        <f t="shared" si="203"/>
        <v>2403466.979712557</v>
      </c>
      <c r="AF192" s="110">
        <f t="shared" si="203"/>
        <v>2642364.5848568194</v>
      </c>
      <c r="AG192" s="110">
        <f t="shared" si="203"/>
        <v>150807.13000855676</v>
      </c>
      <c r="AH192" s="110">
        <f t="shared" si="203"/>
        <v>140493.26119401792</v>
      </c>
      <c r="AI192" s="110">
        <f t="shared" si="203"/>
        <v>153171.96959599992</v>
      </c>
      <c r="AK192" s="111"/>
      <c r="AL192" s="162" t="s">
        <v>444</v>
      </c>
      <c r="AM192" s="163">
        <v>1575154.34</v>
      </c>
      <c r="AN192" s="163">
        <v>153171.96959599995</v>
      </c>
      <c r="AO192" s="163">
        <v>79526.197499000002</v>
      </c>
      <c r="AP192" s="163">
        <v>80216.399461000023</v>
      </c>
      <c r="AQ192" s="163">
        <v>10.283567836560188</v>
      </c>
      <c r="AR192" s="163">
        <v>10.496832875136819</v>
      </c>
      <c r="AS192" s="163">
        <v>48.206426382085183</v>
      </c>
      <c r="AT192" s="163">
        <v>64.808043781019293</v>
      </c>
      <c r="AU192" s="163">
        <v>-0.21326503857663284</v>
      </c>
      <c r="AV192" s="163">
        <v>1607820.5660047499</v>
      </c>
      <c r="AW192" s="163">
        <v>32666.226004749991</v>
      </c>
      <c r="AX192" s="163">
        <v>2280.2043894820804</v>
      </c>
      <c r="AY192" s="72"/>
      <c r="BF192" s="131"/>
      <c r="BJ192" s="96"/>
    </row>
    <row r="193" spans="1:62">
      <c r="B193" s="100"/>
      <c r="C193" s="100"/>
      <c r="D193" s="102"/>
      <c r="E193" s="102"/>
      <c r="F193" s="102"/>
      <c r="G193" s="102"/>
      <c r="H193" s="100"/>
      <c r="I193" s="100"/>
      <c r="J193" s="105"/>
      <c r="K193" s="105"/>
      <c r="L193" s="106"/>
      <c r="M193" s="108"/>
      <c r="N193" s="108"/>
      <c r="O193" s="108"/>
      <c r="P193" s="108"/>
      <c r="Q193" s="106"/>
      <c r="R193" s="108"/>
      <c r="S193" s="108"/>
      <c r="T193" s="108"/>
      <c r="U193" s="108"/>
      <c r="V193" s="115"/>
      <c r="W193" s="115"/>
      <c r="X193" s="115"/>
      <c r="Y193" s="116"/>
      <c r="AK193" s="98"/>
      <c r="AY193" s="72"/>
      <c r="BF193" s="131"/>
      <c r="BJ193" s="96"/>
    </row>
    <row r="194" spans="1:62">
      <c r="B194" s="100"/>
      <c r="C194" s="100"/>
      <c r="D194" s="102"/>
      <c r="E194" s="102"/>
      <c r="F194" s="102"/>
      <c r="G194" s="102"/>
      <c r="H194" s="100"/>
      <c r="I194" s="100"/>
      <c r="J194" s="105"/>
      <c r="K194" s="105"/>
      <c r="L194" s="106"/>
      <c r="M194" s="108"/>
      <c r="N194" s="108"/>
      <c r="O194" s="108"/>
      <c r="P194" s="108"/>
      <c r="Q194" s="106"/>
      <c r="R194" s="108"/>
      <c r="S194" s="108"/>
      <c r="T194" s="108"/>
      <c r="U194" s="108"/>
      <c r="V194" s="115"/>
      <c r="W194" s="115"/>
      <c r="X194" s="115"/>
      <c r="Y194" s="116"/>
      <c r="AK194" s="98"/>
      <c r="AL194" s="72"/>
      <c r="AM194" s="72"/>
      <c r="AN194" s="72"/>
      <c r="AO194" s="72"/>
      <c r="AP194" s="72"/>
      <c r="AQ194" s="72"/>
      <c r="AR194" s="72"/>
      <c r="AS194" s="72"/>
      <c r="AT194" s="72"/>
      <c r="AU194" s="72"/>
      <c r="AV194" s="72"/>
      <c r="AW194" s="72"/>
      <c r="AX194" s="72"/>
      <c r="AY194" s="72"/>
      <c r="BF194" s="131"/>
      <c r="BJ194" s="96"/>
    </row>
    <row r="195" spans="1:62">
      <c r="A195" s="83" t="str">
        <f>AL195</f>
        <v>800 Canned Foods</v>
      </c>
      <c r="B195" s="100"/>
      <c r="C195" s="100"/>
      <c r="D195" s="102"/>
      <c r="E195" s="102"/>
      <c r="F195" s="102"/>
      <c r="G195" s="102"/>
      <c r="H195" s="100"/>
      <c r="I195" s="100"/>
      <c r="J195" s="105"/>
      <c r="K195" s="105"/>
      <c r="L195" s="106"/>
      <c r="M195" s="108"/>
      <c r="N195" s="108"/>
      <c r="O195" s="108"/>
      <c r="P195" s="108"/>
      <c r="Q195" s="106"/>
      <c r="R195" s="108"/>
      <c r="S195" s="108"/>
      <c r="T195" s="108"/>
      <c r="U195" s="108"/>
      <c r="V195" s="115"/>
      <c r="W195" s="115"/>
      <c r="X195" s="115"/>
      <c r="Y195" s="116"/>
      <c r="AK195" s="114"/>
      <c r="AL195" s="144" t="s">
        <v>539</v>
      </c>
      <c r="AM195" s="144"/>
      <c r="AN195" s="144"/>
      <c r="AO195" s="144"/>
      <c r="AP195" s="144"/>
      <c r="AQ195" s="144"/>
      <c r="AR195" s="145"/>
      <c r="AS195" s="145"/>
      <c r="AT195" s="144"/>
      <c r="AU195" s="144"/>
      <c r="AV195" s="144"/>
      <c r="AW195" s="144"/>
      <c r="AX195" s="144"/>
      <c r="AY195" s="72"/>
      <c r="BF195" s="131"/>
      <c r="BJ195" s="96"/>
    </row>
    <row r="196" spans="1:62">
      <c r="B196" s="59" t="str">
        <f t="shared" ref="B196:B203" si="204">AL196</f>
        <v>K96597 24/14oz Kroger FF Low Sodium Chicken Broth</v>
      </c>
      <c r="D196" s="91">
        <f t="shared" ref="D196:G203" si="205">AM196</f>
        <v>95469.2</v>
      </c>
      <c r="E196" s="92">
        <f t="shared" si="205"/>
        <v>9059.6168559999969</v>
      </c>
      <c r="F196" s="92">
        <f>AO196</f>
        <v>3014.4998349999996</v>
      </c>
      <c r="G196" s="92">
        <f>AP196</f>
        <v>1046.0833189999998</v>
      </c>
      <c r="H196" s="93">
        <f t="shared" ref="H196:H203" si="206">IF(ISERROR(D196/E196),0,D196/E196)</f>
        <v>10.5378849367976</v>
      </c>
      <c r="I196" s="94">
        <f t="shared" ref="I196:I203" si="207">AR196</f>
        <v>11</v>
      </c>
      <c r="J196" s="95">
        <f t="shared" ref="J196:K203" si="208">AS196/100</f>
        <v>0.66144757997897019</v>
      </c>
      <c r="K196" s="95">
        <f t="shared" si="208"/>
        <v>0.71875440394934598</v>
      </c>
      <c r="L196" s="96">
        <f>IF(ISERROR(D196/(J196*(E196+F196+G196))),0,D196/(J196*(E196+F196+G196)))</f>
        <v>11.000879201965759</v>
      </c>
      <c r="M196" s="60">
        <f t="shared" ref="M196:M203" si="209">IF(ISERROR(D196/Z196),0,D196/Z196)</f>
        <v>0.69050905086011727</v>
      </c>
      <c r="N196" s="60">
        <f t="shared" ref="N196:N203" si="210">M196-J196</f>
        <v>2.9061470881147078E-2</v>
      </c>
      <c r="O196" s="60">
        <f>IF(ISERROR(D196/AE196),0,D196/AE196)</f>
        <v>0.75033371697931361</v>
      </c>
      <c r="P196" s="60">
        <f>O196-K196</f>
        <v>3.1579313029967637E-2</v>
      </c>
      <c r="Q196" s="97">
        <f t="shared" ref="Q196:Q203" si="211">I196</f>
        <v>11</v>
      </c>
      <c r="R196" s="60">
        <f t="shared" ref="R196:R203" si="212">IF(ISERROR(D196/AA196),0,D196/AA196)</f>
        <v>0.6615004477982942</v>
      </c>
      <c r="S196" s="60">
        <f t="shared" ref="S196:S203" si="213">R196-J196</f>
        <v>5.2867819324009524E-5</v>
      </c>
      <c r="T196" s="60">
        <f>IF(ISERROR(D196/AF196),0,D196/AF196)</f>
        <v>0.71881185215706023</v>
      </c>
      <c r="U196" s="60">
        <f>T196-K196</f>
        <v>5.7448207714250188E-5</v>
      </c>
      <c r="W196" s="61"/>
      <c r="X196" s="61"/>
      <c r="Y196" s="60"/>
      <c r="Z196" s="62">
        <f>(SUM($E196:$G196))*$H196</f>
        <v>138259.15805315066</v>
      </c>
      <c r="AA196" s="62">
        <f>(SUM($E196:$G196))*$Q196</f>
        <v>144322.20010999995</v>
      </c>
      <c r="AB196" s="62">
        <f>(SUM($E196:$G196))*$J196</f>
        <v>8678.3245454545577</v>
      </c>
      <c r="AC196" s="62">
        <f>SUM(($E196:$G196))*$R196</f>
        <v>8679.0181818181809</v>
      </c>
      <c r="AD196" s="62">
        <f>SUM(($E196:$G196))*$M196</f>
        <v>9059.6168559999969</v>
      </c>
      <c r="AE196" s="62">
        <f>(SUM($E196:$F196))*$H196</f>
        <v>127235.65240322534</v>
      </c>
      <c r="AF196" s="62">
        <f>(SUM($E196:$F196))*$Q196</f>
        <v>132815.28360099994</v>
      </c>
      <c r="AG196" s="62">
        <f>(SUM($E196:$F196))*$K196</f>
        <v>8678.3245454545522</v>
      </c>
      <c r="AH196" s="62">
        <f>SUM(($E196:$F196))*$T196</f>
        <v>8679.0181818181827</v>
      </c>
      <c r="AI196" s="62">
        <f>SUM(($E196:$F196))*$O196</f>
        <v>9059.6168559999969</v>
      </c>
      <c r="AK196" s="98"/>
      <c r="AL196" s="34" t="s">
        <v>540</v>
      </c>
      <c r="AM196" s="160">
        <v>95469.2</v>
      </c>
      <c r="AN196" s="160">
        <v>9059.6168559999969</v>
      </c>
      <c r="AO196" s="160">
        <v>3014.4998349999996</v>
      </c>
      <c r="AP196" s="160">
        <v>1046.0833189999998</v>
      </c>
      <c r="AQ196" s="160">
        <v>10.5378849367976</v>
      </c>
      <c r="AR196" s="160">
        <v>11</v>
      </c>
      <c r="AS196" s="160">
        <v>66.144757997897017</v>
      </c>
      <c r="AT196" s="160">
        <v>71.8754403949346</v>
      </c>
      <c r="AU196" s="160">
        <v>-0.46211506320240003</v>
      </c>
      <c r="AV196" s="160">
        <v>99655.785416000013</v>
      </c>
      <c r="AW196" s="160">
        <v>4186.5854160000008</v>
      </c>
      <c r="AX196" s="160">
        <v>380.59867418181841</v>
      </c>
      <c r="AY196" s="72"/>
      <c r="BF196" s="131"/>
      <c r="BJ196" s="96"/>
    </row>
    <row r="197" spans="1:62">
      <c r="B197" s="59" t="str">
        <f t="shared" si="204"/>
        <v>K96607 24/14oz Kroger Chicken Broth</v>
      </c>
      <c r="D197" s="91">
        <f t="shared" si="205"/>
        <v>83525.88</v>
      </c>
      <c r="E197" s="92">
        <f t="shared" si="205"/>
        <v>7836.316843999999</v>
      </c>
      <c r="F197" s="92">
        <f t="shared" si="205"/>
        <v>3431.1998449999983</v>
      </c>
      <c r="G197" s="92">
        <f t="shared" si="205"/>
        <v>1290.9833189999997</v>
      </c>
      <c r="H197" s="93">
        <f t="shared" si="206"/>
        <v>10.658818634158843</v>
      </c>
      <c r="I197" s="94">
        <f t="shared" si="207"/>
        <v>11</v>
      </c>
      <c r="J197" s="95">
        <f t="shared" si="208"/>
        <v>0.60460412503516214</v>
      </c>
      <c r="K197" s="95">
        <f t="shared" si="208"/>
        <v>0.67387705016701394</v>
      </c>
      <c r="L197" s="96">
        <f t="shared" ref="L197:L203" si="214">IF(ISERROR(D197/(J197*(E197+F197+G197))),0,D197/(J197*(E197+F197+G197)))</f>
        <v>11.000493881082766</v>
      </c>
      <c r="M197" s="60">
        <f t="shared" si="209"/>
        <v>0.62398509686731074</v>
      </c>
      <c r="N197" s="60">
        <f t="shared" si="210"/>
        <v>1.9380971832148597E-2</v>
      </c>
      <c r="O197" s="60">
        <f t="shared" ref="O197:O203" si="215">IF(ISERROR(D197/AE197),0,D197/AE197)</f>
        <v>0.69547860990969435</v>
      </c>
      <c r="P197" s="60">
        <f t="shared" ref="P197:P203" si="216">O197-K197</f>
        <v>2.160155974268041E-2</v>
      </c>
      <c r="Q197" s="97">
        <f t="shared" si="211"/>
        <v>11</v>
      </c>
      <c r="R197" s="60">
        <f t="shared" si="212"/>
        <v>0.60463127072060929</v>
      </c>
      <c r="S197" s="60">
        <f t="shared" si="213"/>
        <v>2.7145685447149681E-5</v>
      </c>
      <c r="T197" s="60">
        <f t="shared" ref="T197:T203" si="217">IF(ISERROR(D197/AF197),0,D197/AF197)</f>
        <v>0.67390730608766714</v>
      </c>
      <c r="U197" s="60">
        <f t="shared" ref="U197:U203" si="218">T197-K197</f>
        <v>3.0255920653199375E-5</v>
      </c>
      <c r="W197" s="61"/>
      <c r="X197" s="61"/>
      <c r="Y197" s="60"/>
      <c r="Z197" s="62">
        <f t="shared" ref="Z197:Z203" si="219">(SUM($E197:$G197))*$H197</f>
        <v>133858.77390235433</v>
      </c>
      <c r="AA197" s="62">
        <f t="shared" ref="AA197:AA203" si="220">(SUM($E197:$G197))*$Q197</f>
        <v>138143.50008799994</v>
      </c>
      <c r="AB197" s="62">
        <f t="shared" ref="AB197:AB203" si="221">(SUM($E197:$G197))*$J197</f>
        <v>7592.9209090909144</v>
      </c>
      <c r="AC197" s="62">
        <f t="shared" ref="AC197:AC203" si="222">SUM(($E197:$G197))*$R197</f>
        <v>7593.2618181818189</v>
      </c>
      <c r="AD197" s="62">
        <f t="shared" ref="AD197:AD203" si="223">SUM(($E197:$G197))*$M197</f>
        <v>7836.3168439999999</v>
      </c>
      <c r="AE197" s="62">
        <f t="shared" ref="AE197:AE203" si="224">(SUM($E197:$F197))*$H197</f>
        <v>120098.41684540891</v>
      </c>
      <c r="AF197" s="62">
        <f t="shared" ref="AF197:AF203" si="225">(SUM($E197:$F197))*$Q197</f>
        <v>123942.68357899996</v>
      </c>
      <c r="AG197" s="62">
        <f t="shared" ref="AG197:AG203" si="226">(SUM($E197:$F197))*$K197</f>
        <v>7592.9209090909171</v>
      </c>
      <c r="AH197" s="62">
        <f t="shared" ref="AH197:AH203" si="227">SUM(($E197:$F197))*$T197</f>
        <v>7593.2618181818179</v>
      </c>
      <c r="AI197" s="62">
        <f t="shared" ref="AI197:AI203" si="228">SUM(($E197:$F197))*$O197</f>
        <v>7836.316843999999</v>
      </c>
      <c r="AK197" s="98"/>
      <c r="AL197" s="34" t="s">
        <v>541</v>
      </c>
      <c r="AM197" s="160">
        <v>83525.88</v>
      </c>
      <c r="AN197" s="160">
        <v>7836.316843999999</v>
      </c>
      <c r="AO197" s="160">
        <v>3431.1998449999983</v>
      </c>
      <c r="AP197" s="160">
        <v>1290.9833189999997</v>
      </c>
      <c r="AQ197" s="160">
        <v>10.658818634158843</v>
      </c>
      <c r="AR197" s="160">
        <v>11</v>
      </c>
      <c r="AS197" s="160">
        <v>60.460412503516217</v>
      </c>
      <c r="AT197" s="160">
        <v>67.387705016701389</v>
      </c>
      <c r="AU197" s="160">
        <v>-0.34118136584115744</v>
      </c>
      <c r="AV197" s="160">
        <v>86199.485283999995</v>
      </c>
      <c r="AW197" s="160">
        <v>2673.605284000002</v>
      </c>
      <c r="AX197" s="160">
        <v>243.05502581818197</v>
      </c>
      <c r="AY197" s="72"/>
      <c r="BF197" s="131"/>
      <c r="BJ197" s="96"/>
    </row>
    <row r="198" spans="1:62">
      <c r="B198" s="59" t="str">
        <f t="shared" si="204"/>
        <v>K96608 24/14oz Kroger Beef Broth</v>
      </c>
      <c r="D198" s="91">
        <f t="shared" si="205"/>
        <v>66980.490000000005</v>
      </c>
      <c r="E198" s="92">
        <f t="shared" si="205"/>
        <v>6225.0834509999995</v>
      </c>
      <c r="F198" s="92">
        <f t="shared" si="205"/>
        <v>2094.9332369999993</v>
      </c>
      <c r="G198" s="92">
        <f t="shared" si="205"/>
        <v>904.58332299999984</v>
      </c>
      <c r="H198" s="93">
        <f t="shared" si="206"/>
        <v>10.75977382909465</v>
      </c>
      <c r="I198" s="94">
        <f t="shared" si="207"/>
        <v>11</v>
      </c>
      <c r="J198" s="95">
        <f t="shared" si="208"/>
        <v>0.66009316905713467</v>
      </c>
      <c r="K198" s="95">
        <f t="shared" si="208"/>
        <v>0.73186096649635335</v>
      </c>
      <c r="L198" s="96">
        <f t="shared" si="214"/>
        <v>11.000072260322264</v>
      </c>
      <c r="M198" s="60">
        <f t="shared" si="209"/>
        <v>0.67483505448223402</v>
      </c>
      <c r="N198" s="60">
        <f t="shared" si="210"/>
        <v>1.4741885425099355E-2</v>
      </c>
      <c r="O198" s="60">
        <f t="shared" si="215"/>
        <v>0.74820564482502394</v>
      </c>
      <c r="P198" s="60">
        <f t="shared" si="216"/>
        <v>1.6344678328670592E-2</v>
      </c>
      <c r="Q198" s="97">
        <f t="shared" si="211"/>
        <v>11</v>
      </c>
      <c r="R198" s="60">
        <f t="shared" si="212"/>
        <v>0.66009750528850941</v>
      </c>
      <c r="S198" s="60">
        <f t="shared" si="213"/>
        <v>4.3362313747463688E-6</v>
      </c>
      <c r="T198" s="60">
        <f t="shared" si="217"/>
        <v>0.73186577417901633</v>
      </c>
      <c r="U198" s="60">
        <f t="shared" si="218"/>
        <v>4.807682662977264E-6</v>
      </c>
      <c r="W198" s="61"/>
      <c r="X198" s="61"/>
      <c r="Y198" s="60"/>
      <c r="Z198" s="62">
        <f t="shared" si="219"/>
        <v>99254.609782223997</v>
      </c>
      <c r="AA198" s="62">
        <f t="shared" si="220"/>
        <v>101470.60012099998</v>
      </c>
      <c r="AB198" s="62">
        <f t="shared" si="221"/>
        <v>6089.0954545454688</v>
      </c>
      <c r="AC198" s="62">
        <f t="shared" si="222"/>
        <v>6089.135454545456</v>
      </c>
      <c r="AD198" s="62">
        <f t="shared" si="223"/>
        <v>6225.0834510000004</v>
      </c>
      <c r="AE198" s="62">
        <f t="shared" si="224"/>
        <v>89521.497817173149</v>
      </c>
      <c r="AF198" s="62">
        <f t="shared" si="225"/>
        <v>91520.183567999993</v>
      </c>
      <c r="AG198" s="62">
        <f t="shared" si="226"/>
        <v>6089.0954545454688</v>
      </c>
      <c r="AH198" s="62">
        <f t="shared" si="227"/>
        <v>6089.1354545454551</v>
      </c>
      <c r="AI198" s="62">
        <f t="shared" si="228"/>
        <v>6225.0834509999995</v>
      </c>
      <c r="AK198" s="98"/>
      <c r="AL198" s="34" t="s">
        <v>542</v>
      </c>
      <c r="AM198" s="160">
        <v>66980.490000000005</v>
      </c>
      <c r="AN198" s="160">
        <v>6225.0834509999995</v>
      </c>
      <c r="AO198" s="160">
        <v>2094.9332369999993</v>
      </c>
      <c r="AP198" s="160">
        <v>904.58332299999984</v>
      </c>
      <c r="AQ198" s="160">
        <v>10.75977382909465</v>
      </c>
      <c r="AR198" s="160">
        <v>11</v>
      </c>
      <c r="AS198" s="160">
        <v>66.009316905713462</v>
      </c>
      <c r="AT198" s="160">
        <v>73.186096649635331</v>
      </c>
      <c r="AU198" s="160">
        <v>-0.24022617090535051</v>
      </c>
      <c r="AV198" s="160">
        <v>68475.917960999999</v>
      </c>
      <c r="AW198" s="160">
        <v>1495.4279610000033</v>
      </c>
      <c r="AX198" s="160">
        <v>135.94799645454577</v>
      </c>
      <c r="AY198" s="72"/>
      <c r="BF198" s="131"/>
      <c r="BJ198" s="96"/>
    </row>
    <row r="199" spans="1:62">
      <c r="B199" s="59" t="str">
        <f t="shared" si="204"/>
        <v>K96651 24/14oz Kroger Low Sodium Beef Broth</v>
      </c>
      <c r="D199" s="91">
        <f t="shared" si="205"/>
        <v>29855.88</v>
      </c>
      <c r="E199" s="92">
        <f t="shared" si="205"/>
        <v>2856.2167299999996</v>
      </c>
      <c r="F199" s="92">
        <f t="shared" si="205"/>
        <v>1066.5999449999999</v>
      </c>
      <c r="G199" s="92">
        <f t="shared" si="205"/>
        <v>374.31666200000001</v>
      </c>
      <c r="H199" s="93">
        <f t="shared" si="206"/>
        <v>10.452946265040611</v>
      </c>
      <c r="I199" s="94">
        <f t="shared" si="207"/>
        <v>11</v>
      </c>
      <c r="J199" s="95">
        <f t="shared" si="208"/>
        <v>0.63157072948970905</v>
      </c>
      <c r="K199" s="95">
        <f t="shared" si="208"/>
        <v>0.69183544917087858</v>
      </c>
      <c r="L199" s="96">
        <f t="shared" si="214"/>
        <v>11.000921168725279</v>
      </c>
      <c r="M199" s="60">
        <f t="shared" si="209"/>
        <v>0.66467956798241656</v>
      </c>
      <c r="N199" s="60">
        <f t="shared" si="210"/>
        <v>3.3108838492707515E-2</v>
      </c>
      <c r="O199" s="60">
        <f t="shared" si="215"/>
        <v>0.72810354564937696</v>
      </c>
      <c r="P199" s="60">
        <f t="shared" si="216"/>
        <v>3.6268096478498379E-2</v>
      </c>
      <c r="Q199" s="97">
        <f t="shared" si="211"/>
        <v>11</v>
      </c>
      <c r="R199" s="60">
        <f t="shared" si="212"/>
        <v>0.63162361887187346</v>
      </c>
      <c r="S199" s="60">
        <f t="shared" si="213"/>
        <v>5.2889382164411636E-5</v>
      </c>
      <c r="T199" s="60">
        <f t="shared" si="217"/>
        <v>0.69189338527804367</v>
      </c>
      <c r="U199" s="60">
        <f t="shared" si="218"/>
        <v>5.7936107165090789E-5</v>
      </c>
      <c r="W199" s="61"/>
      <c r="X199" s="61"/>
      <c r="Y199" s="60"/>
      <c r="Z199" s="62">
        <f t="shared" si="219"/>
        <v>44917.703865375639</v>
      </c>
      <c r="AA199" s="62">
        <f t="shared" si="220"/>
        <v>47268.466706999992</v>
      </c>
      <c r="AB199" s="62">
        <f t="shared" si="221"/>
        <v>2713.9436363636373</v>
      </c>
      <c r="AC199" s="62">
        <f t="shared" si="222"/>
        <v>2714.1709090909094</v>
      </c>
      <c r="AD199" s="62">
        <f t="shared" si="223"/>
        <v>2856.2167299999996</v>
      </c>
      <c r="AE199" s="62">
        <f t="shared" si="224"/>
        <v>41004.991911380275</v>
      </c>
      <c r="AF199" s="62">
        <f t="shared" si="225"/>
        <v>43150.983424999999</v>
      </c>
      <c r="AG199" s="62">
        <f t="shared" si="226"/>
        <v>2713.9436363636373</v>
      </c>
      <c r="AH199" s="62">
        <f t="shared" si="227"/>
        <v>2714.1709090909089</v>
      </c>
      <c r="AI199" s="62">
        <f t="shared" si="228"/>
        <v>2856.2167299999992</v>
      </c>
      <c r="AK199" s="98"/>
      <c r="AL199" s="34" t="s">
        <v>543</v>
      </c>
      <c r="AM199" s="160">
        <v>29855.88</v>
      </c>
      <c r="AN199" s="160">
        <v>2856.2167299999996</v>
      </c>
      <c r="AO199" s="160">
        <v>1066.5999449999999</v>
      </c>
      <c r="AP199" s="160">
        <v>374.31666200000001</v>
      </c>
      <c r="AQ199" s="160">
        <v>10.452946265040609</v>
      </c>
      <c r="AR199" s="160">
        <v>11</v>
      </c>
      <c r="AS199" s="160">
        <v>63.1570729489709</v>
      </c>
      <c r="AT199" s="160">
        <v>69.183544917087858</v>
      </c>
      <c r="AU199" s="160">
        <v>-0.54705373495939058</v>
      </c>
      <c r="AV199" s="160">
        <v>31418.384030000005</v>
      </c>
      <c r="AW199" s="160">
        <v>1562.5040300000003</v>
      </c>
      <c r="AX199" s="160">
        <v>142.04582090909093</v>
      </c>
      <c r="AY199" s="72"/>
      <c r="BF199" s="131"/>
      <c r="BJ199" s="96"/>
    </row>
    <row r="200" spans="1:62">
      <c r="B200" s="59" t="str">
        <f t="shared" si="204"/>
        <v>K96654 24/14oz Kroger Vegetable Broth</v>
      </c>
      <c r="D200" s="91">
        <f t="shared" si="205"/>
        <v>16612.240000000002</v>
      </c>
      <c r="E200" s="92">
        <f t="shared" si="205"/>
        <v>1584.1666909999999</v>
      </c>
      <c r="F200" s="92">
        <f t="shared" si="205"/>
        <v>641.96664499999997</v>
      </c>
      <c r="G200" s="92">
        <f t="shared" si="205"/>
        <v>222.11666499999998</v>
      </c>
      <c r="H200" s="93">
        <f t="shared" si="206"/>
        <v>10.486421722144392</v>
      </c>
      <c r="I200" s="94">
        <f t="shared" si="207"/>
        <v>11</v>
      </c>
      <c r="J200" s="95">
        <f t="shared" si="208"/>
        <v>0.61685025456827747</v>
      </c>
      <c r="K200" s="95">
        <f t="shared" si="208"/>
        <v>0.67839765567556976</v>
      </c>
      <c r="L200" s="96">
        <f t="shared" si="214"/>
        <v>11.000000000000007</v>
      </c>
      <c r="M200" s="60">
        <f t="shared" si="209"/>
        <v>0.6470608354346733</v>
      </c>
      <c r="N200" s="60">
        <f t="shared" si="210"/>
        <v>3.0210580866395831E-2</v>
      </c>
      <c r="O200" s="60">
        <f t="shared" si="215"/>
        <v>0.71162255440030842</v>
      </c>
      <c r="P200" s="60">
        <f t="shared" si="216"/>
        <v>3.3224898724738661E-2</v>
      </c>
      <c r="Q200" s="97">
        <f t="shared" si="211"/>
        <v>11</v>
      </c>
      <c r="R200" s="60">
        <f t="shared" si="212"/>
        <v>0.6168502545682778</v>
      </c>
      <c r="S200" s="60">
        <f t="shared" si="213"/>
        <v>0</v>
      </c>
      <c r="T200" s="60">
        <f t="shared" si="217"/>
        <v>0.6783976556755702</v>
      </c>
      <c r="U200" s="60">
        <f t="shared" si="218"/>
        <v>0</v>
      </c>
      <c r="W200" s="61"/>
      <c r="X200" s="61"/>
      <c r="Y200" s="60"/>
      <c r="Z200" s="62">
        <f t="shared" si="219"/>
        <v>25673.38199172643</v>
      </c>
      <c r="AA200" s="62">
        <f t="shared" si="220"/>
        <v>26930.750011</v>
      </c>
      <c r="AB200" s="62">
        <f t="shared" si="221"/>
        <v>1510.2036363636355</v>
      </c>
      <c r="AC200" s="62">
        <f t="shared" si="222"/>
        <v>1510.2036363636364</v>
      </c>
      <c r="AD200" s="62">
        <f t="shared" si="223"/>
        <v>1584.1666909999997</v>
      </c>
      <c r="AE200" s="62">
        <f t="shared" si="224"/>
        <v>23344.172971020158</v>
      </c>
      <c r="AF200" s="62">
        <f t="shared" si="225"/>
        <v>24487.466696</v>
      </c>
      <c r="AG200" s="62">
        <f t="shared" si="226"/>
        <v>1510.2036363636353</v>
      </c>
      <c r="AH200" s="62">
        <f t="shared" si="227"/>
        <v>1510.2036363636364</v>
      </c>
      <c r="AI200" s="62">
        <f t="shared" si="228"/>
        <v>1584.1666909999999</v>
      </c>
      <c r="AK200" s="98"/>
      <c r="AL200" s="34" t="s">
        <v>544</v>
      </c>
      <c r="AM200" s="160">
        <v>16612.240000000002</v>
      </c>
      <c r="AN200" s="160">
        <v>1584.1666909999999</v>
      </c>
      <c r="AO200" s="160">
        <v>641.96664499999997</v>
      </c>
      <c r="AP200" s="160">
        <v>222.11666499999998</v>
      </c>
      <c r="AQ200" s="160">
        <v>10.486421722144389</v>
      </c>
      <c r="AR200" s="160">
        <v>11</v>
      </c>
      <c r="AS200" s="160">
        <v>61.685025456827752</v>
      </c>
      <c r="AT200" s="160">
        <v>67.839765567556981</v>
      </c>
      <c r="AU200" s="160">
        <v>-0.51357827785561083</v>
      </c>
      <c r="AV200" s="160">
        <v>17425.833601000002</v>
      </c>
      <c r="AW200" s="160">
        <v>813.59360100000004</v>
      </c>
      <c r="AX200" s="160">
        <v>73.963054636363637</v>
      </c>
      <c r="AY200" s="72"/>
      <c r="BF200" s="131"/>
      <c r="BJ200" s="96"/>
    </row>
    <row r="201" spans="1:62">
      <c r="B201" s="59" t="str">
        <f t="shared" si="204"/>
        <v>K99706 24/14oz HT Reduced Sodium Chicken Broth</v>
      </c>
      <c r="D201" s="91">
        <f t="shared" si="205"/>
        <v>1981.87</v>
      </c>
      <c r="E201" s="92">
        <f t="shared" si="205"/>
        <v>184.866668</v>
      </c>
      <c r="F201" s="92">
        <f t="shared" si="205"/>
        <v>27.083331999999999</v>
      </c>
      <c r="G201" s="92">
        <f t="shared" si="205"/>
        <v>0</v>
      </c>
      <c r="H201" s="93">
        <f t="shared" si="206"/>
        <v>10.720537246876759</v>
      </c>
      <c r="I201" s="94">
        <f t="shared" si="207"/>
        <v>11</v>
      </c>
      <c r="J201" s="95">
        <f t="shared" si="208"/>
        <v>0.84950567243560871</v>
      </c>
      <c r="K201" s="95">
        <f t="shared" si="208"/>
        <v>0.84950567243560871</v>
      </c>
      <c r="L201" s="96">
        <f t="shared" si="214"/>
        <v>11.007164567954842</v>
      </c>
      <c r="M201" s="60">
        <f t="shared" si="209"/>
        <v>0.87221829676810581</v>
      </c>
      <c r="N201" s="60">
        <f t="shared" si="210"/>
        <v>2.27126243324971E-2</v>
      </c>
      <c r="O201" s="60">
        <f t="shared" si="215"/>
        <v>0.87221829676810581</v>
      </c>
      <c r="P201" s="60">
        <f t="shared" si="216"/>
        <v>2.27126243324971E-2</v>
      </c>
      <c r="Q201" s="97">
        <f t="shared" si="211"/>
        <v>11</v>
      </c>
      <c r="R201" s="60">
        <f t="shared" si="212"/>
        <v>0.85005897617362591</v>
      </c>
      <c r="S201" s="60">
        <f t="shared" si="213"/>
        <v>5.5330373801720789E-4</v>
      </c>
      <c r="T201" s="60">
        <f t="shared" si="217"/>
        <v>0.85005897617362591</v>
      </c>
      <c r="U201" s="60">
        <f t="shared" si="218"/>
        <v>5.5330373801720789E-4</v>
      </c>
      <c r="W201" s="61"/>
      <c r="X201" s="61"/>
      <c r="Y201" s="60"/>
      <c r="Z201" s="62">
        <f t="shared" si="219"/>
        <v>2272.2178694755289</v>
      </c>
      <c r="AA201" s="62">
        <f t="shared" si="220"/>
        <v>2331.4499999999998</v>
      </c>
      <c r="AB201" s="62">
        <f t="shared" si="221"/>
        <v>180.05272727272725</v>
      </c>
      <c r="AC201" s="62">
        <f t="shared" si="222"/>
        <v>180.17000000000002</v>
      </c>
      <c r="AD201" s="62">
        <f t="shared" si="223"/>
        <v>184.866668</v>
      </c>
      <c r="AE201" s="62">
        <f t="shared" si="224"/>
        <v>2272.2178694755289</v>
      </c>
      <c r="AF201" s="62">
        <f t="shared" si="225"/>
        <v>2331.4499999999998</v>
      </c>
      <c r="AG201" s="62">
        <f t="shared" si="226"/>
        <v>180.05272727272725</v>
      </c>
      <c r="AH201" s="62">
        <f t="shared" si="227"/>
        <v>180.17000000000002</v>
      </c>
      <c r="AI201" s="62">
        <f t="shared" si="228"/>
        <v>184.866668</v>
      </c>
      <c r="AK201" s="98"/>
      <c r="AL201" s="34" t="s">
        <v>649</v>
      </c>
      <c r="AM201" s="160">
        <v>1981.87</v>
      </c>
      <c r="AN201" s="160">
        <v>184.866668</v>
      </c>
      <c r="AO201" s="160">
        <v>27.083331999999999</v>
      </c>
      <c r="AP201" s="160">
        <v>0</v>
      </c>
      <c r="AQ201" s="160">
        <v>10.720537246876761</v>
      </c>
      <c r="AR201" s="160">
        <v>11</v>
      </c>
      <c r="AS201" s="160">
        <v>84.950567243560869</v>
      </c>
      <c r="AT201" s="160">
        <v>84.950567243560869</v>
      </c>
      <c r="AU201" s="160">
        <v>-0.27946275312323904</v>
      </c>
      <c r="AV201" s="160">
        <v>2033.5333480000002</v>
      </c>
      <c r="AW201" s="160">
        <v>51.663348000000113</v>
      </c>
      <c r="AX201" s="160">
        <v>4.6966680000000096</v>
      </c>
      <c r="AY201" s="72"/>
      <c r="BF201" s="131"/>
      <c r="BJ201" s="96"/>
    </row>
    <row r="202" spans="1:62">
      <c r="B202" s="59" t="str">
        <f t="shared" si="204"/>
        <v>K99707 24/14oz HT FF Beef Broth</v>
      </c>
      <c r="D202" s="91">
        <f t="shared" si="205"/>
        <v>1451.11</v>
      </c>
      <c r="E202" s="92">
        <f t="shared" si="205"/>
        <v>135.91667100000001</v>
      </c>
      <c r="F202" s="92">
        <f t="shared" si="205"/>
        <v>39.949995000000001</v>
      </c>
      <c r="G202" s="92">
        <f t="shared" si="205"/>
        <v>0</v>
      </c>
      <c r="H202" s="93">
        <f t="shared" si="206"/>
        <v>10.676468083889429</v>
      </c>
      <c r="I202" s="94">
        <f t="shared" si="207"/>
        <v>11</v>
      </c>
      <c r="J202" s="95">
        <f t="shared" si="208"/>
        <v>0.75010855615521199</v>
      </c>
      <c r="K202" s="95">
        <f t="shared" si="208"/>
        <v>0.75010855615521199</v>
      </c>
      <c r="L202" s="96">
        <f t="shared" si="214"/>
        <v>10.999999999999998</v>
      </c>
      <c r="M202" s="60">
        <f t="shared" si="209"/>
        <v>0.77283929974541055</v>
      </c>
      <c r="N202" s="60">
        <f t="shared" si="210"/>
        <v>2.2730743590198554E-2</v>
      </c>
      <c r="O202" s="60">
        <f t="shared" si="215"/>
        <v>0.77283929974541055</v>
      </c>
      <c r="P202" s="60">
        <f t="shared" si="216"/>
        <v>2.2730743590198554E-2</v>
      </c>
      <c r="Q202" s="97">
        <f t="shared" si="211"/>
        <v>11</v>
      </c>
      <c r="R202" s="60">
        <f t="shared" si="212"/>
        <v>0.75010855615521188</v>
      </c>
      <c r="S202" s="60">
        <f t="shared" si="213"/>
        <v>0</v>
      </c>
      <c r="T202" s="60">
        <f t="shared" si="217"/>
        <v>0.75010855615521188</v>
      </c>
      <c r="U202" s="60">
        <f t="shared" si="218"/>
        <v>0</v>
      </c>
      <c r="W202" s="61"/>
      <c r="X202" s="61"/>
      <c r="Y202" s="60"/>
      <c r="Z202" s="62">
        <f t="shared" si="219"/>
        <v>1877.6348465690421</v>
      </c>
      <c r="AA202" s="62">
        <f t="shared" si="220"/>
        <v>1934.5333260000002</v>
      </c>
      <c r="AB202" s="62">
        <f t="shared" si="221"/>
        <v>131.91909090909093</v>
      </c>
      <c r="AC202" s="62">
        <f t="shared" si="222"/>
        <v>131.9190909090909</v>
      </c>
      <c r="AD202" s="62">
        <f t="shared" si="223"/>
        <v>135.91667100000001</v>
      </c>
      <c r="AE202" s="62">
        <f t="shared" si="224"/>
        <v>1877.6348465690421</v>
      </c>
      <c r="AF202" s="62">
        <f t="shared" si="225"/>
        <v>1934.5333260000002</v>
      </c>
      <c r="AG202" s="62">
        <f t="shared" si="226"/>
        <v>131.91909090909093</v>
      </c>
      <c r="AH202" s="62">
        <f t="shared" si="227"/>
        <v>131.9190909090909</v>
      </c>
      <c r="AI202" s="62">
        <f t="shared" si="228"/>
        <v>135.91667100000001</v>
      </c>
      <c r="AK202" s="98"/>
      <c r="AL202" s="34" t="s">
        <v>650</v>
      </c>
      <c r="AM202" s="160">
        <v>1451.11</v>
      </c>
      <c r="AN202" s="160">
        <v>135.91667100000001</v>
      </c>
      <c r="AO202" s="160">
        <v>39.949995000000001</v>
      </c>
      <c r="AP202" s="160">
        <v>0</v>
      </c>
      <c r="AQ202" s="160">
        <v>10.676468083889429</v>
      </c>
      <c r="AR202" s="160">
        <v>11</v>
      </c>
      <c r="AS202" s="160">
        <v>75.010855615521194</v>
      </c>
      <c r="AT202" s="160">
        <v>75.010855615521194</v>
      </c>
      <c r="AU202" s="160">
        <v>-0.32353191611057125</v>
      </c>
      <c r="AV202" s="160">
        <v>1495.0833809999999</v>
      </c>
      <c r="AW202" s="160">
        <v>43.973380999999932</v>
      </c>
      <c r="AX202" s="160">
        <v>3.9975800909090848</v>
      </c>
      <c r="AY202" s="72"/>
      <c r="BF202" s="131"/>
      <c r="BJ202" s="96"/>
    </row>
    <row r="203" spans="1:62">
      <c r="B203" s="59" t="str">
        <f t="shared" si="204"/>
        <v>K99709 24/14oz HT Chicken Broth</v>
      </c>
      <c r="D203" s="91">
        <f t="shared" si="205"/>
        <v>1981.99</v>
      </c>
      <c r="E203" s="92">
        <f t="shared" si="205"/>
        <v>189.483338</v>
      </c>
      <c r="F203" s="92">
        <f t="shared" si="205"/>
        <v>62.816663000000005</v>
      </c>
      <c r="G203" s="92">
        <f t="shared" si="205"/>
        <v>38.683333000000005</v>
      </c>
      <c r="H203" s="93">
        <f t="shared" si="206"/>
        <v>10.459969836503513</v>
      </c>
      <c r="I203" s="94">
        <f t="shared" si="207"/>
        <v>11</v>
      </c>
      <c r="J203" s="95">
        <f t="shared" si="208"/>
        <v>0.61921384504759425</v>
      </c>
      <c r="K203" s="95">
        <f t="shared" si="208"/>
        <v>0.7141534220243948</v>
      </c>
      <c r="L203" s="96">
        <f t="shared" si="214"/>
        <v>11.000000000000044</v>
      </c>
      <c r="M203" s="60">
        <f t="shared" si="209"/>
        <v>0.65118278560929543</v>
      </c>
      <c r="N203" s="60">
        <f t="shared" si="210"/>
        <v>3.1968940561701187E-2</v>
      </c>
      <c r="O203" s="60">
        <f t="shared" si="215"/>
        <v>0.75102392885047986</v>
      </c>
      <c r="P203" s="60">
        <f t="shared" si="216"/>
        <v>3.6870506826085059E-2</v>
      </c>
      <c r="Q203" s="97">
        <f t="shared" si="211"/>
        <v>11</v>
      </c>
      <c r="R203" s="60">
        <f t="shared" si="212"/>
        <v>0.61921384504759669</v>
      </c>
      <c r="S203" s="60">
        <f t="shared" si="213"/>
        <v>2.4424906541753444E-15</v>
      </c>
      <c r="T203" s="60">
        <f t="shared" si="217"/>
        <v>0.71415342202439813</v>
      </c>
      <c r="U203" s="60">
        <f t="shared" si="218"/>
        <v>3.3306690738754696E-15</v>
      </c>
      <c r="W203" s="61"/>
      <c r="X203" s="61"/>
      <c r="Y203" s="60"/>
      <c r="Z203" s="62">
        <f t="shared" si="219"/>
        <v>3043.6768965652273</v>
      </c>
      <c r="AA203" s="62">
        <f t="shared" si="220"/>
        <v>3200.8166740000001</v>
      </c>
      <c r="AB203" s="62">
        <f t="shared" si="221"/>
        <v>180.18090909090836</v>
      </c>
      <c r="AC203" s="62">
        <f t="shared" si="222"/>
        <v>180.18090909090907</v>
      </c>
      <c r="AD203" s="62">
        <f t="shared" si="223"/>
        <v>189.483338</v>
      </c>
      <c r="AE203" s="62">
        <f t="shared" si="224"/>
        <v>2639.0504002098064</v>
      </c>
      <c r="AF203" s="62">
        <f t="shared" si="225"/>
        <v>2775.3000110000003</v>
      </c>
      <c r="AG203" s="62">
        <f t="shared" si="226"/>
        <v>180.18090909090824</v>
      </c>
      <c r="AH203" s="62">
        <f t="shared" si="227"/>
        <v>180.18090909090907</v>
      </c>
      <c r="AI203" s="62">
        <f t="shared" si="228"/>
        <v>189.483338</v>
      </c>
      <c r="AK203" s="98"/>
      <c r="AL203" s="34" t="s">
        <v>651</v>
      </c>
      <c r="AM203" s="160">
        <v>1981.99</v>
      </c>
      <c r="AN203" s="160">
        <v>189.483338</v>
      </c>
      <c r="AO203" s="160">
        <v>62.816663000000005</v>
      </c>
      <c r="AP203" s="160">
        <v>38.683333000000005</v>
      </c>
      <c r="AQ203" s="160">
        <v>10.459969836503513</v>
      </c>
      <c r="AR203" s="160">
        <v>11</v>
      </c>
      <c r="AS203" s="160">
        <v>61.921384504759423</v>
      </c>
      <c r="AT203" s="160">
        <v>71.415342202439476</v>
      </c>
      <c r="AU203" s="160">
        <v>-0.54003016349648758</v>
      </c>
      <c r="AV203" s="160">
        <v>2084.316718</v>
      </c>
      <c r="AW203" s="160">
        <v>102.32671799999981</v>
      </c>
      <c r="AX203" s="160">
        <v>9.3024289090908923</v>
      </c>
      <c r="AY203" s="72"/>
      <c r="BF203" s="131"/>
      <c r="BJ203" s="96"/>
    </row>
    <row r="204" spans="1:62">
      <c r="B204" s="100" t="str">
        <f>CONCATENATE(A195," Subtotal")</f>
        <v>800 Canned Foods Subtotal</v>
      </c>
      <c r="C204" s="101"/>
      <c r="D204" s="102">
        <f>SUM(D196:D203)</f>
        <v>297858.65999999997</v>
      </c>
      <c r="E204" s="102">
        <f>SUM(E196:E203)</f>
        <v>28071.667248999991</v>
      </c>
      <c r="F204" s="102">
        <f>SUM(F196:F203)</f>
        <v>10379.049496999998</v>
      </c>
      <c r="G204" s="102">
        <f>SUM(G196:G203)</f>
        <v>3876.7666209999993</v>
      </c>
      <c r="H204" s="103">
        <f t="shared" ref="H204" si="229">D204/E204</f>
        <v>10.610650851548931</v>
      </c>
      <c r="I204" s="104"/>
      <c r="J204" s="105">
        <f>AB204/(SUM($E204:$G204))</f>
        <v>0.63969408892853874</v>
      </c>
      <c r="K204" s="105">
        <f>AG204/(SUM($E204:$F204))</f>
        <v>0.70419079800138462</v>
      </c>
      <c r="L204" s="106">
        <f>D204/(J204*(E204+F204+G204))</f>
        <v>11.000576511689617</v>
      </c>
      <c r="M204" s="107">
        <f>AD204/(SUM($E204:$G204))</f>
        <v>0.66320189664017837</v>
      </c>
      <c r="N204" s="108">
        <f>M204-J204</f>
        <v>2.3507807711639628E-2</v>
      </c>
      <c r="O204" s="107">
        <f>AI204/(SUM($E204:$F204))</f>
        <v>0.73006876398267073</v>
      </c>
      <c r="P204" s="108">
        <f>O204-K204</f>
        <v>2.5877965981286111E-2</v>
      </c>
      <c r="Q204" s="106">
        <f>D204/(R204*(E204+F204+G204))</f>
        <v>11</v>
      </c>
      <c r="R204" s="109">
        <f>AC204/(SUM($E204:$G204))</f>
        <v>0.63972761539399747</v>
      </c>
      <c r="S204" s="108">
        <f>R204-J204</f>
        <v>3.3526465458733057E-5</v>
      </c>
      <c r="T204" s="109">
        <f>AH204/(SUM($E204:$F204))</f>
        <v>0.70422770474927276</v>
      </c>
      <c r="U204" s="108">
        <f>T204-K204</f>
        <v>3.6906747888143521E-5</v>
      </c>
      <c r="V204" s="100"/>
      <c r="W204" s="100"/>
      <c r="X204" s="100"/>
      <c r="Y204" s="60"/>
      <c r="Z204" s="110">
        <f t="shared" ref="Z204:AI204" si="230">SUM(Z196:Z203)</f>
        <v>449157.15720744088</v>
      </c>
      <c r="AA204" s="110">
        <f t="shared" si="230"/>
        <v>465602.31703699986</v>
      </c>
      <c r="AB204" s="110">
        <f t="shared" si="230"/>
        <v>27076.64090909094</v>
      </c>
      <c r="AC204" s="110">
        <f t="shared" si="230"/>
        <v>27078.059999999998</v>
      </c>
      <c r="AD204" s="110">
        <f t="shared" si="230"/>
        <v>28071.667248999998</v>
      </c>
      <c r="AE204" s="110">
        <f t="shared" si="230"/>
        <v>407993.6350644622</v>
      </c>
      <c r="AF204" s="110">
        <f t="shared" si="230"/>
        <v>422957.8842059999</v>
      </c>
      <c r="AG204" s="110">
        <f t="shared" si="230"/>
        <v>27076.640909090936</v>
      </c>
      <c r="AH204" s="110">
        <f t="shared" si="230"/>
        <v>27078.059999999998</v>
      </c>
      <c r="AI204" s="110">
        <f t="shared" si="230"/>
        <v>28071.667248999991</v>
      </c>
      <c r="AK204" s="111"/>
      <c r="AL204" s="162" t="s">
        <v>444</v>
      </c>
      <c r="AM204" s="163">
        <v>297858.65999999997</v>
      </c>
      <c r="AN204" s="163">
        <v>28071.667248999998</v>
      </c>
      <c r="AO204" s="163">
        <v>10379.049496999998</v>
      </c>
      <c r="AP204" s="163">
        <v>3876.7666209999988</v>
      </c>
      <c r="AQ204" s="163">
        <v>10.610650851548929</v>
      </c>
      <c r="AR204" s="163">
        <v>11.000000000000002</v>
      </c>
      <c r="AS204" s="163">
        <v>63.96940889285402</v>
      </c>
      <c r="AT204" s="163">
        <v>70.419079800138647</v>
      </c>
      <c r="AU204" s="163">
        <v>-0.38934914845107416</v>
      </c>
      <c r="AV204" s="163">
        <v>308788.33973900002</v>
      </c>
      <c r="AW204" s="163">
        <v>10929.679739000008</v>
      </c>
      <c r="AX204" s="163">
        <v>993.60724900000093</v>
      </c>
      <c r="AY204" s="72"/>
      <c r="BF204" s="131"/>
      <c r="BJ204" s="96"/>
    </row>
    <row r="205" spans="1:62">
      <c r="B205" s="100"/>
      <c r="C205" s="100"/>
      <c r="D205" s="102"/>
      <c r="E205" s="102"/>
      <c r="F205" s="102"/>
      <c r="G205" s="102"/>
      <c r="H205" s="100"/>
      <c r="I205" s="100"/>
      <c r="J205" s="105"/>
      <c r="K205" s="105"/>
      <c r="L205" s="106"/>
      <c r="M205" s="108"/>
      <c r="N205" s="108"/>
      <c r="O205" s="108"/>
      <c r="P205" s="108"/>
      <c r="Q205" s="106"/>
      <c r="R205" s="108"/>
      <c r="S205" s="108"/>
      <c r="T205" s="108"/>
      <c r="U205" s="108"/>
      <c r="V205" s="115"/>
      <c r="W205" s="115"/>
      <c r="X205" s="115"/>
      <c r="Y205" s="116"/>
      <c r="AK205" s="98"/>
      <c r="AY205" s="72"/>
      <c r="BF205" s="131"/>
      <c r="BJ205" s="96"/>
    </row>
    <row r="206" spans="1:62">
      <c r="B206" s="100"/>
      <c r="C206" s="100"/>
      <c r="D206" s="102"/>
      <c r="E206" s="102"/>
      <c r="F206" s="102"/>
      <c r="G206" s="102"/>
      <c r="H206" s="100"/>
      <c r="I206" s="100"/>
      <c r="J206" s="105"/>
      <c r="K206" s="105"/>
      <c r="L206" s="106"/>
      <c r="M206" s="108"/>
      <c r="N206" s="108"/>
      <c r="O206" s="108"/>
      <c r="P206" s="108"/>
      <c r="Q206" s="106"/>
      <c r="R206" s="108"/>
      <c r="S206" s="108"/>
      <c r="T206" s="108"/>
      <c r="U206" s="108"/>
      <c r="V206" s="115"/>
      <c r="W206" s="115"/>
      <c r="X206" s="115"/>
      <c r="Y206" s="116"/>
      <c r="AK206" s="98"/>
      <c r="AL206" s="72"/>
      <c r="AM206" s="72"/>
      <c r="AN206" s="72"/>
      <c r="AO206" s="72"/>
      <c r="AP206" s="72"/>
      <c r="AQ206" s="72"/>
      <c r="AR206" s="72"/>
      <c r="AS206" s="72"/>
      <c r="AT206" s="72"/>
      <c r="AU206" s="72"/>
      <c r="AV206" s="72"/>
      <c r="AW206" s="72"/>
      <c r="AX206" s="72"/>
      <c r="AY206" s="72"/>
      <c r="BF206" s="131"/>
      <c r="BJ206" s="96"/>
    </row>
    <row r="207" spans="1:62">
      <c r="A207" s="83" t="str">
        <f>AL207</f>
        <v>820 BBQ/Syrup Line</v>
      </c>
      <c r="B207" s="100"/>
      <c r="C207" s="100"/>
      <c r="D207" s="102"/>
      <c r="E207" s="102"/>
      <c r="F207" s="102"/>
      <c r="G207" s="102"/>
      <c r="H207" s="100"/>
      <c r="I207" s="100"/>
      <c r="J207" s="105"/>
      <c r="K207" s="105"/>
      <c r="L207" s="106"/>
      <c r="M207" s="108"/>
      <c r="N207" s="108"/>
      <c r="O207" s="108"/>
      <c r="P207" s="108"/>
      <c r="Q207" s="106"/>
      <c r="R207" s="108"/>
      <c r="S207" s="108"/>
      <c r="T207" s="108"/>
      <c r="U207" s="108"/>
      <c r="V207" s="115"/>
      <c r="W207" s="115"/>
      <c r="X207" s="115"/>
      <c r="Y207" s="116"/>
      <c r="AK207" s="114"/>
      <c r="AL207" s="34" t="s">
        <v>545</v>
      </c>
      <c r="AM207" s="146"/>
      <c r="AN207" s="146"/>
      <c r="AO207" s="146"/>
      <c r="AP207" s="146"/>
      <c r="AQ207" s="146"/>
      <c r="AR207" s="147"/>
      <c r="AS207" s="147"/>
      <c r="AT207" s="146"/>
      <c r="AU207" s="146"/>
      <c r="AV207" s="146"/>
      <c r="AW207" s="146"/>
      <c r="AX207" s="146"/>
      <c r="AY207" s="72"/>
      <c r="BF207" s="131"/>
      <c r="BJ207" s="96"/>
    </row>
    <row r="208" spans="1:62">
      <c r="B208" s="59" t="str">
        <f t="shared" ref="B208:B228" si="231">AL208</f>
        <v>K00978 17.5oz Kroger Thick and Spicy BBQ</v>
      </c>
      <c r="D208" s="91">
        <f t="shared" ref="D208:G228" si="232">AM208</f>
        <v>27298.05</v>
      </c>
      <c r="E208" s="92">
        <f t="shared" si="232"/>
        <v>2374.5334339999999</v>
      </c>
      <c r="F208" s="92">
        <f>AO208</f>
        <v>1950.616577</v>
      </c>
      <c r="G208" s="92">
        <f>AP208</f>
        <v>2127.7833219999993</v>
      </c>
      <c r="H208" s="93">
        <f t="shared" ref="H208:H228" si="233">IF(ISERROR(D208/E208),0,D208/E208)</f>
        <v>11.496174199583832</v>
      </c>
      <c r="I208" s="94">
        <f t="shared" ref="I208:I228" si="234">AR208</f>
        <v>11.5</v>
      </c>
      <c r="J208" s="95">
        <f t="shared" ref="J208:K228" si="235">AS208/100</f>
        <v>0.36785279540779037</v>
      </c>
      <c r="K208" s="95">
        <f t="shared" si="235"/>
        <v>0.54882017017027407</v>
      </c>
      <c r="L208" s="96">
        <f>IF(ISERROR(D208/(J208*(E208+F208+G208))),0,D208/(J208*(E208+F208+G208)))</f>
        <v>11.500067404928732</v>
      </c>
      <c r="M208" s="60">
        <f t="shared" ref="M208:M228" si="236">IF(ISERROR(D208/Z208),0,D208/Z208)</f>
        <v>0.36797736958736998</v>
      </c>
      <c r="N208" s="60">
        <f t="shared" ref="N208:N228" si="237">M208-J208</f>
        <v>1.2457417957961736E-4</v>
      </c>
      <c r="O208" s="60">
        <f>IF(ISERROR(D208/AE208),0,D208/AE208)</f>
        <v>0.54900602937723175</v>
      </c>
      <c r="P208" s="60">
        <f>O208-K208</f>
        <v>1.8585920695768365E-4</v>
      </c>
      <c r="Q208" s="97">
        <f t="shared" ref="Q208:Q228" si="238">I208</f>
        <v>11.5</v>
      </c>
      <c r="R208" s="60">
        <f t="shared" ref="R208:R228" si="239">IF(ISERROR(D208/AA208),0,D208/AA208)</f>
        <v>0.36785495150269981</v>
      </c>
      <c r="S208" s="60">
        <f t="shared" ref="S208:S228" si="240">R208-J208</f>
        <v>2.1560949094445725E-6</v>
      </c>
      <c r="T208" s="60">
        <f>IF(ISERROR(D208/AF208),0,D208/AF208)</f>
        <v>0.54882338698630395</v>
      </c>
      <c r="U208" s="60">
        <f>T208-K208</f>
        <v>3.2168160298828852E-6</v>
      </c>
      <c r="W208" s="61"/>
      <c r="X208" s="61"/>
      <c r="Y208" s="60"/>
      <c r="Z208" s="62">
        <f>(SUM($E208:$G208))*$H208</f>
        <v>74184.045694469096</v>
      </c>
      <c r="AA208" s="62">
        <f>(SUM($E208:$G208))*$Q208</f>
        <v>74208.733329499984</v>
      </c>
      <c r="AB208" s="62">
        <f>(SUM($E208:$G208))*$J208</f>
        <v>2373.7295651241593</v>
      </c>
      <c r="AC208" s="62">
        <f>SUM(($E208:$G208))*$R208</f>
        <v>2373.7434782608698</v>
      </c>
      <c r="AD208" s="62">
        <f>SUM(($E208:$G208))*$M208</f>
        <v>2374.5334339999999</v>
      </c>
      <c r="AE208" s="62">
        <f>(SUM($E208:$F208))*$H208</f>
        <v>49722.677965787923</v>
      </c>
      <c r="AF208" s="62">
        <f>(SUM($E208:$F208))*$Q208</f>
        <v>49739.225126499994</v>
      </c>
      <c r="AG208" s="62">
        <f>(SUM($E208:$F208))*$K208</f>
        <v>2373.7295650489827</v>
      </c>
      <c r="AH208" s="62">
        <f>SUM(($E208:$F208))*$T208</f>
        <v>2373.7434782608698</v>
      </c>
      <c r="AI208" s="62">
        <f>SUM(($E208:$F208))*$O208</f>
        <v>2374.5334339999999</v>
      </c>
      <c r="AK208" s="98"/>
      <c r="AL208" s="34" t="s">
        <v>546</v>
      </c>
      <c r="AM208" s="160">
        <v>27298.05</v>
      </c>
      <c r="AN208" s="160">
        <v>2374.5334339999999</v>
      </c>
      <c r="AO208" s="160">
        <v>1950.616577</v>
      </c>
      <c r="AP208" s="160">
        <v>2127.7833219999993</v>
      </c>
      <c r="AQ208" s="160">
        <v>11.496174199583834</v>
      </c>
      <c r="AR208" s="160">
        <v>11.5</v>
      </c>
      <c r="AS208" s="160">
        <v>36.785279540779037</v>
      </c>
      <c r="AT208" s="160">
        <v>54.882017017027408</v>
      </c>
      <c r="AU208" s="160">
        <v>-3.8258004161662029E-3</v>
      </c>
      <c r="AV208" s="160">
        <v>27307.134490999997</v>
      </c>
      <c r="AW208" s="160">
        <v>9.0844910000006713</v>
      </c>
      <c r="AX208" s="160">
        <v>0.78995573913049388</v>
      </c>
      <c r="AY208" s="72"/>
      <c r="BF208" s="131"/>
      <c r="BJ208" s="96"/>
    </row>
    <row r="209" spans="2:62">
      <c r="B209" s="59" t="str">
        <f t="shared" si="231"/>
        <v>K06186 HT 36oz Original Syrup</v>
      </c>
      <c r="D209" s="91">
        <f t="shared" si="232"/>
        <v>1530.73</v>
      </c>
      <c r="E209" s="92">
        <f t="shared" si="232"/>
        <v>169.05001100000001</v>
      </c>
      <c r="F209" s="92">
        <f t="shared" si="232"/>
        <v>334.63332300000002</v>
      </c>
      <c r="G209" s="92">
        <f t="shared" si="232"/>
        <v>0</v>
      </c>
      <c r="H209" s="93">
        <f t="shared" si="233"/>
        <v>9.0548944122813442</v>
      </c>
      <c r="I209" s="94">
        <f t="shared" si="234"/>
        <v>10</v>
      </c>
      <c r="J209" s="95">
        <f t="shared" si="235"/>
        <v>0.30390721643372853</v>
      </c>
      <c r="K209" s="95">
        <f t="shared" si="235"/>
        <v>0.30390721643372853</v>
      </c>
      <c r="L209" s="96">
        <f t="shared" ref="L209:L228" si="241">IF(ISERROR(D209/(J209*(E209+F209+G209))),0,D209/(J209*(E209+F209+G209)))</f>
        <v>10</v>
      </c>
      <c r="M209" s="60">
        <f t="shared" si="236"/>
        <v>0.33562756515584852</v>
      </c>
      <c r="N209" s="60">
        <f t="shared" si="237"/>
        <v>3.1720348722119984E-2</v>
      </c>
      <c r="O209" s="60">
        <f t="shared" ref="O209:O228" si="242">IF(ISERROR(D209/AE209),0,D209/AE209)</f>
        <v>0.33562756515584852</v>
      </c>
      <c r="P209" s="60">
        <f t="shared" ref="P209:P228" si="243">O209-K209</f>
        <v>3.1720348722119984E-2</v>
      </c>
      <c r="Q209" s="97">
        <f t="shared" si="238"/>
        <v>10</v>
      </c>
      <c r="R209" s="60">
        <f t="shared" si="239"/>
        <v>0.30390721643372853</v>
      </c>
      <c r="S209" s="60">
        <f t="shared" si="240"/>
        <v>0</v>
      </c>
      <c r="T209" s="60">
        <f t="shared" ref="T209:T228" si="244">IF(ISERROR(D209/AF209),0,D209/AF209)</f>
        <v>0.30390721643372853</v>
      </c>
      <c r="U209" s="60">
        <f t="shared" ref="U209:U228" si="245">T209-K209</f>
        <v>0</v>
      </c>
      <c r="W209" s="61"/>
      <c r="X209" s="61"/>
      <c r="Y209" s="60"/>
      <c r="Z209" s="62">
        <f t="shared" ref="Z209:Z228" si="246">(SUM($E209:$G209))*$H209</f>
        <v>4560.7994065958383</v>
      </c>
      <c r="AA209" s="62">
        <f t="shared" ref="AA209:AA228" si="247">(SUM($E209:$G209))*$Q209</f>
        <v>5036.833340000001</v>
      </c>
      <c r="AB209" s="62">
        <f t="shared" ref="AB209:AB228" si="248">(SUM($E209:$G209))*$J209</f>
        <v>153.07300000000001</v>
      </c>
      <c r="AC209" s="62">
        <f t="shared" ref="AC209:AC228" si="249">SUM(($E209:$G209))*$R209</f>
        <v>153.07300000000001</v>
      </c>
      <c r="AD209" s="62">
        <f t="shared" ref="AD209:AD228" si="250">SUM(($E209:$G209))*$M209</f>
        <v>169.05001100000004</v>
      </c>
      <c r="AE209" s="62">
        <f t="shared" ref="AE209:AE228" si="251">(SUM($E209:$F209))*$H209</f>
        <v>4560.7994065958383</v>
      </c>
      <c r="AF209" s="62">
        <f t="shared" ref="AF209:AF228" si="252">(SUM($E209:$F209))*$Q209</f>
        <v>5036.833340000001</v>
      </c>
      <c r="AG209" s="62">
        <f t="shared" ref="AG209:AG228" si="253">(SUM($E209:$F209))*$K209</f>
        <v>153.07300000000001</v>
      </c>
      <c r="AH209" s="62">
        <f t="shared" ref="AH209:AH228" si="254">SUM(($E209:$F209))*$T209</f>
        <v>153.07300000000001</v>
      </c>
      <c r="AI209" s="62">
        <f t="shared" ref="AI209:AI228" si="255">SUM(($E209:$F209))*$O209</f>
        <v>169.05001100000004</v>
      </c>
      <c r="AK209" s="98"/>
      <c r="AL209" s="34" t="s">
        <v>652</v>
      </c>
      <c r="AM209" s="160">
        <v>1530.73</v>
      </c>
      <c r="AN209" s="160">
        <v>169.05001100000001</v>
      </c>
      <c r="AO209" s="160">
        <v>334.63332300000002</v>
      </c>
      <c r="AP209" s="160">
        <v>0</v>
      </c>
      <c r="AQ209" s="160">
        <v>9.054894412281346</v>
      </c>
      <c r="AR209" s="160">
        <v>10</v>
      </c>
      <c r="AS209" s="160">
        <v>30.390721643372853</v>
      </c>
      <c r="AT209" s="160">
        <v>30.390721643372853</v>
      </c>
      <c r="AU209" s="160">
        <v>-0.94510558771865472</v>
      </c>
      <c r="AV209" s="160">
        <v>1690.5001099999999</v>
      </c>
      <c r="AW209" s="160">
        <v>159.77010999999999</v>
      </c>
      <c r="AX209" s="160">
        <v>15.977010999999997</v>
      </c>
      <c r="AY209" s="72"/>
      <c r="BF209" s="131"/>
      <c r="BJ209" s="96"/>
    </row>
    <row r="210" spans="2:62">
      <c r="B210" s="59" t="str">
        <f t="shared" ref="B210:B211" si="256">AL210</f>
        <v>K06771 17.5oz Kroger Honey BBQ</v>
      </c>
      <c r="D210" s="91">
        <f t="shared" ref="D210:D211" si="257">AM210</f>
        <v>127295.2</v>
      </c>
      <c r="E210" s="92">
        <f t="shared" ref="E210:E211" si="258">AN210</f>
        <v>11252.017118</v>
      </c>
      <c r="F210" s="92">
        <f t="shared" ref="F210:F211" si="259">AO210</f>
        <v>10009.716233000001</v>
      </c>
      <c r="G210" s="92">
        <f t="shared" ref="G210:G211" si="260">AP210</f>
        <v>4215.6833089999991</v>
      </c>
      <c r="H210" s="93">
        <f t="shared" ref="H210:H211" si="261">IF(ISERROR(D210/E210),0,D210/E210)</f>
        <v>11.313100457016208</v>
      </c>
      <c r="I210" s="94">
        <f t="shared" ref="I210:I211" si="262">AR210</f>
        <v>11.5</v>
      </c>
      <c r="J210" s="95">
        <f t="shared" ref="J210:J211" si="263">AS210/100</f>
        <v>0.4344641568414811</v>
      </c>
      <c r="K210" s="95">
        <f t="shared" ref="K210:K211" si="264">AT210/100</f>
        <v>0.52060780580158028</v>
      </c>
      <c r="L210" s="96">
        <f t="shared" ref="L210:L211" si="265">IF(ISERROR(D210/(J210*(E210+F210+G210))),0,D210/(J210*(E210+F210+G210)))</f>
        <v>11.500128286068071</v>
      </c>
      <c r="M210" s="60">
        <f t="shared" ref="M210:M211" si="266">IF(ISERROR(D210/Z210),0,D210/Z210)</f>
        <v>0.4416467049293058</v>
      </c>
      <c r="N210" s="60">
        <f t="shared" ref="N210:N211" si="267">M210-J210</f>
        <v>7.1825480878247028E-3</v>
      </c>
      <c r="O210" s="60">
        <f t="shared" ref="O210:O211" si="268">IF(ISERROR(D210/AE210),0,D210/AE210)</f>
        <v>0.52921447805998301</v>
      </c>
      <c r="P210" s="60">
        <f t="shared" ref="P210:P211" si="269">O210-K210</f>
        <v>8.6066722584027255E-3</v>
      </c>
      <c r="Q210" s="97">
        <f t="shared" ref="Q210:Q211" si="270">I210</f>
        <v>11.5</v>
      </c>
      <c r="R210" s="60">
        <f t="shared" ref="R210:R211" si="271">IF(ISERROR(D210/AA210),0,D210/AA210)</f>
        <v>0.43446900342395056</v>
      </c>
      <c r="S210" s="60">
        <f t="shared" ref="S210:S211" si="272">R210-J210</f>
        <v>4.8465824694643445E-6</v>
      </c>
      <c r="T210" s="60">
        <f t="shared" ref="T210:T211" si="273">IF(ISERROR(D210/AF210),0,D210/AF210)</f>
        <v>0.52061361335652068</v>
      </c>
      <c r="U210" s="60">
        <f t="shared" ref="U210:U211" si="274">T210-K210</f>
        <v>5.8075549403957538E-6</v>
      </c>
      <c r="W210" s="61"/>
      <c r="X210" s="61"/>
      <c r="Y210" s="60"/>
      <c r="Z210" s="62">
        <f t="shared" si="246"/>
        <v>288228.57405983837</v>
      </c>
      <c r="AA210" s="62">
        <f t="shared" si="247"/>
        <v>292990.29159000004</v>
      </c>
      <c r="AB210" s="62">
        <f t="shared" si="248"/>
        <v>11069.024347686005</v>
      </c>
      <c r="AC210" s="62">
        <f t="shared" si="249"/>
        <v>11069.147826086955</v>
      </c>
      <c r="AD210" s="62">
        <f t="shared" si="250"/>
        <v>11252.017118000002</v>
      </c>
      <c r="AE210" s="62">
        <f t="shared" si="251"/>
        <v>240536.12529015489</v>
      </c>
      <c r="AF210" s="62">
        <f t="shared" si="252"/>
        <v>244509.93353650003</v>
      </c>
      <c r="AG210" s="62">
        <f t="shared" si="253"/>
        <v>11069.024347402392</v>
      </c>
      <c r="AH210" s="62">
        <f t="shared" si="254"/>
        <v>11069.147826086955</v>
      </c>
      <c r="AI210" s="62">
        <f t="shared" si="255"/>
        <v>11252.017118</v>
      </c>
      <c r="AK210" s="98"/>
      <c r="AL210" s="34" t="s">
        <v>547</v>
      </c>
      <c r="AM210" s="160">
        <v>127295.2</v>
      </c>
      <c r="AN210" s="160">
        <v>11252.017118</v>
      </c>
      <c r="AO210" s="160">
        <v>10009.716233000001</v>
      </c>
      <c r="AP210" s="160">
        <v>4215.6833089999991</v>
      </c>
      <c r="AQ210" s="160">
        <v>11.31310045701621</v>
      </c>
      <c r="AR210" s="160">
        <v>11.5</v>
      </c>
      <c r="AS210" s="160">
        <v>43.446415684148107</v>
      </c>
      <c r="AT210" s="160">
        <v>52.060780580158031</v>
      </c>
      <c r="AU210" s="160">
        <v>-0.18689954298379008</v>
      </c>
      <c r="AV210" s="160">
        <v>129398.19685700003</v>
      </c>
      <c r="AW210" s="160">
        <v>2102.9968569999978</v>
      </c>
      <c r="AX210" s="160">
        <v>182.86929191304338</v>
      </c>
      <c r="AY210" s="72"/>
      <c r="BF210" s="131"/>
      <c r="BJ210" s="96"/>
    </row>
    <row r="211" spans="2:62">
      <c r="B211" s="59" t="str">
        <f t="shared" si="256"/>
        <v>K07440 17.5oz Kroger Hickory BBQ</v>
      </c>
      <c r="D211" s="91">
        <f t="shared" si="257"/>
        <v>44144.59</v>
      </c>
      <c r="E211" s="92">
        <f t="shared" si="258"/>
        <v>3910.3001449999992</v>
      </c>
      <c r="F211" s="92">
        <f t="shared" si="259"/>
        <v>2480.149864</v>
      </c>
      <c r="G211" s="92">
        <f t="shared" si="260"/>
        <v>2607.0333219999993</v>
      </c>
      <c r="H211" s="93">
        <f t="shared" si="261"/>
        <v>11.289309864473333</v>
      </c>
      <c r="I211" s="94">
        <f t="shared" si="262"/>
        <v>11.5</v>
      </c>
      <c r="J211" s="95">
        <f t="shared" si="263"/>
        <v>0.42663147280967018</v>
      </c>
      <c r="K211" s="95">
        <f t="shared" si="264"/>
        <v>0.60067906948521865</v>
      </c>
      <c r="L211" s="96">
        <f t="shared" si="265"/>
        <v>11.500151096774186</v>
      </c>
      <c r="M211" s="60">
        <f t="shared" si="266"/>
        <v>0.43459932084868891</v>
      </c>
      <c r="N211" s="60">
        <f t="shared" si="267"/>
        <v>7.9678480390187323E-3</v>
      </c>
      <c r="O211" s="60">
        <f t="shared" si="268"/>
        <v>0.61189746254065402</v>
      </c>
      <c r="P211" s="60">
        <f t="shared" si="269"/>
        <v>1.1218393055435372E-2</v>
      </c>
      <c r="Q211" s="97">
        <f t="shared" si="270"/>
        <v>11.5</v>
      </c>
      <c r="R211" s="60">
        <f t="shared" si="271"/>
        <v>0.42663707825656655</v>
      </c>
      <c r="S211" s="60">
        <f t="shared" si="272"/>
        <v>5.6054468963728787E-6</v>
      </c>
      <c r="T211" s="60">
        <f t="shared" si="273"/>
        <v>0.60068696173099201</v>
      </c>
      <c r="U211" s="60">
        <f t="shared" si="274"/>
        <v>7.8922457733554552E-6</v>
      </c>
      <c r="W211" s="61"/>
      <c r="X211" s="61"/>
      <c r="Y211" s="60"/>
      <c r="Z211" s="62">
        <f t="shared" si="246"/>
        <v>101575.37732409268</v>
      </c>
      <c r="AA211" s="62">
        <f t="shared" si="247"/>
        <v>103471.0583065</v>
      </c>
      <c r="AB211" s="62">
        <f t="shared" si="248"/>
        <v>3838.609565084987</v>
      </c>
      <c r="AC211" s="62">
        <f t="shared" si="249"/>
        <v>3838.66</v>
      </c>
      <c r="AD211" s="62">
        <f t="shared" si="250"/>
        <v>3910.3001449999988</v>
      </c>
      <c r="AE211" s="62">
        <f t="shared" si="251"/>
        <v>72143.770325027392</v>
      </c>
      <c r="AF211" s="62">
        <f t="shared" si="252"/>
        <v>73490.175103499991</v>
      </c>
      <c r="AG211" s="62">
        <f t="shared" si="253"/>
        <v>3838.6095649979266</v>
      </c>
      <c r="AH211" s="62">
        <f t="shared" si="254"/>
        <v>3838.66</v>
      </c>
      <c r="AI211" s="62">
        <f t="shared" si="255"/>
        <v>3910.3001449999992</v>
      </c>
      <c r="AK211" s="98"/>
      <c r="AL211" s="34" t="s">
        <v>548</v>
      </c>
      <c r="AM211" s="160">
        <v>44144.59</v>
      </c>
      <c r="AN211" s="160">
        <v>3910.3001449999992</v>
      </c>
      <c r="AO211" s="160">
        <v>2480.149864</v>
      </c>
      <c r="AP211" s="160">
        <v>2607.0333219999993</v>
      </c>
      <c r="AQ211" s="160">
        <v>11.289309864473335</v>
      </c>
      <c r="AR211" s="160">
        <v>11.5</v>
      </c>
      <c r="AS211" s="160">
        <v>42.663147280967017</v>
      </c>
      <c r="AT211" s="160">
        <v>60.067906948521866</v>
      </c>
      <c r="AU211" s="160">
        <v>-0.21069013552666546</v>
      </c>
      <c r="AV211" s="160">
        <v>44968.451667499998</v>
      </c>
      <c r="AW211" s="160">
        <v>823.86166750000154</v>
      </c>
      <c r="AX211" s="160">
        <v>71.640145000000118</v>
      </c>
      <c r="AY211" s="72"/>
      <c r="BF211" s="131"/>
      <c r="BJ211" s="96"/>
    </row>
    <row r="212" spans="2:62">
      <c r="B212" s="59" t="str">
        <f t="shared" si="231"/>
        <v>K07459 17.5oz Kroger Traditional BBQ</v>
      </c>
      <c r="D212" s="91">
        <f t="shared" si="232"/>
        <v>112970.27</v>
      </c>
      <c r="E212" s="92">
        <f t="shared" si="232"/>
        <v>9989.4671180000005</v>
      </c>
      <c r="F212" s="92">
        <f t="shared" si="232"/>
        <v>10651.149575999998</v>
      </c>
      <c r="G212" s="92">
        <f t="shared" si="232"/>
        <v>5934.5332989999988</v>
      </c>
      <c r="H212" s="93">
        <f t="shared" si="233"/>
        <v>11.308938571551939</v>
      </c>
      <c r="I212" s="94">
        <f t="shared" si="234"/>
        <v>11.5</v>
      </c>
      <c r="J212" s="95">
        <f t="shared" si="235"/>
        <v>0.36958855572203464</v>
      </c>
      <c r="K212" s="95">
        <f t="shared" si="235"/>
        <v>0.47583971751160781</v>
      </c>
      <c r="L212" s="96">
        <f t="shared" si="241"/>
        <v>11.501909005250894</v>
      </c>
      <c r="M212" s="60">
        <f t="shared" si="236"/>
        <v>0.37589504182031969</v>
      </c>
      <c r="N212" s="60">
        <f t="shared" si="237"/>
        <v>6.3064860982850468E-3</v>
      </c>
      <c r="O212" s="60">
        <f t="shared" si="242"/>
        <v>0.48397134960138233</v>
      </c>
      <c r="P212" s="60">
        <f t="shared" si="243"/>
        <v>8.1316320897745209E-3</v>
      </c>
      <c r="Q212" s="97">
        <f t="shared" si="238"/>
        <v>11.5</v>
      </c>
      <c r="R212" s="60">
        <f t="shared" si="239"/>
        <v>0.3696499075910385</v>
      </c>
      <c r="S212" s="60">
        <f t="shared" si="240"/>
        <v>6.1351869003856141E-5</v>
      </c>
      <c r="T212" s="60">
        <f t="shared" si="244"/>
        <v>0.47593063156809745</v>
      </c>
      <c r="U212" s="60">
        <f t="shared" si="245"/>
        <v>9.0914056489643791E-5</v>
      </c>
      <c r="W212" s="61"/>
      <c r="X212" s="61"/>
      <c r="Y212" s="60"/>
      <c r="Z212" s="62">
        <f t="shared" si="246"/>
        <v>300536.73880061589</v>
      </c>
      <c r="AA212" s="62">
        <f t="shared" si="247"/>
        <v>305614.22491949995</v>
      </c>
      <c r="AB212" s="62">
        <f t="shared" si="248"/>
        <v>9821.871304009308</v>
      </c>
      <c r="AC212" s="62">
        <f t="shared" si="249"/>
        <v>9823.5017391304355</v>
      </c>
      <c r="AD212" s="62">
        <f t="shared" si="250"/>
        <v>9989.4671180000023</v>
      </c>
      <c r="AE212" s="62">
        <f t="shared" si="251"/>
        <v>233423.46627139545</v>
      </c>
      <c r="AF212" s="62">
        <f t="shared" si="252"/>
        <v>237367.09198099998</v>
      </c>
      <c r="AG212" s="62">
        <f t="shared" si="253"/>
        <v>9821.6252169383351</v>
      </c>
      <c r="AH212" s="62">
        <f t="shared" si="254"/>
        <v>9823.5017391304336</v>
      </c>
      <c r="AI212" s="62">
        <f t="shared" si="255"/>
        <v>9989.4671180000005</v>
      </c>
      <c r="AK212" s="98"/>
      <c r="AL212" s="34" t="s">
        <v>549</v>
      </c>
      <c r="AM212" s="160">
        <v>112970.27</v>
      </c>
      <c r="AN212" s="160">
        <v>9989.4671180000005</v>
      </c>
      <c r="AO212" s="160">
        <v>10651.149575999998</v>
      </c>
      <c r="AP212" s="160">
        <v>5934.5332989999988</v>
      </c>
      <c r="AQ212" s="160">
        <v>11.308938571551939</v>
      </c>
      <c r="AR212" s="160">
        <v>11.5</v>
      </c>
      <c r="AS212" s="160">
        <v>36.958855572203461</v>
      </c>
      <c r="AT212" s="160">
        <v>47.583971751160782</v>
      </c>
      <c r="AU212" s="160">
        <v>-0.19106142844806073</v>
      </c>
      <c r="AV212" s="160">
        <v>114878.87185700003</v>
      </c>
      <c r="AW212" s="160">
        <v>1908.6018569999997</v>
      </c>
      <c r="AX212" s="160">
        <v>165.9653788695652</v>
      </c>
      <c r="AY212" s="72"/>
      <c r="BF212" s="131"/>
      <c r="BJ212" s="96"/>
    </row>
    <row r="213" spans="2:62">
      <c r="B213" s="59" t="str">
        <f t="shared" si="231"/>
        <v>K47927 12oz Kroger Mild Taco Sauce</v>
      </c>
      <c r="D213" s="91">
        <f t="shared" si="232"/>
        <v>15615.81</v>
      </c>
      <c r="E213" s="92">
        <f t="shared" si="232"/>
        <v>1638.3334599999998</v>
      </c>
      <c r="F213" s="92">
        <f t="shared" si="232"/>
        <v>1045.9332729999999</v>
      </c>
      <c r="G213" s="92">
        <f t="shared" si="232"/>
        <v>592.71665900000005</v>
      </c>
      <c r="H213" s="93">
        <f t="shared" si="233"/>
        <v>9.5315211348976554</v>
      </c>
      <c r="I213" s="94">
        <f t="shared" si="234"/>
        <v>10.66</v>
      </c>
      <c r="J213" s="95">
        <f t="shared" si="235"/>
        <v>0.44418479997277854</v>
      </c>
      <c r="K213" s="95">
        <f t="shared" si="235"/>
        <v>0.54226586150661504</v>
      </c>
      <c r="L213" s="96">
        <f t="shared" si="241"/>
        <v>10.72819312659653</v>
      </c>
      <c r="M213" s="60">
        <f t="shared" si="236"/>
        <v>0.49995171290755197</v>
      </c>
      <c r="N213" s="60">
        <f t="shared" si="237"/>
        <v>5.5766912934773427E-2</v>
      </c>
      <c r="O213" s="60">
        <f t="shared" si="242"/>
        <v>0.61034674380848875</v>
      </c>
      <c r="P213" s="60">
        <f t="shared" si="243"/>
        <v>6.8080882301873702E-2</v>
      </c>
      <c r="Q213" s="97">
        <f t="shared" si="238"/>
        <v>10.66</v>
      </c>
      <c r="R213" s="60">
        <f t="shared" si="239"/>
        <v>0.4470262962482755</v>
      </c>
      <c r="S213" s="60">
        <f t="shared" si="240"/>
        <v>2.8414962754969575E-3</v>
      </c>
      <c r="T213" s="60">
        <f t="shared" si="244"/>
        <v>0.5457347925165642</v>
      </c>
      <c r="U213" s="60">
        <f t="shared" si="245"/>
        <v>3.468931009949161E-3</v>
      </c>
      <c r="W213" s="61"/>
      <c r="X213" s="61"/>
      <c r="Y213" s="60"/>
      <c r="Z213" s="62">
        <f t="shared" si="246"/>
        <v>31234.636459556605</v>
      </c>
      <c r="AA213" s="62">
        <f t="shared" si="247"/>
        <v>34932.642958719996</v>
      </c>
      <c r="AB213" s="62">
        <f t="shared" si="248"/>
        <v>1455.5862124896371</v>
      </c>
      <c r="AC213" s="62">
        <f t="shared" si="249"/>
        <v>1464.8977485928706</v>
      </c>
      <c r="AD213" s="62">
        <f t="shared" si="250"/>
        <v>1638.3334599999996</v>
      </c>
      <c r="AE213" s="62">
        <f t="shared" si="251"/>
        <v>25585.145097292178</v>
      </c>
      <c r="AF213" s="62">
        <f t="shared" si="252"/>
        <v>28614.283373779996</v>
      </c>
      <c r="AG213" s="62">
        <f t="shared" si="253"/>
        <v>1455.5862124837918</v>
      </c>
      <c r="AH213" s="62">
        <f t="shared" si="254"/>
        <v>1464.8977485928704</v>
      </c>
      <c r="AI213" s="62">
        <f t="shared" si="255"/>
        <v>1638.3334599999998</v>
      </c>
      <c r="AK213" s="98"/>
      <c r="AL213" s="34" t="s">
        <v>550</v>
      </c>
      <c r="AM213" s="160">
        <v>15615.81</v>
      </c>
      <c r="AN213" s="160">
        <v>1638.3334599999998</v>
      </c>
      <c r="AO213" s="160">
        <v>1045.9332729999999</v>
      </c>
      <c r="AP213" s="160">
        <v>592.71665900000005</v>
      </c>
      <c r="AQ213" s="160">
        <v>9.5315211348976554</v>
      </c>
      <c r="AR213" s="160">
        <v>10.66</v>
      </c>
      <c r="AS213" s="160">
        <v>44.418479997277856</v>
      </c>
      <c r="AT213" s="160">
        <v>54.226586150661504</v>
      </c>
      <c r="AU213" s="160">
        <v>-1.128478865102345</v>
      </c>
      <c r="AV213" s="160">
        <v>17571.916698999998</v>
      </c>
      <c r="AW213" s="160">
        <v>1956.1066990000004</v>
      </c>
      <c r="AX213" s="160">
        <v>182.74724742148629</v>
      </c>
      <c r="AY213" s="72"/>
      <c r="BF213" s="131"/>
      <c r="BJ213" s="96"/>
    </row>
    <row r="214" spans="2:62">
      <c r="B214" s="59" t="str">
        <f t="shared" si="231"/>
        <v>K47928 Kroger Medium Taco Sauce</v>
      </c>
      <c r="D214" s="91">
        <f t="shared" si="232"/>
        <v>10318.66</v>
      </c>
      <c r="E214" s="92">
        <f t="shared" si="232"/>
        <v>1054.4667390000002</v>
      </c>
      <c r="F214" s="92">
        <f t="shared" si="232"/>
        <v>370.58330000000001</v>
      </c>
      <c r="G214" s="92">
        <f t="shared" si="232"/>
        <v>297.98333200000002</v>
      </c>
      <c r="H214" s="93">
        <f t="shared" si="233"/>
        <v>9.78566664870403</v>
      </c>
      <c r="I214" s="94">
        <f t="shared" si="234"/>
        <v>10.66</v>
      </c>
      <c r="J214" s="95">
        <f t="shared" si="235"/>
        <v>0.56178793654301651</v>
      </c>
      <c r="K214" s="95">
        <f t="shared" si="235"/>
        <v>0.6792599105940309</v>
      </c>
      <c r="L214" s="96">
        <f t="shared" si="241"/>
        <v>10.660000000137277</v>
      </c>
      <c r="M214" s="60">
        <f t="shared" si="236"/>
        <v>0.6119827722129475</v>
      </c>
      <c r="N214" s="60">
        <f t="shared" si="237"/>
        <v>5.0194835669930993E-2</v>
      </c>
      <c r="O214" s="60">
        <f t="shared" si="242"/>
        <v>0.7399506755144899</v>
      </c>
      <c r="P214" s="60">
        <f t="shared" si="243"/>
        <v>6.0690764920458995E-2</v>
      </c>
      <c r="Q214" s="97">
        <f t="shared" si="238"/>
        <v>10.66</v>
      </c>
      <c r="R214" s="60">
        <f t="shared" si="239"/>
        <v>0.56178793655025105</v>
      </c>
      <c r="S214" s="60">
        <f t="shared" si="240"/>
        <v>7.2345462953649076E-12</v>
      </c>
      <c r="T214" s="60">
        <f t="shared" si="244"/>
        <v>0.67925991060676927</v>
      </c>
      <c r="U214" s="60">
        <f t="shared" si="245"/>
        <v>1.2738365917641659E-11</v>
      </c>
      <c r="W214" s="61"/>
      <c r="X214" s="61"/>
      <c r="Y214" s="60"/>
      <c r="Z214" s="62">
        <f t="shared" si="246"/>
        <v>16861.030193198781</v>
      </c>
      <c r="AA214" s="62">
        <f t="shared" si="247"/>
        <v>18367.535734860001</v>
      </c>
      <c r="AB214" s="62">
        <f t="shared" si="248"/>
        <v>967.97936208884789</v>
      </c>
      <c r="AC214" s="62">
        <f t="shared" si="249"/>
        <v>967.97936210131331</v>
      </c>
      <c r="AD214" s="62">
        <f t="shared" si="250"/>
        <v>1054.4667390000002</v>
      </c>
      <c r="AE214" s="62">
        <f t="shared" si="251"/>
        <v>13945.064639376678</v>
      </c>
      <c r="AF214" s="62">
        <f t="shared" si="252"/>
        <v>15191.033415740003</v>
      </c>
      <c r="AG214" s="62">
        <f t="shared" si="253"/>
        <v>967.97936208316037</v>
      </c>
      <c r="AH214" s="62">
        <f t="shared" si="254"/>
        <v>967.9793621013132</v>
      </c>
      <c r="AI214" s="62">
        <f t="shared" si="255"/>
        <v>1054.4667390000004</v>
      </c>
      <c r="AK214" s="98"/>
      <c r="AL214" s="34" t="s">
        <v>551</v>
      </c>
      <c r="AM214" s="160">
        <v>10318.66</v>
      </c>
      <c r="AN214" s="160">
        <v>1054.4667390000002</v>
      </c>
      <c r="AO214" s="160">
        <v>370.58330000000001</v>
      </c>
      <c r="AP214" s="160">
        <v>297.98333200000002</v>
      </c>
      <c r="AQ214" s="160">
        <v>9.7856666487040318</v>
      </c>
      <c r="AR214" s="160">
        <v>10.66</v>
      </c>
      <c r="AS214" s="160">
        <v>56.17879365430165</v>
      </c>
      <c r="AT214" s="160">
        <v>67.925991059403088</v>
      </c>
      <c r="AU214" s="160">
        <v>-0.87433335129596801</v>
      </c>
      <c r="AV214" s="160">
        <v>11240.615437740002</v>
      </c>
      <c r="AW214" s="160">
        <v>921.95543774000043</v>
      </c>
      <c r="AX214" s="160">
        <v>86.487376898686747</v>
      </c>
      <c r="AY214" s="72"/>
      <c r="BF214" s="131"/>
      <c r="BJ214" s="96"/>
    </row>
    <row r="215" spans="2:62">
      <c r="B215" s="59" t="str">
        <f t="shared" si="231"/>
        <v>K47973 24oz Kroger Sugar Free Syrup</v>
      </c>
      <c r="D215" s="91">
        <f t="shared" si="232"/>
        <v>39486.629999999997</v>
      </c>
      <c r="E215" s="92">
        <f t="shared" si="232"/>
        <v>4998.8835010000003</v>
      </c>
      <c r="F215" s="92">
        <f t="shared" si="232"/>
        <v>1830.9998430000001</v>
      </c>
      <c r="G215" s="92">
        <f t="shared" si="232"/>
        <v>1073.7499909999999</v>
      </c>
      <c r="H215" s="93">
        <f t="shared" si="233"/>
        <v>7.8990898651870776</v>
      </c>
      <c r="I215" s="94">
        <f t="shared" si="234"/>
        <v>10</v>
      </c>
      <c r="J215" s="95">
        <f t="shared" si="235"/>
        <v>0.49947129790529443</v>
      </c>
      <c r="K215" s="95">
        <f t="shared" si="235"/>
        <v>0.57799493800548873</v>
      </c>
      <c r="L215" s="96">
        <f t="shared" si="241"/>
        <v>10.002596489343754</v>
      </c>
      <c r="M215" s="60">
        <f t="shared" si="236"/>
        <v>0.63247917623698835</v>
      </c>
      <c r="N215" s="60">
        <f t="shared" si="237"/>
        <v>0.13300787833169392</v>
      </c>
      <c r="O215" s="60">
        <f t="shared" si="242"/>
        <v>0.7319134528690715</v>
      </c>
      <c r="P215" s="60">
        <f t="shared" si="243"/>
        <v>0.15391851486358277</v>
      </c>
      <c r="Q215" s="97">
        <f t="shared" si="238"/>
        <v>10</v>
      </c>
      <c r="R215" s="60">
        <f t="shared" si="239"/>
        <v>0.49960098509554651</v>
      </c>
      <c r="S215" s="60">
        <f t="shared" si="240"/>
        <v>1.2968719025208131E-4</v>
      </c>
      <c r="T215" s="60">
        <f t="shared" si="244"/>
        <v>0.57814501377521621</v>
      </c>
      <c r="U215" s="60">
        <f t="shared" si="245"/>
        <v>1.5007576972747572E-4</v>
      </c>
      <c r="W215" s="61"/>
      <c r="X215" s="61"/>
      <c r="Y215" s="60"/>
      <c r="Z215" s="62">
        <f t="shared" si="246"/>
        <v>62431.509974653236</v>
      </c>
      <c r="AA215" s="62">
        <f t="shared" si="247"/>
        <v>79036.333350000001</v>
      </c>
      <c r="AB215" s="62">
        <f t="shared" si="248"/>
        <v>3947.6380000000004</v>
      </c>
      <c r="AC215" s="62">
        <f t="shared" si="249"/>
        <v>3948.6629999999996</v>
      </c>
      <c r="AD215" s="62">
        <f t="shared" si="250"/>
        <v>4998.8835010000003</v>
      </c>
      <c r="AE215" s="62">
        <f t="shared" si="251"/>
        <v>53949.862303000424</v>
      </c>
      <c r="AF215" s="62">
        <f t="shared" si="252"/>
        <v>68298.833440000002</v>
      </c>
      <c r="AG215" s="62">
        <f t="shared" si="253"/>
        <v>3947.6379999999999</v>
      </c>
      <c r="AH215" s="62">
        <f t="shared" si="254"/>
        <v>3948.6629999999996</v>
      </c>
      <c r="AI215" s="62">
        <f t="shared" si="255"/>
        <v>4998.8835010000003</v>
      </c>
      <c r="AK215" s="98"/>
      <c r="AL215" s="34" t="s">
        <v>552</v>
      </c>
      <c r="AM215" s="160">
        <v>39486.629999999997</v>
      </c>
      <c r="AN215" s="160">
        <v>4998.8835010000003</v>
      </c>
      <c r="AO215" s="160">
        <v>1830.9998430000001</v>
      </c>
      <c r="AP215" s="160">
        <v>1073.7499909999999</v>
      </c>
      <c r="AQ215" s="160">
        <v>7.8990898651870785</v>
      </c>
      <c r="AR215" s="160">
        <v>10</v>
      </c>
      <c r="AS215" s="160">
        <v>49.947129790529445</v>
      </c>
      <c r="AT215" s="160">
        <v>57.799493800548873</v>
      </c>
      <c r="AU215" s="160">
        <v>-2.100910134812922</v>
      </c>
      <c r="AV215" s="160">
        <v>49988.835009999995</v>
      </c>
      <c r="AW215" s="160">
        <v>10502.205010000001</v>
      </c>
      <c r="AX215" s="160">
        <v>1050.2205009999998</v>
      </c>
      <c r="AY215" s="72"/>
      <c r="BF215" s="131"/>
      <c r="BJ215" s="96"/>
    </row>
    <row r="216" spans="2:62">
      <c r="B216" s="59" t="str">
        <f t="shared" si="231"/>
        <v>K86123 24oz Kroger Sugar Free Syrup</v>
      </c>
      <c r="D216" s="91">
        <f t="shared" si="232"/>
        <v>60223.25</v>
      </c>
      <c r="E216" s="92">
        <f t="shared" si="232"/>
        <v>6137.466942</v>
      </c>
      <c r="F216" s="92">
        <f t="shared" si="232"/>
        <v>6514.3664089999984</v>
      </c>
      <c r="G216" s="92">
        <f t="shared" si="232"/>
        <v>1838.216647</v>
      </c>
      <c r="H216" s="93">
        <f t="shared" si="233"/>
        <v>9.812395010697232</v>
      </c>
      <c r="I216" s="94">
        <f t="shared" si="234"/>
        <v>10</v>
      </c>
      <c r="J216" s="95">
        <f t="shared" si="235"/>
        <v>0.4156179585875297</v>
      </c>
      <c r="K216" s="95">
        <f t="shared" si="235"/>
        <v>0.47600413575823741</v>
      </c>
      <c r="L216" s="96">
        <f t="shared" si="241"/>
        <v>10.000000000000005</v>
      </c>
      <c r="M216" s="60">
        <f t="shared" si="236"/>
        <v>0.42356423496448459</v>
      </c>
      <c r="N216" s="60">
        <f t="shared" si="237"/>
        <v>7.9462763769548861E-3</v>
      </c>
      <c r="O216" s="60">
        <f t="shared" si="242"/>
        <v>0.48510494658980763</v>
      </c>
      <c r="P216" s="60">
        <f t="shared" si="243"/>
        <v>9.1008108315702163E-3</v>
      </c>
      <c r="Q216" s="97">
        <f t="shared" si="238"/>
        <v>10</v>
      </c>
      <c r="R216" s="60">
        <f t="shared" si="239"/>
        <v>0.41561795858752987</v>
      </c>
      <c r="S216" s="60">
        <f t="shared" si="240"/>
        <v>0</v>
      </c>
      <c r="T216" s="60">
        <f t="shared" si="244"/>
        <v>0.47600413575823758</v>
      </c>
      <c r="U216" s="60">
        <f t="shared" si="245"/>
        <v>0</v>
      </c>
      <c r="W216" s="61"/>
      <c r="X216" s="61"/>
      <c r="Y216" s="60"/>
      <c r="Z216" s="62">
        <f t="shared" si="246"/>
        <v>142182.09430512862</v>
      </c>
      <c r="AA216" s="62">
        <f t="shared" si="247"/>
        <v>144900.49997999996</v>
      </c>
      <c r="AB216" s="62">
        <f t="shared" si="248"/>
        <v>6022.3249999999971</v>
      </c>
      <c r="AC216" s="62">
        <f t="shared" si="249"/>
        <v>6022.3249999999998</v>
      </c>
      <c r="AD216" s="62">
        <f t="shared" si="250"/>
        <v>6137.466942</v>
      </c>
      <c r="AE216" s="62">
        <f t="shared" si="251"/>
        <v>124144.78644952521</v>
      </c>
      <c r="AF216" s="62">
        <f t="shared" si="252"/>
        <v>126518.33350999997</v>
      </c>
      <c r="AG216" s="62">
        <f t="shared" si="253"/>
        <v>6022.3249999999989</v>
      </c>
      <c r="AH216" s="62">
        <f t="shared" si="254"/>
        <v>6022.3250000000007</v>
      </c>
      <c r="AI216" s="62">
        <f t="shared" si="255"/>
        <v>6137.4669420000009</v>
      </c>
      <c r="AK216" s="98"/>
      <c r="AL216" s="34" t="s">
        <v>653</v>
      </c>
      <c r="AM216" s="160">
        <v>60223.25</v>
      </c>
      <c r="AN216" s="160">
        <v>6137.466942</v>
      </c>
      <c r="AO216" s="160">
        <v>6514.3664089999984</v>
      </c>
      <c r="AP216" s="160">
        <v>1838.216647</v>
      </c>
      <c r="AQ216" s="160">
        <v>9.812395010697232</v>
      </c>
      <c r="AR216" s="160">
        <v>10</v>
      </c>
      <c r="AS216" s="160">
        <v>41.561795858752973</v>
      </c>
      <c r="AT216" s="160">
        <v>47.600413575823744</v>
      </c>
      <c r="AU216" s="160">
        <v>-0.18760498930276753</v>
      </c>
      <c r="AV216" s="160">
        <v>61374.669419999998</v>
      </c>
      <c r="AW216" s="160">
        <v>1151.4194199999999</v>
      </c>
      <c r="AX216" s="160">
        <v>115.14194199999996</v>
      </c>
      <c r="AY216" s="72"/>
      <c r="BF216" s="131"/>
      <c r="BJ216" s="96"/>
    </row>
    <row r="217" spans="2:62">
      <c r="B217" s="59" t="str">
        <f t="shared" si="231"/>
        <v>K97323 17.5oz Kroger Sweet &amp; Tangy BBQ</v>
      </c>
      <c r="D217" s="91">
        <f t="shared" si="232"/>
        <v>43890.63</v>
      </c>
      <c r="E217" s="92">
        <f t="shared" si="232"/>
        <v>3904.716825</v>
      </c>
      <c r="F217" s="92">
        <f t="shared" si="232"/>
        <v>3250.8165150000004</v>
      </c>
      <c r="G217" s="92">
        <f t="shared" si="232"/>
        <v>1501.5666589999996</v>
      </c>
      <c r="H217" s="93">
        <f t="shared" si="233"/>
        <v>11.240413061195545</v>
      </c>
      <c r="I217" s="94">
        <f t="shared" si="234"/>
        <v>11.5</v>
      </c>
      <c r="J217" s="95">
        <f t="shared" si="235"/>
        <v>0.44080310058718625</v>
      </c>
      <c r="K217" s="95">
        <f t="shared" si="235"/>
        <v>0.53330427520577262</v>
      </c>
      <c r="L217" s="96">
        <f t="shared" si="241"/>
        <v>11.501506783462887</v>
      </c>
      <c r="M217" s="60">
        <f t="shared" si="236"/>
        <v>0.45104213021116102</v>
      </c>
      <c r="N217" s="60">
        <f t="shared" si="237"/>
        <v>1.0239029623974771E-2</v>
      </c>
      <c r="O217" s="60">
        <f t="shared" si="242"/>
        <v>0.54569193370567115</v>
      </c>
      <c r="P217" s="60">
        <f t="shared" si="243"/>
        <v>1.2387658499898535E-2</v>
      </c>
      <c r="Q217" s="97">
        <f t="shared" si="238"/>
        <v>11.5</v>
      </c>
      <c r="R217" s="60">
        <f t="shared" si="239"/>
        <v>0.44086085665869534</v>
      </c>
      <c r="S217" s="60">
        <f t="shared" si="240"/>
        <v>5.7756071509096341E-5</v>
      </c>
      <c r="T217" s="60">
        <f t="shared" si="244"/>
        <v>0.53337415121863307</v>
      </c>
      <c r="U217" s="60">
        <f t="shared" si="245"/>
        <v>6.9876012860459191E-5</v>
      </c>
      <c r="W217" s="61"/>
      <c r="X217" s="61"/>
      <c r="Y217" s="60"/>
      <c r="Z217" s="62">
        <f t="shared" si="246"/>
        <v>97309.379900835542</v>
      </c>
      <c r="AA217" s="62">
        <f t="shared" si="247"/>
        <v>99556.649988499994</v>
      </c>
      <c r="AB217" s="62">
        <f t="shared" si="248"/>
        <v>3816.0765216525269</v>
      </c>
      <c r="AC217" s="62">
        <f t="shared" si="249"/>
        <v>3816.5765217391308</v>
      </c>
      <c r="AD217" s="62">
        <f t="shared" si="250"/>
        <v>3904.716825</v>
      </c>
      <c r="AE217" s="62">
        <f t="shared" si="251"/>
        <v>80431.150414756179</v>
      </c>
      <c r="AF217" s="62">
        <f t="shared" si="252"/>
        <v>82288.633409999995</v>
      </c>
      <c r="AG217" s="62">
        <f t="shared" si="253"/>
        <v>3816.0765215994411</v>
      </c>
      <c r="AH217" s="62">
        <f t="shared" si="254"/>
        <v>3816.5765217391304</v>
      </c>
      <c r="AI217" s="62">
        <f t="shared" si="255"/>
        <v>3904.7168249999995</v>
      </c>
      <c r="AK217" s="98"/>
      <c r="AL217" s="34" t="s">
        <v>553</v>
      </c>
      <c r="AM217" s="160">
        <v>43890.63</v>
      </c>
      <c r="AN217" s="160">
        <v>3904.716825</v>
      </c>
      <c r="AO217" s="160">
        <v>3250.8165150000004</v>
      </c>
      <c r="AP217" s="160">
        <v>1501.5666589999996</v>
      </c>
      <c r="AQ217" s="160">
        <v>11.240413061195545</v>
      </c>
      <c r="AR217" s="160">
        <v>11.5</v>
      </c>
      <c r="AS217" s="160">
        <v>44.080310058718624</v>
      </c>
      <c r="AT217" s="160">
        <v>53.330427520577267</v>
      </c>
      <c r="AU217" s="160">
        <v>-0.25958693880445483</v>
      </c>
      <c r="AV217" s="160">
        <v>44904.243487500011</v>
      </c>
      <c r="AW217" s="160">
        <v>1013.6134875000006</v>
      </c>
      <c r="AX217" s="160">
        <v>88.140303260869629</v>
      </c>
      <c r="AY217" s="72"/>
      <c r="BF217" s="131"/>
      <c r="BJ217" s="96"/>
    </row>
    <row r="218" spans="2:62">
      <c r="B218" s="59" t="str">
        <f t="shared" si="231"/>
        <v>K97996 17.5oz Kroger KS City Traditional BBQ</v>
      </c>
      <c r="D218" s="91">
        <f t="shared" si="232"/>
        <v>52041.72</v>
      </c>
      <c r="E218" s="92">
        <f t="shared" si="232"/>
        <v>4639.050209</v>
      </c>
      <c r="F218" s="92">
        <f t="shared" si="232"/>
        <v>4999.2331429999995</v>
      </c>
      <c r="G218" s="92">
        <f t="shared" si="232"/>
        <v>2441.5333179999998</v>
      </c>
      <c r="H218" s="93">
        <f t="shared" si="233"/>
        <v>11.218184252249813</v>
      </c>
      <c r="I218" s="94">
        <f t="shared" si="234"/>
        <v>11.5</v>
      </c>
      <c r="J218" s="95">
        <f t="shared" si="235"/>
        <v>0.37462157940499102</v>
      </c>
      <c r="K218" s="95">
        <f t="shared" si="235"/>
        <v>0.46951929451592356</v>
      </c>
      <c r="L218" s="96">
        <f t="shared" si="241"/>
        <v>11.500017678562902</v>
      </c>
      <c r="M218" s="60">
        <f t="shared" si="236"/>
        <v>0.38403316339402693</v>
      </c>
      <c r="N218" s="60">
        <f t="shared" si="237"/>
        <v>9.4115839890359099E-3</v>
      </c>
      <c r="O218" s="60">
        <f t="shared" si="242"/>
        <v>0.48131498520816679</v>
      </c>
      <c r="P218" s="60">
        <f t="shared" si="243"/>
        <v>1.1795690692243233E-2</v>
      </c>
      <c r="Q218" s="97">
        <f t="shared" si="238"/>
        <v>11.5</v>
      </c>
      <c r="R218" s="60">
        <f t="shared" si="239"/>
        <v>0.37462215529813497</v>
      </c>
      <c r="S218" s="60">
        <f t="shared" si="240"/>
        <v>5.7589314395034563E-7</v>
      </c>
      <c r="T218" s="60">
        <f t="shared" si="244"/>
        <v>0.46952001629861817</v>
      </c>
      <c r="U218" s="60">
        <f t="shared" si="245"/>
        <v>7.2178269461264932E-7</v>
      </c>
      <c r="W218" s="61"/>
      <c r="X218" s="61"/>
      <c r="Y218" s="60"/>
      <c r="Z218" s="62">
        <f t="shared" si="246"/>
        <v>135513.60913745876</v>
      </c>
      <c r="AA218" s="62">
        <f t="shared" si="247"/>
        <v>138917.89170499999</v>
      </c>
      <c r="AB218" s="62">
        <f t="shared" si="248"/>
        <v>4525.3599998381387</v>
      </c>
      <c r="AC218" s="62">
        <f t="shared" si="249"/>
        <v>4525.3669565217388</v>
      </c>
      <c r="AD218" s="62">
        <f t="shared" si="250"/>
        <v>4639.050209</v>
      </c>
      <c r="AE218" s="62">
        <f t="shared" si="251"/>
        <v>108124.03851812793</v>
      </c>
      <c r="AF218" s="62">
        <f t="shared" si="252"/>
        <v>110840.25854799998</v>
      </c>
      <c r="AG218" s="62">
        <f t="shared" si="253"/>
        <v>4525.35999977561</v>
      </c>
      <c r="AH218" s="62">
        <f t="shared" si="254"/>
        <v>4525.3669565217397</v>
      </c>
      <c r="AI218" s="62">
        <f t="shared" si="255"/>
        <v>4639.0502089999991</v>
      </c>
      <c r="AK218" s="98"/>
      <c r="AL218" s="34" t="s">
        <v>554</v>
      </c>
      <c r="AM218" s="160">
        <v>52041.72</v>
      </c>
      <c r="AN218" s="160">
        <v>4639.050209</v>
      </c>
      <c r="AO218" s="160">
        <v>4999.2331429999995</v>
      </c>
      <c r="AP218" s="160">
        <v>2441.5333179999998</v>
      </c>
      <c r="AQ218" s="160">
        <v>11.218184252249811</v>
      </c>
      <c r="AR218" s="160">
        <v>11.5</v>
      </c>
      <c r="AS218" s="160">
        <v>37.462157940499104</v>
      </c>
      <c r="AT218" s="160">
        <v>46.951929451592356</v>
      </c>
      <c r="AU218" s="160">
        <v>-0.28181574775018814</v>
      </c>
      <c r="AV218" s="160">
        <v>53349.077403499999</v>
      </c>
      <c r="AW218" s="160">
        <v>1307.3574034999995</v>
      </c>
      <c r="AX218" s="160">
        <v>113.68325247826078</v>
      </c>
      <c r="AY218" s="72"/>
      <c r="BF218" s="131"/>
      <c r="BJ218" s="96"/>
    </row>
    <row r="219" spans="2:62">
      <c r="B219" s="59" t="str">
        <f t="shared" si="231"/>
        <v>K98372 24 oz Kroger Butter Syrup</v>
      </c>
      <c r="D219" s="91">
        <f t="shared" si="232"/>
        <v>170641.32</v>
      </c>
      <c r="E219" s="92">
        <f t="shared" si="232"/>
        <v>17681.717581999997</v>
      </c>
      <c r="F219" s="92">
        <f t="shared" si="232"/>
        <v>17427.499137000003</v>
      </c>
      <c r="G219" s="92">
        <f t="shared" si="232"/>
        <v>7005.766622000001</v>
      </c>
      <c r="H219" s="93">
        <f t="shared" si="233"/>
        <v>9.6507208198887309</v>
      </c>
      <c r="I219" s="94">
        <f t="shared" si="234"/>
        <v>10</v>
      </c>
      <c r="J219" s="95">
        <f t="shared" si="235"/>
        <v>0.40517624955078074</v>
      </c>
      <c r="K219" s="95">
        <f t="shared" si="235"/>
        <v>0.48602596681587334</v>
      </c>
      <c r="L219" s="96">
        <f t="shared" si="241"/>
        <v>10.000082630142041</v>
      </c>
      <c r="M219" s="60">
        <f t="shared" si="236"/>
        <v>0.419843869789363</v>
      </c>
      <c r="N219" s="60">
        <f t="shared" si="237"/>
        <v>1.4667620238582257E-2</v>
      </c>
      <c r="O219" s="60">
        <f t="shared" si="242"/>
        <v>0.50362039471052078</v>
      </c>
      <c r="P219" s="60">
        <f t="shared" si="243"/>
        <v>1.7594427894647435E-2</v>
      </c>
      <c r="Q219" s="97">
        <f t="shared" si="238"/>
        <v>10</v>
      </c>
      <c r="R219" s="60">
        <f t="shared" si="239"/>
        <v>0.40517959752788585</v>
      </c>
      <c r="S219" s="60">
        <f t="shared" si="240"/>
        <v>3.3479771051059259E-6</v>
      </c>
      <c r="T219" s="60">
        <f t="shared" si="244"/>
        <v>0.48602998285534033</v>
      </c>
      <c r="U219" s="60">
        <f t="shared" si="245"/>
        <v>4.0160394669808142E-6</v>
      </c>
      <c r="W219" s="61"/>
      <c r="X219" s="61"/>
      <c r="Y219" s="60"/>
      <c r="Z219" s="62">
        <f t="shared" si="246"/>
        <v>406439.94655825582</v>
      </c>
      <c r="AA219" s="62">
        <f t="shared" si="247"/>
        <v>421149.83341000008</v>
      </c>
      <c r="AB219" s="62">
        <f t="shared" si="248"/>
        <v>17063.990999999991</v>
      </c>
      <c r="AC219" s="62">
        <f t="shared" si="249"/>
        <v>17064.132000000001</v>
      </c>
      <c r="AD219" s="62">
        <f t="shared" si="250"/>
        <v>17681.717581999997</v>
      </c>
      <c r="AE219" s="62">
        <f t="shared" si="251"/>
        <v>338829.24876003887</v>
      </c>
      <c r="AF219" s="62">
        <f t="shared" si="252"/>
        <v>351092.16719000007</v>
      </c>
      <c r="AG219" s="62">
        <f t="shared" si="253"/>
        <v>17063.991000000002</v>
      </c>
      <c r="AH219" s="62">
        <f t="shared" si="254"/>
        <v>17064.132000000001</v>
      </c>
      <c r="AI219" s="62">
        <f t="shared" si="255"/>
        <v>17681.717581999997</v>
      </c>
      <c r="AK219" s="98"/>
      <c r="AL219" s="34" t="s">
        <v>555</v>
      </c>
      <c r="AM219" s="160">
        <v>170641.32</v>
      </c>
      <c r="AN219" s="160">
        <v>17681.717581999997</v>
      </c>
      <c r="AO219" s="160">
        <v>17427.499137000003</v>
      </c>
      <c r="AP219" s="160">
        <v>7005.766622000001</v>
      </c>
      <c r="AQ219" s="160">
        <v>9.6507208198887309</v>
      </c>
      <c r="AR219" s="160">
        <v>10</v>
      </c>
      <c r="AS219" s="160">
        <v>40.517624955078077</v>
      </c>
      <c r="AT219" s="160">
        <v>48.602596681587336</v>
      </c>
      <c r="AU219" s="160">
        <v>-0.34927918011126846</v>
      </c>
      <c r="AV219" s="160">
        <v>176817.17582000006</v>
      </c>
      <c r="AW219" s="160">
        <v>6175.8558200000007</v>
      </c>
      <c r="AX219" s="160">
        <v>617.58558200000039</v>
      </c>
      <c r="AY219" s="72"/>
      <c r="BF219" s="131"/>
      <c r="BJ219" s="96"/>
    </row>
    <row r="220" spans="2:62">
      <c r="B220" s="59" t="str">
        <f t="shared" si="231"/>
        <v>K99050 17.5oz HT Traditional BBQ</v>
      </c>
      <c r="D220" s="91">
        <f t="shared" si="232"/>
        <v>3993.46</v>
      </c>
      <c r="E220" s="92">
        <f t="shared" si="232"/>
        <v>352.16669000000002</v>
      </c>
      <c r="F220" s="92">
        <f t="shared" si="232"/>
        <v>564.98331099999996</v>
      </c>
      <c r="G220" s="92">
        <f t="shared" si="232"/>
        <v>383.38333099999994</v>
      </c>
      <c r="H220" s="93">
        <f t="shared" si="233"/>
        <v>11.339686896565942</v>
      </c>
      <c r="I220" s="94">
        <f t="shared" si="234"/>
        <v>11.5</v>
      </c>
      <c r="J220" s="95">
        <f t="shared" si="235"/>
        <v>0.26701152728845012</v>
      </c>
      <c r="K220" s="95">
        <f t="shared" si="235"/>
        <v>0.37862660509749479</v>
      </c>
      <c r="L220" s="96">
        <f t="shared" si="241"/>
        <v>11.50000000124157</v>
      </c>
      <c r="M220" s="60">
        <f t="shared" si="236"/>
        <v>0.27078636228294684</v>
      </c>
      <c r="N220" s="60">
        <f t="shared" si="237"/>
        <v>3.7748349944967119E-3</v>
      </c>
      <c r="O220" s="60">
        <f t="shared" si="242"/>
        <v>0.38397938136184989</v>
      </c>
      <c r="P220" s="60">
        <f t="shared" si="243"/>
        <v>5.3527762643550969E-3</v>
      </c>
      <c r="Q220" s="97">
        <f t="shared" si="238"/>
        <v>11.5</v>
      </c>
      <c r="R220" s="60">
        <f t="shared" si="239"/>
        <v>0.2670115273172774</v>
      </c>
      <c r="S220" s="60">
        <f t="shared" si="240"/>
        <v>2.8827273901299577E-11</v>
      </c>
      <c r="T220" s="60">
        <f t="shared" si="244"/>
        <v>0.37862660516351881</v>
      </c>
      <c r="U220" s="60">
        <f t="shared" si="245"/>
        <v>6.6024019584887128E-11</v>
      </c>
      <c r="W220" s="61"/>
      <c r="X220" s="61"/>
      <c r="Y220" s="60"/>
      <c r="Z220" s="62">
        <f t="shared" si="246"/>
        <v>14747.640783427643</v>
      </c>
      <c r="AA220" s="62">
        <f t="shared" si="247"/>
        <v>14956.133318</v>
      </c>
      <c r="AB220" s="62">
        <f t="shared" si="248"/>
        <v>347.25739126685698</v>
      </c>
      <c r="AC220" s="62">
        <f t="shared" si="249"/>
        <v>347.25739130434778</v>
      </c>
      <c r="AD220" s="62">
        <f t="shared" si="250"/>
        <v>352.16668999999996</v>
      </c>
      <c r="AE220" s="62">
        <f t="shared" si="251"/>
        <v>10400.193848525139</v>
      </c>
      <c r="AF220" s="62">
        <f t="shared" si="252"/>
        <v>10547.225011499999</v>
      </c>
      <c r="AG220" s="62">
        <f t="shared" si="253"/>
        <v>347.25739124379396</v>
      </c>
      <c r="AH220" s="62">
        <f t="shared" si="254"/>
        <v>347.25739130434789</v>
      </c>
      <c r="AI220" s="62">
        <f t="shared" si="255"/>
        <v>352.16669000000002</v>
      </c>
      <c r="AK220" s="98"/>
      <c r="AL220" s="34" t="s">
        <v>654</v>
      </c>
      <c r="AM220" s="160">
        <v>3993.46</v>
      </c>
      <c r="AN220" s="160">
        <v>352.16669000000002</v>
      </c>
      <c r="AO220" s="160">
        <v>564.98331099999996</v>
      </c>
      <c r="AP220" s="160">
        <v>383.38333099999994</v>
      </c>
      <c r="AQ220" s="160">
        <v>11.33968689656594</v>
      </c>
      <c r="AR220" s="160">
        <v>11.5</v>
      </c>
      <c r="AS220" s="160">
        <v>26.70115272884501</v>
      </c>
      <c r="AT220" s="160">
        <v>37.862660509749482</v>
      </c>
      <c r="AU220" s="160">
        <v>-0.1603131034340595</v>
      </c>
      <c r="AV220" s="160">
        <v>4049.9169350000006</v>
      </c>
      <c r="AW220" s="160">
        <v>56.456935000000229</v>
      </c>
      <c r="AX220" s="160">
        <v>4.9092986956521942</v>
      </c>
      <c r="AY220" s="72"/>
      <c r="BF220" s="131"/>
      <c r="BJ220" s="96"/>
    </row>
    <row r="221" spans="2:62">
      <c r="B221" s="59" t="str">
        <f t="shared" si="231"/>
        <v>K99063 17.5oz HT Honey BBQ</v>
      </c>
      <c r="D221" s="91">
        <f t="shared" si="232"/>
        <v>3586.22</v>
      </c>
      <c r="E221" s="92">
        <f t="shared" si="232"/>
        <v>326.016682</v>
      </c>
      <c r="F221" s="92">
        <f t="shared" si="232"/>
        <v>517.11665099999993</v>
      </c>
      <c r="G221" s="92">
        <f t="shared" si="232"/>
        <v>789.04999800000007</v>
      </c>
      <c r="H221" s="93">
        <f t="shared" si="233"/>
        <v>11.000111951326465</v>
      </c>
      <c r="I221" s="94">
        <f t="shared" si="234"/>
        <v>11.5</v>
      </c>
      <c r="J221" s="95">
        <f t="shared" si="235"/>
        <v>0.19106016550562036</v>
      </c>
      <c r="K221" s="95">
        <f t="shared" si="235"/>
        <v>0.36986465262389573</v>
      </c>
      <c r="L221" s="96">
        <f t="shared" si="241"/>
        <v>11.500000001288107</v>
      </c>
      <c r="M221" s="60">
        <f t="shared" si="236"/>
        <v>0.1997426856456482</v>
      </c>
      <c r="N221" s="60">
        <f t="shared" si="237"/>
        <v>8.6825201400278496E-3</v>
      </c>
      <c r="O221" s="60">
        <f t="shared" si="242"/>
        <v>0.38667274704936855</v>
      </c>
      <c r="P221" s="60">
        <f t="shared" si="243"/>
        <v>1.6808094425472819E-2</v>
      </c>
      <c r="Q221" s="97">
        <f t="shared" si="238"/>
        <v>11.5</v>
      </c>
      <c r="R221" s="60">
        <f t="shared" si="239"/>
        <v>0.19106016552702088</v>
      </c>
      <c r="S221" s="60">
        <f t="shared" si="240"/>
        <v>2.1400520244796439E-11</v>
      </c>
      <c r="T221" s="60">
        <f t="shared" si="244"/>
        <v>0.36986465270173863</v>
      </c>
      <c r="U221" s="60">
        <f t="shared" si="245"/>
        <v>7.7842898793534232E-11</v>
      </c>
      <c r="W221" s="61"/>
      <c r="X221" s="61"/>
      <c r="Y221" s="60"/>
      <c r="Z221" s="62">
        <f t="shared" si="246"/>
        <v>17954.199366088942</v>
      </c>
      <c r="AA221" s="62">
        <f t="shared" si="247"/>
        <v>18770.108306500002</v>
      </c>
      <c r="AB221" s="62">
        <f t="shared" si="248"/>
        <v>311.84521735637475</v>
      </c>
      <c r="AC221" s="62">
        <f t="shared" si="249"/>
        <v>311.84521739130435</v>
      </c>
      <c r="AD221" s="62">
        <f t="shared" si="250"/>
        <v>326.016682</v>
      </c>
      <c r="AE221" s="62">
        <f t="shared" si="251"/>
        <v>9274.5610528950165</v>
      </c>
      <c r="AF221" s="62">
        <f t="shared" si="252"/>
        <v>9696.0333295</v>
      </c>
      <c r="AG221" s="62">
        <f t="shared" si="253"/>
        <v>311.84521732567242</v>
      </c>
      <c r="AH221" s="62">
        <f t="shared" si="254"/>
        <v>311.84521739130435</v>
      </c>
      <c r="AI221" s="62">
        <f t="shared" si="255"/>
        <v>326.016682</v>
      </c>
      <c r="AK221" s="98"/>
      <c r="AL221" s="34" t="s">
        <v>655</v>
      </c>
      <c r="AM221" s="160">
        <v>3586.22</v>
      </c>
      <c r="AN221" s="160">
        <v>326.016682</v>
      </c>
      <c r="AO221" s="160">
        <v>517.11665099999993</v>
      </c>
      <c r="AP221" s="160">
        <v>789.04999800000007</v>
      </c>
      <c r="AQ221" s="160">
        <v>11.000111951326467</v>
      </c>
      <c r="AR221" s="160">
        <v>11.5</v>
      </c>
      <c r="AS221" s="160">
        <v>19.106016550562035</v>
      </c>
      <c r="AT221" s="160">
        <v>36.986465262389572</v>
      </c>
      <c r="AU221" s="160">
        <v>-0.49988804867353337</v>
      </c>
      <c r="AV221" s="160">
        <v>3749.1918429999996</v>
      </c>
      <c r="AW221" s="160">
        <v>162.97184299999975</v>
      </c>
      <c r="AX221" s="160">
        <v>14.171464608695633</v>
      </c>
      <c r="AY221" s="72"/>
      <c r="BF221" s="131"/>
      <c r="BJ221" s="96"/>
    </row>
    <row r="222" spans="2:62">
      <c r="B222" s="59" t="str">
        <f t="shared" si="231"/>
        <v>K99299 24oz HT Original Syrup</v>
      </c>
      <c r="D222" s="91">
        <f t="shared" si="232"/>
        <v>6941.22</v>
      </c>
      <c r="E222" s="92">
        <f t="shared" si="232"/>
        <v>670.36672600000009</v>
      </c>
      <c r="F222" s="92">
        <f t="shared" si="232"/>
        <v>853.13327599999991</v>
      </c>
      <c r="G222" s="92">
        <f t="shared" si="232"/>
        <v>489.06666299999995</v>
      </c>
      <c r="H222" s="93">
        <f t="shared" si="233"/>
        <v>10.354362367323105</v>
      </c>
      <c r="I222" s="94">
        <f t="shared" si="234"/>
        <v>10</v>
      </c>
      <c r="J222" s="95">
        <f t="shared" si="235"/>
        <v>0.3448939168432465</v>
      </c>
      <c r="K222" s="95">
        <f t="shared" si="235"/>
        <v>0.45561010770513927</v>
      </c>
      <c r="L222" s="96">
        <f t="shared" si="241"/>
        <v>10.000000000000002</v>
      </c>
      <c r="M222" s="60">
        <f t="shared" si="236"/>
        <v>0.33309044498160767</v>
      </c>
      <c r="N222" s="60">
        <f t="shared" si="237"/>
        <v>-1.1803471861638826E-2</v>
      </c>
      <c r="O222" s="60">
        <f t="shared" si="242"/>
        <v>0.44001754192318021</v>
      </c>
      <c r="P222" s="60">
        <f t="shared" si="243"/>
        <v>-1.5592565781959056E-2</v>
      </c>
      <c r="Q222" s="97">
        <f t="shared" si="238"/>
        <v>10</v>
      </c>
      <c r="R222" s="60">
        <f t="shared" si="239"/>
        <v>0.34489391684324655</v>
      </c>
      <c r="S222" s="60">
        <f t="shared" si="240"/>
        <v>0</v>
      </c>
      <c r="T222" s="60">
        <f t="shared" si="244"/>
        <v>0.45561010770513938</v>
      </c>
      <c r="U222" s="60">
        <f t="shared" si="245"/>
        <v>0</v>
      </c>
      <c r="W222" s="61"/>
      <c r="X222" s="61"/>
      <c r="Y222" s="60"/>
      <c r="Z222" s="62">
        <f t="shared" si="246"/>
        <v>20838.844537804966</v>
      </c>
      <c r="AA222" s="62">
        <f t="shared" si="247"/>
        <v>20125.666649999999</v>
      </c>
      <c r="AB222" s="62">
        <f t="shared" si="248"/>
        <v>694.12199999999984</v>
      </c>
      <c r="AC222" s="62">
        <f t="shared" si="249"/>
        <v>694.12199999999996</v>
      </c>
      <c r="AD222" s="62">
        <f t="shared" si="250"/>
        <v>670.36672600000009</v>
      </c>
      <c r="AE222" s="62">
        <f t="shared" si="251"/>
        <v>15774.871087325475</v>
      </c>
      <c r="AF222" s="62">
        <f t="shared" si="252"/>
        <v>15235.000019999999</v>
      </c>
      <c r="AG222" s="62">
        <f t="shared" si="253"/>
        <v>694.12199999999984</v>
      </c>
      <c r="AH222" s="62">
        <f t="shared" si="254"/>
        <v>694.12200000000007</v>
      </c>
      <c r="AI222" s="62">
        <f t="shared" si="255"/>
        <v>670.36672600000009</v>
      </c>
      <c r="AK222" s="98"/>
      <c r="AL222" s="34" t="s">
        <v>556</v>
      </c>
      <c r="AM222" s="160">
        <v>6941.22</v>
      </c>
      <c r="AN222" s="160">
        <v>670.36672600000009</v>
      </c>
      <c r="AO222" s="160">
        <v>853.13327599999991</v>
      </c>
      <c r="AP222" s="160">
        <v>489.06666299999995</v>
      </c>
      <c r="AQ222" s="160">
        <v>10.354362367323105</v>
      </c>
      <c r="AR222" s="160">
        <v>10</v>
      </c>
      <c r="AS222" s="160">
        <v>34.489391684324652</v>
      </c>
      <c r="AT222" s="160">
        <v>45.561010770513924</v>
      </c>
      <c r="AU222" s="160">
        <v>0.35436236732310589</v>
      </c>
      <c r="AV222" s="160">
        <v>6703.6672599999993</v>
      </c>
      <c r="AW222" s="160">
        <v>-237.55274000000011</v>
      </c>
      <c r="AX222" s="160">
        <v>-23.755274000000018</v>
      </c>
      <c r="AY222" s="72"/>
      <c r="BF222" s="131"/>
      <c r="BJ222" s="96"/>
    </row>
    <row r="223" spans="2:62">
      <c r="B223" s="59" t="str">
        <f t="shared" si="231"/>
        <v>K99301 24oz HT Sugar Free Syrup</v>
      </c>
      <c r="D223" s="91">
        <f t="shared" si="232"/>
        <v>6333.52</v>
      </c>
      <c r="E223" s="92">
        <f t="shared" si="232"/>
        <v>629.55005099999994</v>
      </c>
      <c r="F223" s="92">
        <f t="shared" si="232"/>
        <v>1125.133284</v>
      </c>
      <c r="G223" s="92">
        <f t="shared" si="232"/>
        <v>194.283331</v>
      </c>
      <c r="H223" s="93">
        <f t="shared" si="233"/>
        <v>10.060391528742805</v>
      </c>
      <c r="I223" s="94">
        <f t="shared" si="234"/>
        <v>10</v>
      </c>
      <c r="J223" s="95">
        <f t="shared" si="235"/>
        <v>0.32496810286646538</v>
      </c>
      <c r="K223" s="95">
        <f t="shared" si="235"/>
        <v>0.36094945872384437</v>
      </c>
      <c r="L223" s="96">
        <f t="shared" si="241"/>
        <v>10</v>
      </c>
      <c r="M223" s="60">
        <f t="shared" si="236"/>
        <v>0.32301735169851281</v>
      </c>
      <c r="N223" s="60">
        <f t="shared" si="237"/>
        <v>-1.9507511679525691E-3</v>
      </c>
      <c r="O223" s="60">
        <f t="shared" si="242"/>
        <v>0.35878271505895393</v>
      </c>
      <c r="P223" s="60">
        <f t="shared" si="243"/>
        <v>-2.166743664890447E-3</v>
      </c>
      <c r="Q223" s="97">
        <f t="shared" si="238"/>
        <v>10</v>
      </c>
      <c r="R223" s="60">
        <f t="shared" si="239"/>
        <v>0.32496810286646538</v>
      </c>
      <c r="S223" s="60">
        <f t="shared" si="240"/>
        <v>0</v>
      </c>
      <c r="T223" s="60">
        <f t="shared" si="244"/>
        <v>0.36094945872384432</v>
      </c>
      <c r="U223" s="60">
        <f t="shared" si="245"/>
        <v>0</v>
      </c>
      <c r="W223" s="61"/>
      <c r="X223" s="61"/>
      <c r="Y223" s="60"/>
      <c r="Z223" s="62">
        <f t="shared" si="246"/>
        <v>19607.367736428507</v>
      </c>
      <c r="AA223" s="62">
        <f t="shared" si="247"/>
        <v>19489.666659999999</v>
      </c>
      <c r="AB223" s="62">
        <f t="shared" si="248"/>
        <v>633.35200000000009</v>
      </c>
      <c r="AC223" s="62">
        <f t="shared" si="249"/>
        <v>633.35200000000009</v>
      </c>
      <c r="AD223" s="62">
        <f t="shared" si="250"/>
        <v>629.55005099999994</v>
      </c>
      <c r="AE223" s="62">
        <f t="shared" si="251"/>
        <v>17652.801359060173</v>
      </c>
      <c r="AF223" s="62">
        <f t="shared" si="252"/>
        <v>17546.833350000001</v>
      </c>
      <c r="AG223" s="62">
        <f t="shared" si="253"/>
        <v>633.35200000000009</v>
      </c>
      <c r="AH223" s="62">
        <f t="shared" si="254"/>
        <v>633.35199999999998</v>
      </c>
      <c r="AI223" s="62">
        <f t="shared" si="255"/>
        <v>629.55005099999994</v>
      </c>
      <c r="AK223" s="98"/>
      <c r="AL223" s="34" t="s">
        <v>557</v>
      </c>
      <c r="AM223" s="160">
        <v>6333.52</v>
      </c>
      <c r="AN223" s="160">
        <v>629.55005099999994</v>
      </c>
      <c r="AO223" s="160">
        <v>1125.133284</v>
      </c>
      <c r="AP223" s="160">
        <v>194.283331</v>
      </c>
      <c r="AQ223" s="160">
        <v>10.060391528742805</v>
      </c>
      <c r="AR223" s="160">
        <v>10</v>
      </c>
      <c r="AS223" s="160">
        <v>32.496810286646536</v>
      </c>
      <c r="AT223" s="160">
        <v>36.094945872384436</v>
      </c>
      <c r="AU223" s="160">
        <v>6.0391528742804894E-2</v>
      </c>
      <c r="AV223" s="160">
        <v>6295.5005099999998</v>
      </c>
      <c r="AW223" s="160">
        <v>-38.019490000000225</v>
      </c>
      <c r="AX223" s="160">
        <v>-3.8019490000000222</v>
      </c>
      <c r="AY223" s="72"/>
      <c r="BF223" s="131"/>
      <c r="BJ223" s="96"/>
    </row>
    <row r="224" spans="2:62">
      <c r="B224" s="59" t="str">
        <f t="shared" si="231"/>
        <v>K99305 24oz HT Butter Syrup</v>
      </c>
      <c r="D224" s="91">
        <f t="shared" si="232"/>
        <v>5571.48</v>
      </c>
      <c r="E224" s="92">
        <f t="shared" si="232"/>
        <v>538.96670400000005</v>
      </c>
      <c r="F224" s="92">
        <f t="shared" si="232"/>
        <v>1061.8999650000001</v>
      </c>
      <c r="G224" s="92">
        <f t="shared" si="232"/>
        <v>261.36666200000002</v>
      </c>
      <c r="H224" s="93">
        <f t="shared" si="233"/>
        <v>10.337336163163057</v>
      </c>
      <c r="I224" s="94">
        <f t="shared" si="234"/>
        <v>10</v>
      </c>
      <c r="J224" s="95">
        <f t="shared" si="235"/>
        <v>0.29918270214872444</v>
      </c>
      <c r="K224" s="95">
        <f t="shared" si="235"/>
        <v>0.34802898379290326</v>
      </c>
      <c r="L224" s="96">
        <f t="shared" si="241"/>
        <v>10</v>
      </c>
      <c r="M224" s="60">
        <f t="shared" si="236"/>
        <v>0.28941953461362468</v>
      </c>
      <c r="N224" s="60">
        <f t="shared" si="237"/>
        <v>-9.7631675350997593E-3</v>
      </c>
      <c r="O224" s="60">
        <f t="shared" si="242"/>
        <v>0.33667182560348508</v>
      </c>
      <c r="P224" s="60">
        <f t="shared" si="243"/>
        <v>-1.1357158189418182E-2</v>
      </c>
      <c r="Q224" s="97">
        <f t="shared" si="238"/>
        <v>10</v>
      </c>
      <c r="R224" s="60">
        <f t="shared" si="239"/>
        <v>0.29918270214872444</v>
      </c>
      <c r="S224" s="60">
        <f t="shared" si="240"/>
        <v>0</v>
      </c>
      <c r="T224" s="60">
        <f t="shared" si="244"/>
        <v>0.3480289837929032</v>
      </c>
      <c r="U224" s="60">
        <f t="shared" si="245"/>
        <v>0</v>
      </c>
      <c r="W224" s="61"/>
      <c r="X224" s="61"/>
      <c r="Y224" s="60"/>
      <c r="Z224" s="62">
        <f t="shared" si="246"/>
        <v>19250.531956793897</v>
      </c>
      <c r="AA224" s="62">
        <f t="shared" si="247"/>
        <v>18622.333309999998</v>
      </c>
      <c r="AB224" s="62">
        <f t="shared" si="248"/>
        <v>557.14799999999991</v>
      </c>
      <c r="AC224" s="62">
        <f t="shared" si="249"/>
        <v>557.14799999999991</v>
      </c>
      <c r="AD224" s="62">
        <f t="shared" si="250"/>
        <v>538.96670400000005</v>
      </c>
      <c r="AE224" s="62">
        <f t="shared" si="251"/>
        <v>16548.696909856084</v>
      </c>
      <c r="AF224" s="62">
        <f t="shared" si="252"/>
        <v>16008.66669</v>
      </c>
      <c r="AG224" s="62">
        <f t="shared" si="253"/>
        <v>557.14800000000002</v>
      </c>
      <c r="AH224" s="62">
        <f t="shared" si="254"/>
        <v>557.14799999999991</v>
      </c>
      <c r="AI224" s="62">
        <f t="shared" si="255"/>
        <v>538.96670400000005</v>
      </c>
      <c r="AK224" s="98"/>
      <c r="AL224" s="34" t="s">
        <v>656</v>
      </c>
      <c r="AM224" s="160">
        <v>5571.48</v>
      </c>
      <c r="AN224" s="160">
        <v>538.96670400000005</v>
      </c>
      <c r="AO224" s="160">
        <v>1061.8999650000001</v>
      </c>
      <c r="AP224" s="160">
        <v>261.36666200000002</v>
      </c>
      <c r="AQ224" s="160">
        <v>10.337336163163059</v>
      </c>
      <c r="AR224" s="160">
        <v>10</v>
      </c>
      <c r="AS224" s="160">
        <v>29.918270214872447</v>
      </c>
      <c r="AT224" s="160">
        <v>34.802898379290326</v>
      </c>
      <c r="AU224" s="160">
        <v>0.3373361631630587</v>
      </c>
      <c r="AV224" s="160">
        <v>5389.6670400000003</v>
      </c>
      <c r="AW224" s="160">
        <v>-181.81295999999969</v>
      </c>
      <c r="AX224" s="160">
        <v>-18.181295999999971</v>
      </c>
      <c r="AY224" s="72"/>
      <c r="BF224" s="131"/>
      <c r="BJ224" s="96"/>
    </row>
    <row r="225" spans="1:62">
      <c r="B225" s="59" t="str">
        <f t="shared" si="231"/>
        <v>K99390 24oz Kroger Syrup</v>
      </c>
      <c r="D225" s="91">
        <f t="shared" si="232"/>
        <v>216170.13</v>
      </c>
      <c r="E225" s="92">
        <f t="shared" si="232"/>
        <v>21347.667998000004</v>
      </c>
      <c r="F225" s="92">
        <f t="shared" si="232"/>
        <v>25278.898725000006</v>
      </c>
      <c r="G225" s="92">
        <f t="shared" si="232"/>
        <v>5532.9999509999998</v>
      </c>
      <c r="H225" s="93">
        <f t="shared" si="233"/>
        <v>10.126170690880723</v>
      </c>
      <c r="I225" s="94">
        <f t="shared" si="234"/>
        <v>10</v>
      </c>
      <c r="J225" s="95">
        <f t="shared" si="235"/>
        <v>0.41443509558094738</v>
      </c>
      <c r="K225" s="95">
        <f t="shared" si="235"/>
        <v>0.46361455537614932</v>
      </c>
      <c r="L225" s="96">
        <f t="shared" si="241"/>
        <v>10.000119351863871</v>
      </c>
      <c r="M225" s="60">
        <f t="shared" si="236"/>
        <v>0.40927617615046602</v>
      </c>
      <c r="N225" s="60">
        <f t="shared" si="237"/>
        <v>-5.1589194304813568E-3</v>
      </c>
      <c r="O225" s="60">
        <f t="shared" si="242"/>
        <v>0.45784344630868135</v>
      </c>
      <c r="P225" s="60">
        <f t="shared" si="243"/>
        <v>-5.7711090674679721E-3</v>
      </c>
      <c r="Q225" s="97">
        <f t="shared" si="238"/>
        <v>10</v>
      </c>
      <c r="R225" s="60">
        <f t="shared" si="239"/>
        <v>0.41444004194105849</v>
      </c>
      <c r="S225" s="60">
        <f t="shared" si="240"/>
        <v>4.9463601111132682E-6</v>
      </c>
      <c r="T225" s="60">
        <f t="shared" si="244"/>
        <v>0.46362008870227911</v>
      </c>
      <c r="U225" s="60">
        <f t="shared" si="245"/>
        <v>5.533326129791849E-6</v>
      </c>
      <c r="W225" s="61"/>
      <c r="X225" s="61"/>
      <c r="Y225" s="60"/>
      <c r="Z225" s="62">
        <f t="shared" si="246"/>
        <v>528176.67530329782</v>
      </c>
      <c r="AA225" s="62">
        <f t="shared" si="247"/>
        <v>521595.66674000007</v>
      </c>
      <c r="AB225" s="62">
        <f t="shared" si="248"/>
        <v>21616.75499999999</v>
      </c>
      <c r="AC225" s="62">
        <f t="shared" si="249"/>
        <v>21617.012999999999</v>
      </c>
      <c r="AD225" s="62">
        <f t="shared" si="250"/>
        <v>21347.667998000004</v>
      </c>
      <c r="AE225" s="62">
        <f t="shared" si="251"/>
        <v>472148.57336683717</v>
      </c>
      <c r="AF225" s="62">
        <f t="shared" si="252"/>
        <v>466265.66723000014</v>
      </c>
      <c r="AG225" s="62">
        <f t="shared" si="253"/>
        <v>21616.755000000008</v>
      </c>
      <c r="AH225" s="62">
        <f t="shared" si="254"/>
        <v>21617.012999999999</v>
      </c>
      <c r="AI225" s="62">
        <f t="shared" si="255"/>
        <v>21347.667998000004</v>
      </c>
      <c r="AK225" s="98"/>
      <c r="AL225" s="34" t="s">
        <v>558</v>
      </c>
      <c r="AM225" s="160">
        <v>216170.13</v>
      </c>
      <c r="AN225" s="160">
        <v>21347.667998000004</v>
      </c>
      <c r="AO225" s="160">
        <v>25278.898725000006</v>
      </c>
      <c r="AP225" s="160">
        <v>5532.9999509999998</v>
      </c>
      <c r="AQ225" s="160">
        <v>10.126170690880722</v>
      </c>
      <c r="AR225" s="160">
        <v>10</v>
      </c>
      <c r="AS225" s="160">
        <v>41.443509558094739</v>
      </c>
      <c r="AT225" s="160">
        <v>46.36145553761493</v>
      </c>
      <c r="AU225" s="160">
        <v>0.12617069088072186</v>
      </c>
      <c r="AV225" s="160">
        <v>213476.67998000007</v>
      </c>
      <c r="AW225" s="160">
        <v>-2693.4500199999984</v>
      </c>
      <c r="AX225" s="160">
        <v>-269.34500199999991</v>
      </c>
      <c r="AY225" s="72"/>
      <c r="BF225" s="131"/>
      <c r="BJ225" s="96"/>
    </row>
    <row r="226" spans="1:62">
      <c r="B226" s="59" t="str">
        <f t="shared" si="231"/>
        <v>K99391 36oz Kroger Orig. Syrup</v>
      </c>
      <c r="D226" s="91">
        <f t="shared" si="232"/>
        <v>27722</v>
      </c>
      <c r="E226" s="92">
        <f t="shared" si="232"/>
        <v>2844.7001730000006</v>
      </c>
      <c r="F226" s="92">
        <f t="shared" si="232"/>
        <v>4742.0165109999998</v>
      </c>
      <c r="G226" s="92">
        <f t="shared" si="232"/>
        <v>2159.4166529999998</v>
      </c>
      <c r="H226" s="93">
        <f t="shared" si="233"/>
        <v>9.7451394924212966</v>
      </c>
      <c r="I226" s="94">
        <f t="shared" si="234"/>
        <v>10</v>
      </c>
      <c r="J226" s="95">
        <f t="shared" si="235"/>
        <v>0.28443187715029744</v>
      </c>
      <c r="K226" s="95">
        <f t="shared" si="235"/>
        <v>0.36539007787733041</v>
      </c>
      <c r="L226" s="96">
        <f t="shared" si="241"/>
        <v>10.000321054964962</v>
      </c>
      <c r="M226" s="60">
        <f t="shared" si="236"/>
        <v>0.29187987426772061</v>
      </c>
      <c r="N226" s="60">
        <f t="shared" si="237"/>
        <v>7.4479971174231663E-3</v>
      </c>
      <c r="O226" s="60">
        <f t="shared" si="242"/>
        <v>0.37495800772412241</v>
      </c>
      <c r="P226" s="60">
        <f t="shared" si="243"/>
        <v>9.5679298467920004E-3</v>
      </c>
      <c r="Q226" s="97">
        <f t="shared" si="238"/>
        <v>10</v>
      </c>
      <c r="R226" s="60">
        <f t="shared" si="239"/>
        <v>0.2844410089769327</v>
      </c>
      <c r="S226" s="60">
        <f t="shared" si="240"/>
        <v>9.131826635255802E-6</v>
      </c>
      <c r="T226" s="60">
        <f t="shared" si="244"/>
        <v>0.36540180890719548</v>
      </c>
      <c r="U226" s="60">
        <f t="shared" si="245"/>
        <v>1.1731029865069686E-5</v>
      </c>
      <c r="W226" s="61"/>
      <c r="X226" s="61"/>
      <c r="Y226" s="60"/>
      <c r="Z226" s="62">
        <f t="shared" si="246"/>
        <v>94977.428880802472</v>
      </c>
      <c r="AA226" s="62">
        <f t="shared" si="247"/>
        <v>97461.333370000008</v>
      </c>
      <c r="AB226" s="62">
        <f t="shared" si="248"/>
        <v>2772.1110000000026</v>
      </c>
      <c r="AC226" s="62">
        <f t="shared" si="249"/>
        <v>2772.2000000000003</v>
      </c>
      <c r="AD226" s="62">
        <f t="shared" si="250"/>
        <v>2844.7001730000006</v>
      </c>
      <c r="AE226" s="62">
        <f t="shared" si="251"/>
        <v>73933.612375059951</v>
      </c>
      <c r="AF226" s="62">
        <f t="shared" si="252"/>
        <v>75867.166840000005</v>
      </c>
      <c r="AG226" s="62">
        <f t="shared" si="253"/>
        <v>2772.1110000000022</v>
      </c>
      <c r="AH226" s="62">
        <f t="shared" si="254"/>
        <v>2772.2000000000003</v>
      </c>
      <c r="AI226" s="62">
        <f t="shared" si="255"/>
        <v>2844.7001730000006</v>
      </c>
      <c r="AK226" s="98"/>
      <c r="AL226" s="34" t="s">
        <v>559</v>
      </c>
      <c r="AM226" s="160">
        <v>27722</v>
      </c>
      <c r="AN226" s="160">
        <v>2844.7001730000006</v>
      </c>
      <c r="AO226" s="160">
        <v>4742.0165109999998</v>
      </c>
      <c r="AP226" s="160">
        <v>2159.4166529999998</v>
      </c>
      <c r="AQ226" s="160">
        <v>9.7451394924212948</v>
      </c>
      <c r="AR226" s="160">
        <v>10</v>
      </c>
      <c r="AS226" s="160">
        <v>28.443187715029744</v>
      </c>
      <c r="AT226" s="160">
        <v>36.539007787733041</v>
      </c>
      <c r="AU226" s="160">
        <v>-0.25486050757870432</v>
      </c>
      <c r="AV226" s="160">
        <v>28447.001729999989</v>
      </c>
      <c r="AW226" s="160">
        <v>725.00173000000041</v>
      </c>
      <c r="AX226" s="160">
        <v>72.500173000000075</v>
      </c>
      <c r="AY226" s="72"/>
      <c r="BF226" s="131"/>
      <c r="BJ226" s="96"/>
    </row>
    <row r="227" spans="1:62">
      <c r="B227" s="59" t="str">
        <f t="shared" si="231"/>
        <v>K99817 17.5oz HT Sweet&amp; Tangy BBQ</v>
      </c>
      <c r="D227" s="91">
        <f t="shared" si="232"/>
        <v>3821.81</v>
      </c>
      <c r="E227" s="92">
        <f t="shared" si="232"/>
        <v>336.16668100000004</v>
      </c>
      <c r="F227" s="92">
        <f t="shared" si="232"/>
        <v>169.89998700000001</v>
      </c>
      <c r="G227" s="92">
        <f t="shared" si="232"/>
        <v>334.43333100000001</v>
      </c>
      <c r="H227" s="93">
        <f t="shared" si="233"/>
        <v>11.36879475571822</v>
      </c>
      <c r="I227" s="94">
        <f t="shared" si="234"/>
        <v>11.5</v>
      </c>
      <c r="J227" s="95">
        <f t="shared" si="235"/>
        <v>0.39539715016635008</v>
      </c>
      <c r="K227" s="95">
        <f t="shared" si="235"/>
        <v>0.65629435131473768</v>
      </c>
      <c r="L227" s="96">
        <f t="shared" si="241"/>
        <v>11.500000000982959</v>
      </c>
      <c r="M227" s="60">
        <f t="shared" si="236"/>
        <v>0.39996035859602658</v>
      </c>
      <c r="N227" s="60">
        <f t="shared" si="237"/>
        <v>4.5632084296765019E-3</v>
      </c>
      <c r="O227" s="60">
        <f t="shared" si="242"/>
        <v>0.66427350832756282</v>
      </c>
      <c r="P227" s="60">
        <f t="shared" si="243"/>
        <v>7.9791570128251443E-3</v>
      </c>
      <c r="Q227" s="97">
        <f t="shared" si="238"/>
        <v>11.5</v>
      </c>
      <c r="R227" s="60">
        <f t="shared" si="239"/>
        <v>0.39539715020014654</v>
      </c>
      <c r="S227" s="60">
        <f t="shared" si="240"/>
        <v>3.3796465626068084E-11</v>
      </c>
      <c r="T227" s="60">
        <f t="shared" si="244"/>
        <v>0.65669471111625566</v>
      </c>
      <c r="U227" s="60">
        <f t="shared" si="245"/>
        <v>4.003598015179799E-4</v>
      </c>
      <c r="W227" s="61"/>
      <c r="X227" s="61"/>
      <c r="Y227" s="60"/>
      <c r="Z227" s="62">
        <f t="shared" si="246"/>
        <v>9555.47198081237</v>
      </c>
      <c r="AA227" s="62">
        <f t="shared" si="247"/>
        <v>9665.7499885000016</v>
      </c>
      <c r="AB227" s="62">
        <f t="shared" si="248"/>
        <v>332.33130431942016</v>
      </c>
      <c r="AC227" s="62">
        <f t="shared" si="249"/>
        <v>332.33130434782606</v>
      </c>
      <c r="AD227" s="62">
        <f t="shared" si="250"/>
        <v>336.16668100000004</v>
      </c>
      <c r="AE227" s="62">
        <f t="shared" si="251"/>
        <v>5753.3680812021939</v>
      </c>
      <c r="AF227" s="62">
        <f t="shared" si="252"/>
        <v>5819.7666820000004</v>
      </c>
      <c r="AG227" s="62">
        <f t="shared" si="253"/>
        <v>332.12869559707076</v>
      </c>
      <c r="AH227" s="62">
        <f t="shared" si="254"/>
        <v>332.33130434782612</v>
      </c>
      <c r="AI227" s="62">
        <f t="shared" si="255"/>
        <v>336.16668099999998</v>
      </c>
      <c r="AK227" s="98"/>
      <c r="AL227" s="34" t="s">
        <v>560</v>
      </c>
      <c r="AM227" s="160">
        <v>3821.81</v>
      </c>
      <c r="AN227" s="160">
        <v>336.16668100000004</v>
      </c>
      <c r="AO227" s="160">
        <v>169.89998700000001</v>
      </c>
      <c r="AP227" s="160">
        <v>334.43333100000001</v>
      </c>
      <c r="AQ227" s="160">
        <v>11.36879475571822</v>
      </c>
      <c r="AR227" s="160">
        <v>11.5</v>
      </c>
      <c r="AS227" s="160">
        <v>39.539715016635007</v>
      </c>
      <c r="AT227" s="160">
        <v>65.62943513147377</v>
      </c>
      <c r="AU227" s="160">
        <v>-0.13120524428177988</v>
      </c>
      <c r="AV227" s="160">
        <v>3865.9168315000002</v>
      </c>
      <c r="AW227" s="160">
        <v>44.106831500000041</v>
      </c>
      <c r="AX227" s="160">
        <v>3.8353766521739168</v>
      </c>
      <c r="AY227" s="72"/>
      <c r="BF227" s="131"/>
      <c r="BJ227" s="96"/>
    </row>
    <row r="228" spans="1:62">
      <c r="B228" s="59" t="str">
        <f t="shared" si="231"/>
        <v>K99819 17.5oz HT Hickory BBQ</v>
      </c>
      <c r="D228" s="91">
        <f t="shared" si="232"/>
        <v>1304.33</v>
      </c>
      <c r="E228" s="92">
        <f t="shared" si="232"/>
        <v>115.90000400000001</v>
      </c>
      <c r="F228" s="92">
        <f t="shared" si="232"/>
        <v>219.01666499999999</v>
      </c>
      <c r="G228" s="92">
        <f t="shared" si="232"/>
        <v>9.199999</v>
      </c>
      <c r="H228" s="93">
        <f t="shared" si="233"/>
        <v>11.253925409700589</v>
      </c>
      <c r="I228" s="94">
        <f t="shared" si="234"/>
        <v>11.5</v>
      </c>
      <c r="J228" s="95">
        <f t="shared" si="235"/>
        <v>0.32959751894377864</v>
      </c>
      <c r="K228" s="95">
        <f t="shared" si="235"/>
        <v>0.33865140337763316</v>
      </c>
      <c r="L228" s="96">
        <f t="shared" si="241"/>
        <v>11.5</v>
      </c>
      <c r="M228" s="60">
        <f t="shared" si="236"/>
        <v>0.33680438867901624</v>
      </c>
      <c r="N228" s="60">
        <f t="shared" si="237"/>
        <v>7.2068697352375977E-3</v>
      </c>
      <c r="O228" s="60">
        <f t="shared" si="242"/>
        <v>0.34605624242608241</v>
      </c>
      <c r="P228" s="60">
        <f t="shared" si="243"/>
        <v>7.404839048449241E-3</v>
      </c>
      <c r="Q228" s="97">
        <f t="shared" si="238"/>
        <v>11.5</v>
      </c>
      <c r="R228" s="60">
        <f t="shared" si="239"/>
        <v>0.32959751894377864</v>
      </c>
      <c r="S228" s="60">
        <f t="shared" si="240"/>
        <v>0</v>
      </c>
      <c r="T228" s="60">
        <f t="shared" si="244"/>
        <v>0.33865140346299094</v>
      </c>
      <c r="U228" s="60">
        <f t="shared" si="245"/>
        <v>8.5357776402616992E-11</v>
      </c>
      <c r="W228" s="61"/>
      <c r="X228" s="61"/>
      <c r="Y228" s="60"/>
      <c r="Z228" s="62">
        <f t="shared" si="246"/>
        <v>3872.6633139067017</v>
      </c>
      <c r="AA228" s="62">
        <f t="shared" si="247"/>
        <v>3957.3416820000002</v>
      </c>
      <c r="AB228" s="62">
        <f t="shared" si="248"/>
        <v>113.41999999999999</v>
      </c>
      <c r="AC228" s="62">
        <f t="shared" si="249"/>
        <v>113.41999999999999</v>
      </c>
      <c r="AD228" s="62">
        <f t="shared" si="250"/>
        <v>115.900004</v>
      </c>
      <c r="AE228" s="62">
        <f t="shared" si="251"/>
        <v>3769.1272113913815</v>
      </c>
      <c r="AF228" s="62">
        <f t="shared" si="252"/>
        <v>3851.5416935000003</v>
      </c>
      <c r="AG228" s="62">
        <f t="shared" si="253"/>
        <v>113.41999997141225</v>
      </c>
      <c r="AH228" s="62">
        <f t="shared" si="254"/>
        <v>113.42</v>
      </c>
      <c r="AI228" s="62">
        <f t="shared" si="255"/>
        <v>115.900004</v>
      </c>
      <c r="AK228" s="98"/>
      <c r="AL228" s="34" t="s">
        <v>561</v>
      </c>
      <c r="AM228" s="160">
        <v>1304.33</v>
      </c>
      <c r="AN228" s="160">
        <v>115.90000400000001</v>
      </c>
      <c r="AO228" s="160">
        <v>219.01666499999999</v>
      </c>
      <c r="AP228" s="160">
        <v>9.199999</v>
      </c>
      <c r="AQ228" s="160">
        <v>11.253925409700589</v>
      </c>
      <c r="AR228" s="160">
        <v>11.5</v>
      </c>
      <c r="AS228" s="160">
        <v>32.959751894377867</v>
      </c>
      <c r="AT228" s="160">
        <v>33.865140337763314</v>
      </c>
      <c r="AU228" s="160">
        <v>-0.24607459029941084</v>
      </c>
      <c r="AV228" s="160">
        <v>1332.8500460000002</v>
      </c>
      <c r="AW228" s="160">
        <v>28.520046000000075</v>
      </c>
      <c r="AX228" s="160">
        <v>2.4800040000000063</v>
      </c>
      <c r="AY228" s="72"/>
      <c r="BF228" s="131"/>
      <c r="BJ228" s="96"/>
    </row>
    <row r="229" spans="1:62">
      <c r="B229" s="100" t="str">
        <f>CONCATENATE(A207," Subtotal")</f>
        <v>820 BBQ/Syrup Line Subtotal</v>
      </c>
      <c r="C229" s="101"/>
      <c r="D229" s="102">
        <f>SUM(D208:D228)</f>
        <v>980901.0299999998</v>
      </c>
      <c r="E229" s="102">
        <f>SUM(E208:E228)</f>
        <v>94911.504793</v>
      </c>
      <c r="F229" s="102">
        <f>SUM(F208:F228)</f>
        <v>95397.795567999987</v>
      </c>
      <c r="G229" s="102">
        <f>SUM(G208:G228)</f>
        <v>39789.766399</v>
      </c>
      <c r="H229" s="103">
        <f t="shared" ref="H229" si="275">D229/E229</f>
        <v>10.334901255009331</v>
      </c>
      <c r="I229" s="104"/>
      <c r="J229" s="105">
        <f>AB229/(SUM($E229:$G229))</f>
        <v>0.4017122150579045</v>
      </c>
      <c r="K229" s="105">
        <f>AG229/(SUM($E229:$F229))</f>
        <v>0.48569963170023767</v>
      </c>
      <c r="L229" s="106">
        <f>D229/(J229*(E229+F229+G229))</f>
        <v>10.611952456109812</v>
      </c>
      <c r="M229" s="107">
        <f>AD229/(SUM($E229:$G229))</f>
        <v>0.41248105057286238</v>
      </c>
      <c r="N229" s="108">
        <f>M229-J229</f>
        <v>1.0768835514957886E-2</v>
      </c>
      <c r="O229" s="107">
        <f>AI229/(SUM($E229:$F229))</f>
        <v>0.49872236728820518</v>
      </c>
      <c r="P229" s="108">
        <f>O229-K229</f>
        <v>1.3022735587967516E-2</v>
      </c>
      <c r="Q229" s="106">
        <f>D229/(R229*(E229+F229+G229))</f>
        <v>10.61044299729341</v>
      </c>
      <c r="R229" s="109">
        <f>AC229/(SUM($E229:$G229))</f>
        <v>0.40176936328864571</v>
      </c>
      <c r="S229" s="108">
        <f>R229-J229</f>
        <v>5.7148230741210782E-5</v>
      </c>
      <c r="T229" s="109">
        <f>AH229/(SUM($E229:$F229))</f>
        <v>0.48577108617452441</v>
      </c>
      <c r="U229" s="108">
        <f>T229-K229</f>
        <v>7.1454474286747338E-5</v>
      </c>
      <c r="V229" s="100"/>
      <c r="W229" s="100"/>
      <c r="X229" s="100"/>
      <c r="Y229" s="60"/>
      <c r="Z229" s="110">
        <f t="shared" ref="Z229:AI229" si="276">SUM(Z208:Z228)</f>
        <v>2390038.5656740624</v>
      </c>
      <c r="AA229" s="110">
        <f t="shared" si="276"/>
        <v>2442826.5286375806</v>
      </c>
      <c r="AB229" s="110">
        <f t="shared" si="276"/>
        <v>92433.605790916248</v>
      </c>
      <c r="AC229" s="110">
        <f t="shared" si="276"/>
        <v>92446.755545476786</v>
      </c>
      <c r="AD229" s="110">
        <f t="shared" si="276"/>
        <v>94911.504793</v>
      </c>
      <c r="AE229" s="110">
        <f t="shared" si="276"/>
        <v>1970651.9407332314</v>
      </c>
      <c r="AF229" s="110">
        <f t="shared" si="276"/>
        <v>2013824.7028215199</v>
      </c>
      <c r="AG229" s="110">
        <f t="shared" si="276"/>
        <v>92433.157094467606</v>
      </c>
      <c r="AH229" s="110">
        <f t="shared" si="276"/>
        <v>92446.755545476786</v>
      </c>
      <c r="AI229" s="110">
        <f t="shared" si="276"/>
        <v>94911.504793</v>
      </c>
      <c r="AK229" s="111"/>
      <c r="AL229" s="162" t="s">
        <v>444</v>
      </c>
      <c r="AM229" s="163">
        <v>980901.03</v>
      </c>
      <c r="AN229" s="163">
        <v>94911.504793</v>
      </c>
      <c r="AO229" s="163">
        <v>95397.795568000045</v>
      </c>
      <c r="AP229" s="163">
        <v>39789.766398999993</v>
      </c>
      <c r="AQ229" s="163">
        <v>10.334901255009333</v>
      </c>
      <c r="AR229" s="163">
        <v>10.607777030103463</v>
      </c>
      <c r="AS229" s="163">
        <v>40.17122150579047</v>
      </c>
      <c r="AT229" s="163">
        <v>48.569963170023783</v>
      </c>
      <c r="AU229" s="163">
        <v>-0.27287577509413041</v>
      </c>
      <c r="AV229" s="163">
        <v>1006800.0804357401</v>
      </c>
      <c r="AW229" s="163">
        <v>25899.050435740002</v>
      </c>
      <c r="AX229" s="163">
        <v>2474.0607835375649</v>
      </c>
      <c r="AY229" s="72"/>
      <c r="BF229" s="131"/>
      <c r="BJ229" s="96"/>
    </row>
    <row r="230" spans="1:62">
      <c r="B230" s="100"/>
      <c r="C230" s="100"/>
      <c r="D230" s="102"/>
      <c r="E230" s="102"/>
      <c r="F230" s="102"/>
      <c r="G230" s="102"/>
      <c r="H230" s="100"/>
      <c r="I230" s="100"/>
      <c r="J230" s="105"/>
      <c r="K230" s="105"/>
      <c r="L230" s="106"/>
      <c r="M230" s="108"/>
      <c r="N230" s="108"/>
      <c r="O230" s="108"/>
      <c r="P230" s="108"/>
      <c r="Q230" s="106"/>
      <c r="R230" s="108"/>
      <c r="S230" s="108"/>
      <c r="T230" s="108"/>
      <c r="U230" s="108"/>
      <c r="V230" s="115"/>
      <c r="W230" s="115"/>
      <c r="X230" s="115"/>
      <c r="Y230" s="116"/>
      <c r="AK230" s="98"/>
      <c r="AL230" s="72"/>
      <c r="AM230" s="72"/>
      <c r="AN230" s="72"/>
      <c r="AO230" s="72"/>
      <c r="AP230" s="72"/>
      <c r="AQ230" s="72"/>
      <c r="AR230" s="72"/>
      <c r="AS230" s="72"/>
      <c r="AT230" s="72"/>
      <c r="AU230" s="72"/>
      <c r="AV230" s="72"/>
      <c r="AW230" s="72"/>
      <c r="AX230" s="72"/>
      <c r="AY230" s="72"/>
      <c r="BF230" s="131"/>
      <c r="BJ230" s="96"/>
    </row>
    <row r="231" spans="1:62">
      <c r="A231" s="83" t="str">
        <f>AL231</f>
        <v>670 SPICE</v>
      </c>
      <c r="B231" s="100"/>
      <c r="C231" s="100"/>
      <c r="D231" s="102"/>
      <c r="E231" s="102"/>
      <c r="F231" s="102"/>
      <c r="G231" s="102"/>
      <c r="H231" s="100"/>
      <c r="I231" s="100"/>
      <c r="J231" s="105"/>
      <c r="K231" s="105"/>
      <c r="L231" s="106"/>
      <c r="M231" s="108"/>
      <c r="N231" s="108"/>
      <c r="O231" s="108"/>
      <c r="P231" s="108"/>
      <c r="Q231" s="106"/>
      <c r="R231" s="108"/>
      <c r="S231" s="108"/>
      <c r="T231" s="108"/>
      <c r="U231" s="108"/>
      <c r="V231" s="115"/>
      <c r="W231" s="115"/>
      <c r="X231" s="115"/>
      <c r="Y231" s="116"/>
      <c r="AK231" s="114"/>
      <c r="AL231" s="34" t="s">
        <v>562</v>
      </c>
      <c r="AM231" s="146"/>
      <c r="AN231" s="146"/>
      <c r="AO231" s="146"/>
      <c r="AP231" s="146"/>
      <c r="AQ231" s="146"/>
      <c r="AR231" s="147"/>
      <c r="AS231" s="147"/>
      <c r="AT231" s="146"/>
      <c r="AU231" s="146"/>
      <c r="AV231" s="146"/>
      <c r="AW231" s="146"/>
      <c r="AX231" s="146"/>
      <c r="AY231" s="72"/>
      <c r="BF231" s="131"/>
      <c r="BJ231" s="96"/>
    </row>
    <row r="232" spans="1:62">
      <c r="B232" s="59" t="str">
        <f t="shared" ref="B232:B275" si="277">AL232</f>
        <v>K00106 HT ONION POWDER 4OZ.</v>
      </c>
      <c r="D232" s="91">
        <f t="shared" ref="D232:G247" si="278">AM232</f>
        <v>0</v>
      </c>
      <c r="E232" s="92">
        <f t="shared" si="278"/>
        <v>0</v>
      </c>
      <c r="F232" s="92">
        <f>AO232</f>
        <v>1.05</v>
      </c>
      <c r="G232" s="92">
        <f>AP232</f>
        <v>0</v>
      </c>
      <c r="H232" s="93">
        <f t="shared" ref="H232:H275" si="279">IF(ISERROR(D232/E232),0,D232/E232)</f>
        <v>0</v>
      </c>
      <c r="I232" s="94">
        <f t="shared" ref="I232:I275" si="280">AR232</f>
        <v>23</v>
      </c>
      <c r="J232" s="95">
        <f t="shared" ref="J232:K247" si="281">AS232/100</f>
        <v>0</v>
      </c>
      <c r="K232" s="95">
        <f t="shared" si="281"/>
        <v>0</v>
      </c>
      <c r="L232" s="96">
        <f>IF(ISERROR(D232/(J232*(E232+F232+G232))),0,D232/(J232*(E232+F232+G232)))</f>
        <v>0</v>
      </c>
      <c r="M232" s="60">
        <f t="shared" ref="M232:M275" si="282">IF(ISERROR(D232/Z232),0,D232/Z232)</f>
        <v>0</v>
      </c>
      <c r="N232" s="60">
        <f t="shared" ref="N232:N275" si="283">M232-J232</f>
        <v>0</v>
      </c>
      <c r="O232" s="60">
        <f>IF(ISERROR(D232/AE232),0,D232/AE232)</f>
        <v>0</v>
      </c>
      <c r="P232" s="60">
        <f>O232-K232</f>
        <v>0</v>
      </c>
      <c r="Q232" s="97">
        <f t="shared" ref="Q232:Q275" si="284">I232</f>
        <v>23</v>
      </c>
      <c r="R232" s="60">
        <f t="shared" ref="R232:R275" si="285">IF(ISERROR(D232/AA232),0,D232/AA232)</f>
        <v>0</v>
      </c>
      <c r="S232" s="60">
        <f t="shared" ref="S232:S275" si="286">R232-J232</f>
        <v>0</v>
      </c>
      <c r="T232" s="60">
        <f>IF(ISERROR(D232/AF232),0,D232/AF232)</f>
        <v>0</v>
      </c>
      <c r="U232" s="60">
        <f>T232-K232</f>
        <v>0</v>
      </c>
      <c r="W232" s="61"/>
      <c r="X232" s="61"/>
      <c r="Y232" s="60"/>
      <c r="Z232" s="62">
        <f>(SUM($E232:$G232))*$H232</f>
        <v>0</v>
      </c>
      <c r="AA232" s="62">
        <f>(SUM($E232:$G232))*$Q232</f>
        <v>24.150000000000002</v>
      </c>
      <c r="AB232" s="62">
        <f>(SUM($E232:$G232))*$J232</f>
        <v>0</v>
      </c>
      <c r="AC232" s="62">
        <f>SUM(($E232:$G232))*$R232</f>
        <v>0</v>
      </c>
      <c r="AD232" s="62">
        <f>SUM(($E232:$G232))*$M232</f>
        <v>0</v>
      </c>
      <c r="AE232" s="62">
        <f>(SUM($E232:$F232))*$H232</f>
        <v>0</v>
      </c>
      <c r="AF232" s="62">
        <f>(SUM($E232:$F232))*$Q232</f>
        <v>24.150000000000002</v>
      </c>
      <c r="AG232" s="62">
        <f>(SUM($E232:$F232))*$K232</f>
        <v>0</v>
      </c>
      <c r="AH232" s="62">
        <f>SUM(($E232:$F232))*$T232</f>
        <v>0</v>
      </c>
      <c r="AI232" s="62">
        <f>SUM(($E232:$F232))*$O232</f>
        <v>0</v>
      </c>
      <c r="AK232" s="98"/>
      <c r="AL232" s="34" t="s">
        <v>657</v>
      </c>
      <c r="AM232" s="160">
        <v>0</v>
      </c>
      <c r="AN232" s="160">
        <v>0</v>
      </c>
      <c r="AO232" s="160">
        <v>1.05</v>
      </c>
      <c r="AP232" s="160">
        <v>0</v>
      </c>
      <c r="AQ232" s="160">
        <v>0</v>
      </c>
      <c r="AR232" s="160">
        <v>23</v>
      </c>
      <c r="AS232" s="160">
        <v>0</v>
      </c>
      <c r="AT232" s="160">
        <v>0</v>
      </c>
      <c r="AU232" s="160">
        <v>-23</v>
      </c>
      <c r="AV232" s="160">
        <v>0</v>
      </c>
      <c r="AW232" s="160">
        <v>0</v>
      </c>
      <c r="AX232" s="160">
        <v>0</v>
      </c>
      <c r="AY232" s="72"/>
      <c r="BF232" s="131"/>
      <c r="BJ232" s="96"/>
    </row>
    <row r="233" spans="1:62">
      <c r="B233" s="59" t="str">
        <f t="shared" si="277"/>
        <v>K48302 PS POPPY SEED</v>
      </c>
      <c r="D233" s="91">
        <f t="shared" si="278"/>
        <v>19929.75</v>
      </c>
      <c r="E233" s="92">
        <f t="shared" si="278"/>
        <v>496.7500510000001</v>
      </c>
      <c r="F233" s="92">
        <f t="shared" si="278"/>
        <v>549.19995400000005</v>
      </c>
      <c r="G233" s="92">
        <f t="shared" si="278"/>
        <v>131.99999500000001</v>
      </c>
      <c r="H233" s="93">
        <v>6</v>
      </c>
      <c r="I233" s="94">
        <f t="shared" si="280"/>
        <v>25</v>
      </c>
      <c r="J233" s="95">
        <f t="shared" si="281"/>
        <v>0.56987421647638103</v>
      </c>
      <c r="K233" s="95">
        <f t="shared" si="281"/>
        <v>0.64179294432672296</v>
      </c>
      <c r="L233" s="96">
        <f t="shared" ref="L233:L235" si="287">IF(ISERROR(D233/(J233*(E233+F233+G233))),0,D233/(J233*(E233+F233+G233)))</f>
        <v>29.689028479338369</v>
      </c>
      <c r="M233" s="60">
        <f t="shared" si="282"/>
        <v>2.8198353071013194</v>
      </c>
      <c r="N233" s="60">
        <f t="shared" si="283"/>
        <v>2.2499610906249385</v>
      </c>
      <c r="O233" s="60">
        <f t="shared" ref="O233:O235" si="288">IF(ISERROR(D233/AE233),0,D233/AE233)</f>
        <v>3.1757015001878597</v>
      </c>
      <c r="P233" s="60">
        <f t="shared" ref="P233:P235" si="289">O233-K233</f>
        <v>2.5339085558611369</v>
      </c>
      <c r="Q233" s="97">
        <f t="shared" si="284"/>
        <v>25</v>
      </c>
      <c r="R233" s="60">
        <f t="shared" si="285"/>
        <v>0.67676047370431669</v>
      </c>
      <c r="S233" s="60">
        <f t="shared" si="286"/>
        <v>0.10688625722793565</v>
      </c>
      <c r="T233" s="60">
        <f t="shared" ref="T233:T235" si="290">IF(ISERROR(D233/AF233),0,D233/AF233)</f>
        <v>0.76216836004508637</v>
      </c>
      <c r="U233" s="60">
        <f t="shared" ref="U233:U235" si="291">T233-K233</f>
        <v>0.12037541571836341</v>
      </c>
      <c r="W233" s="61"/>
      <c r="X233" s="61"/>
      <c r="Y233" s="60"/>
      <c r="Z233" s="62">
        <f t="shared" ref="Z233:Z235" si="292">(SUM($E233:$G233))*$H233</f>
        <v>7067.7000000000016</v>
      </c>
      <c r="AA233" s="62">
        <f t="shared" ref="AA233:AA235" si="293">(SUM($E233:$G233))*$Q233</f>
        <v>29448.750000000007</v>
      </c>
      <c r="AB233" s="62">
        <f t="shared" ref="AB233:AB235" si="294">(SUM($E233:$G233))*$J233</f>
        <v>671.28333329835323</v>
      </c>
      <c r="AC233" s="62">
        <f t="shared" ref="AC233:AC235" si="295">SUM(($E233:$G233))*$R233</f>
        <v>797.19</v>
      </c>
      <c r="AD233" s="62">
        <f t="shared" ref="AD233:AD235" si="296">SUM(($E233:$G233))*$M233</f>
        <v>3321.625</v>
      </c>
      <c r="AE233" s="62">
        <f t="shared" ref="AE233:AE235" si="297">(SUM($E233:$F233))*$H233</f>
        <v>6275.7000300000009</v>
      </c>
      <c r="AF233" s="62">
        <f t="shared" ref="AF233:AF235" si="298">(SUM($E233:$F233))*$Q233</f>
        <v>26148.750125000002</v>
      </c>
      <c r="AG233" s="62">
        <f t="shared" ref="AG233:AG235" si="299">(SUM($E233:$F233))*$K233</f>
        <v>671.28333332750071</v>
      </c>
      <c r="AH233" s="62">
        <f t="shared" ref="AH233:AH235" si="300">SUM(($E233:$F233))*$T233</f>
        <v>797.19</v>
      </c>
      <c r="AI233" s="62">
        <f t="shared" ref="AI233:AI235" si="301">SUM(($E233:$F233))*$O233</f>
        <v>3321.625</v>
      </c>
      <c r="AK233" s="98"/>
      <c r="AL233" s="34" t="s">
        <v>563</v>
      </c>
      <c r="AM233" s="160">
        <v>19929.75</v>
      </c>
      <c r="AN233" s="160">
        <v>496.7500510000001</v>
      </c>
      <c r="AO233" s="160">
        <v>549.19995400000005</v>
      </c>
      <c r="AP233" s="160">
        <v>131.99999500000001</v>
      </c>
      <c r="AQ233" s="160">
        <v>40.120277712865288</v>
      </c>
      <c r="AR233" s="160">
        <v>25</v>
      </c>
      <c r="AS233" s="160">
        <v>56.987421647638101</v>
      </c>
      <c r="AT233" s="160">
        <v>64.179294432672293</v>
      </c>
      <c r="AU233" s="160">
        <v>15.12027771286529</v>
      </c>
      <c r="AV233" s="160">
        <v>14865.251581249999</v>
      </c>
      <c r="AW233" s="160">
        <v>-5064.4984187500004</v>
      </c>
      <c r="AX233" s="160">
        <v>-174.88328233333334</v>
      </c>
      <c r="AY233" s="72"/>
      <c r="BF233" s="131"/>
      <c r="BJ233" s="96"/>
    </row>
    <row r="234" spans="1:62">
      <c r="B234" s="59" t="str">
        <f t="shared" si="277"/>
        <v>K48307 PS GROUND CLOVES</v>
      </c>
      <c r="D234" s="91">
        <f t="shared" si="278"/>
        <v>31832</v>
      </c>
      <c r="E234" s="92">
        <f t="shared" si="278"/>
        <v>947.45008200000007</v>
      </c>
      <c r="F234" s="92">
        <f t="shared" si="278"/>
        <v>695.16658800000005</v>
      </c>
      <c r="G234" s="92">
        <f t="shared" si="278"/>
        <v>180.04999499999997</v>
      </c>
      <c r="H234" s="93">
        <f t="shared" si="279"/>
        <v>33.597548414165423</v>
      </c>
      <c r="I234" s="94">
        <f t="shared" si="280"/>
        <v>25</v>
      </c>
      <c r="J234" s="95">
        <f t="shared" si="281"/>
        <v>0.64259525835386921</v>
      </c>
      <c r="K234" s="95">
        <f t="shared" si="281"/>
        <v>0.71303121288271354</v>
      </c>
      <c r="L234" s="96">
        <f t="shared" si="287"/>
        <v>27.178104160435268</v>
      </c>
      <c r="M234" s="60">
        <f t="shared" si="282"/>
        <v>0.51981533441826555</v>
      </c>
      <c r="N234" s="60">
        <f t="shared" si="283"/>
        <v>-0.12277992393560366</v>
      </c>
      <c r="O234" s="60">
        <f t="shared" si="288"/>
        <v>0.57679317354060455</v>
      </c>
      <c r="P234" s="60">
        <f t="shared" si="289"/>
        <v>-0.13623803934210899</v>
      </c>
      <c r="Q234" s="97">
        <f t="shared" si="284"/>
        <v>25</v>
      </c>
      <c r="R234" s="60">
        <f t="shared" si="285"/>
        <v>0.6985808345817307</v>
      </c>
      <c r="S234" s="60">
        <f t="shared" si="286"/>
        <v>5.5985576227861489E-2</v>
      </c>
      <c r="T234" s="60">
        <f t="shared" si="290"/>
        <v>0.77515346291962317</v>
      </c>
      <c r="U234" s="60">
        <f t="shared" si="291"/>
        <v>6.2122250036909632E-2</v>
      </c>
      <c r="W234" s="61"/>
      <c r="X234" s="61"/>
      <c r="Y234" s="60"/>
      <c r="Z234" s="62">
        <f t="shared" si="292"/>
        <v>61237.131520222938</v>
      </c>
      <c r="AA234" s="62">
        <f t="shared" si="293"/>
        <v>45566.666625000005</v>
      </c>
      <c r="AB234" s="62">
        <f t="shared" si="294"/>
        <v>1171.2369564886603</v>
      </c>
      <c r="AC234" s="62">
        <f t="shared" si="295"/>
        <v>1273.28</v>
      </c>
      <c r="AD234" s="62">
        <f t="shared" si="296"/>
        <v>947.45008199999984</v>
      </c>
      <c r="AE234" s="62">
        <f t="shared" si="297"/>
        <v>55187.893096240194</v>
      </c>
      <c r="AF234" s="62">
        <f t="shared" si="298"/>
        <v>41065.416750000004</v>
      </c>
      <c r="AG234" s="62">
        <f t="shared" si="299"/>
        <v>1171.2369565114641</v>
      </c>
      <c r="AH234" s="62">
        <f t="shared" si="300"/>
        <v>1273.28</v>
      </c>
      <c r="AI234" s="62">
        <f t="shared" si="301"/>
        <v>947.45008200000007</v>
      </c>
      <c r="AK234" s="98"/>
      <c r="AL234" s="34" t="s">
        <v>658</v>
      </c>
      <c r="AM234" s="160">
        <v>31832</v>
      </c>
      <c r="AN234" s="160">
        <v>947.45008200000007</v>
      </c>
      <c r="AO234" s="160">
        <v>695.16658800000005</v>
      </c>
      <c r="AP234" s="160">
        <v>180.04999499999997</v>
      </c>
      <c r="AQ234" s="160">
        <v>33.597548414165416</v>
      </c>
      <c r="AR234" s="160">
        <v>25</v>
      </c>
      <c r="AS234" s="160">
        <v>64.259525835386924</v>
      </c>
      <c r="AT234" s="160">
        <v>71.303121288271356</v>
      </c>
      <c r="AU234" s="160">
        <v>8.5975484141654164</v>
      </c>
      <c r="AV234" s="160">
        <v>25852.127220000002</v>
      </c>
      <c r="AW234" s="160">
        <v>-5979.8727800000015</v>
      </c>
      <c r="AX234" s="160">
        <v>-223.78687452173912</v>
      </c>
      <c r="AY234" s="72"/>
      <c r="BF234" s="131"/>
      <c r="BJ234" s="96"/>
    </row>
    <row r="235" spans="1:62">
      <c r="B235" s="59" t="str">
        <f t="shared" si="277"/>
        <v>K48309 PS WHOLE CLOVES</v>
      </c>
      <c r="D235" s="91">
        <f t="shared" si="278"/>
        <v>26624.25</v>
      </c>
      <c r="E235" s="92">
        <f t="shared" si="278"/>
        <v>1137.4833830000002</v>
      </c>
      <c r="F235" s="92">
        <f t="shared" si="278"/>
        <v>832.19995499999993</v>
      </c>
      <c r="G235" s="92">
        <f t="shared" si="278"/>
        <v>138.01666299999999</v>
      </c>
      <c r="H235" s="93">
        <f t="shared" si="279"/>
        <v>23.406275993044545</v>
      </c>
      <c r="I235" s="94">
        <f t="shared" si="280"/>
        <v>20</v>
      </c>
      <c r="J235" s="95">
        <f t="shared" si="281"/>
        <v>0.51813147685514227</v>
      </c>
      <c r="K235" s="95">
        <f t="shared" si="281"/>
        <v>0.55443719973515626</v>
      </c>
      <c r="L235" s="96">
        <f t="shared" si="287"/>
        <v>24.379714198255979</v>
      </c>
      <c r="M235" s="60">
        <f t="shared" si="282"/>
        <v>0.53967992715297253</v>
      </c>
      <c r="N235" s="60">
        <f t="shared" si="283"/>
        <v>2.1548450297830257E-2</v>
      </c>
      <c r="O235" s="60">
        <f t="shared" si="288"/>
        <v>0.57749556035489003</v>
      </c>
      <c r="P235" s="60">
        <f t="shared" si="289"/>
        <v>2.3058360619733764E-2</v>
      </c>
      <c r="Q235" s="97">
        <f t="shared" si="284"/>
        <v>20</v>
      </c>
      <c r="R235" s="60">
        <f t="shared" si="285"/>
        <v>0.63159486614243243</v>
      </c>
      <c r="S235" s="60">
        <f t="shared" si="286"/>
        <v>0.11346338928729016</v>
      </c>
      <c r="T235" s="60">
        <f t="shared" si="290"/>
        <v>0.67585102352122339</v>
      </c>
      <c r="U235" s="60">
        <f t="shared" si="291"/>
        <v>0.12141382378606713</v>
      </c>
      <c r="W235" s="61"/>
      <c r="X235" s="61"/>
      <c r="Y235" s="60"/>
      <c r="Z235" s="62">
        <f t="shared" si="292"/>
        <v>49333.40793394627</v>
      </c>
      <c r="AA235" s="62">
        <f t="shared" si="293"/>
        <v>42154.000020000007</v>
      </c>
      <c r="AB235" s="62">
        <f t="shared" si="294"/>
        <v>1092.0657142857149</v>
      </c>
      <c r="AC235" s="62">
        <f t="shared" si="295"/>
        <v>1331.2124999999999</v>
      </c>
      <c r="AD235" s="62">
        <f t="shared" si="296"/>
        <v>1137.4833830000002</v>
      </c>
      <c r="AE235" s="62">
        <f t="shared" si="297"/>
        <v>46102.951828129248</v>
      </c>
      <c r="AF235" s="62">
        <f t="shared" si="298"/>
        <v>39393.666760000007</v>
      </c>
      <c r="AG235" s="62">
        <f t="shared" si="299"/>
        <v>1092.0657142857156</v>
      </c>
      <c r="AH235" s="62">
        <f t="shared" si="300"/>
        <v>1331.2125000000001</v>
      </c>
      <c r="AI235" s="62">
        <f t="shared" si="301"/>
        <v>1137.4833830000005</v>
      </c>
      <c r="AK235" s="98"/>
      <c r="AL235" s="34" t="s">
        <v>564</v>
      </c>
      <c r="AM235" s="160">
        <v>26624.25</v>
      </c>
      <c r="AN235" s="160">
        <v>1137.4833830000002</v>
      </c>
      <c r="AO235" s="160">
        <v>832.19995499999993</v>
      </c>
      <c r="AP235" s="160">
        <v>138.01666299999999</v>
      </c>
      <c r="AQ235" s="160">
        <v>23.406275993044545</v>
      </c>
      <c r="AR235" s="160">
        <v>20</v>
      </c>
      <c r="AS235" s="160">
        <v>51.813147685514231</v>
      </c>
      <c r="AT235" s="160">
        <v>55.443719973515627</v>
      </c>
      <c r="AU235" s="160">
        <v>3.4062759930445465</v>
      </c>
      <c r="AV235" s="160">
        <v>30250.751275000002</v>
      </c>
      <c r="AW235" s="160">
        <v>3626.5012750000019</v>
      </c>
      <c r="AX235" s="160">
        <v>45.417668714285831</v>
      </c>
      <c r="AY235" s="72"/>
      <c r="BF235" s="131"/>
      <c r="BJ235" s="96"/>
    </row>
    <row r="236" spans="1:62">
      <c r="B236" s="59" t="str">
        <f t="shared" si="277"/>
        <v>K48463 PS GROUND CUMIN</v>
      </c>
      <c r="D236" s="91">
        <f t="shared" si="278"/>
        <v>16357.75</v>
      </c>
      <c r="E236" s="92">
        <f t="shared" si="278"/>
        <v>485.08338199999997</v>
      </c>
      <c r="F236" s="92">
        <f>AO236</f>
        <v>379.29995599999995</v>
      </c>
      <c r="G236" s="92">
        <f>AP236</f>
        <v>117.183331</v>
      </c>
      <c r="H236" s="93">
        <f t="shared" si="279"/>
        <v>33.721522127921503</v>
      </c>
      <c r="I236" s="94">
        <f t="shared" si="280"/>
        <v>28.75</v>
      </c>
      <c r="J236" s="95">
        <f t="shared" si="281"/>
        <v>0.57965009953908708</v>
      </c>
      <c r="K236" s="95">
        <f t="shared" si="281"/>
        <v>0.65823251373520653</v>
      </c>
      <c r="L236" s="96">
        <f>IF(ISERROR(D236/(J236*(E236+F236+G236))),0,D236/(J236*(E236+F236+G236)))</f>
        <v>28.750000000060854</v>
      </c>
      <c r="M236" s="60">
        <f t="shared" si="282"/>
        <v>0.49419300524353899</v>
      </c>
      <c r="N236" s="60">
        <f t="shared" si="283"/>
        <v>-8.5457094295548097E-2</v>
      </c>
      <c r="O236" s="60">
        <f>IF(ISERROR(D236/AE236),0,D236/AE236)</f>
        <v>0.56119011169555899</v>
      </c>
      <c r="P236" s="60">
        <f>O236-K236</f>
        <v>-9.7042402039647535E-2</v>
      </c>
      <c r="Q236" s="97">
        <f t="shared" si="284"/>
        <v>28.75</v>
      </c>
      <c r="R236" s="60">
        <f t="shared" si="285"/>
        <v>0.57965009954031399</v>
      </c>
      <c r="S236" s="60">
        <f t="shared" si="286"/>
        <v>1.2269074645132605E-12</v>
      </c>
      <c r="T236" s="60">
        <f>IF(ISERROR(D236/AF236),0,D236/AF236)</f>
        <v>0.65823251372217495</v>
      </c>
      <c r="U236" s="60">
        <f>T236-K236</f>
        <v>-1.3031575818445162E-11</v>
      </c>
      <c r="W236" s="61"/>
      <c r="X236" s="61"/>
      <c r="Y236" s="60"/>
      <c r="Z236" s="62">
        <f>(SUM($E236:$G236))*$H236</f>
        <v>33099.922148713697</v>
      </c>
      <c r="AA236" s="62">
        <f>(SUM($E236:$G236))*$Q236</f>
        <v>28220.041733749997</v>
      </c>
      <c r="AB236" s="62">
        <f>(SUM($E236:$G236))*$J236</f>
        <v>568.96521739010007</v>
      </c>
      <c r="AC236" s="62">
        <f>SUM(($E236:$G236))*$R236</f>
        <v>568.96521739130435</v>
      </c>
      <c r="AD236" s="62">
        <f>SUM(($E236:$G236))*$M236</f>
        <v>485.08338200000003</v>
      </c>
      <c r="AE236" s="62">
        <f>(SUM($E236:$F236))*$H236</f>
        <v>29148.321859373646</v>
      </c>
      <c r="AF236" s="62">
        <f>(SUM($E236:$F236))*$Q236</f>
        <v>24851.020967499997</v>
      </c>
      <c r="AG236" s="62">
        <f>(SUM($E236:$F236))*$K236</f>
        <v>568.96521740256856</v>
      </c>
      <c r="AH236" s="62">
        <f>SUM(($E236:$F236))*$T236</f>
        <v>568.96521739130435</v>
      </c>
      <c r="AI236" s="62">
        <f>SUM(($E236:$F236))*$O236</f>
        <v>485.08338200000003</v>
      </c>
      <c r="AK236" s="98"/>
      <c r="AL236" s="34" t="s">
        <v>565</v>
      </c>
      <c r="AM236" s="160">
        <v>16357.75</v>
      </c>
      <c r="AN236" s="160">
        <v>485.08338199999997</v>
      </c>
      <c r="AO236" s="160">
        <v>379.29995599999995</v>
      </c>
      <c r="AP236" s="160">
        <v>117.183331</v>
      </c>
      <c r="AQ236" s="160">
        <v>33.72152212792151</v>
      </c>
      <c r="AR236" s="160">
        <v>28.75</v>
      </c>
      <c r="AS236" s="160">
        <v>57.965009953908705</v>
      </c>
      <c r="AT236" s="160">
        <v>65.823251373520648</v>
      </c>
      <c r="AU236" s="160">
        <v>4.9715221279215074</v>
      </c>
      <c r="AV236" s="160">
        <v>13946.1472325</v>
      </c>
      <c r="AW236" s="160">
        <v>-2411.6027674999996</v>
      </c>
      <c r="AX236" s="160">
        <v>-83.881835391304335</v>
      </c>
      <c r="AY236" s="72"/>
      <c r="BF236" s="131"/>
      <c r="BJ236" s="96"/>
    </row>
    <row r="237" spans="1:62">
      <c r="B237" s="59" t="str">
        <f t="shared" si="277"/>
        <v>K48464 PS THYME LEAVES</v>
      </c>
      <c r="D237" s="91">
        <f t="shared" si="278"/>
        <v>44801.25</v>
      </c>
      <c r="E237" s="92">
        <f t="shared" si="278"/>
        <v>1500.9667850000001</v>
      </c>
      <c r="F237" s="92">
        <f t="shared" si="278"/>
        <v>1029.2165580000001</v>
      </c>
      <c r="G237" s="92">
        <f t="shared" si="278"/>
        <v>338.46665899999999</v>
      </c>
      <c r="H237" s="93">
        <f t="shared" si="279"/>
        <v>29.84826209861799</v>
      </c>
      <c r="I237" s="94">
        <f t="shared" si="280"/>
        <v>31.25</v>
      </c>
      <c r="J237" s="95">
        <f t="shared" si="281"/>
        <v>0.53455039789123593</v>
      </c>
      <c r="K237" s="95">
        <f t="shared" si="281"/>
        <v>0.6060580567070416</v>
      </c>
      <c r="L237" s="96">
        <f t="shared" ref="L237:L254" si="302">IF(ISERROR(D237/(J237*(E237+F237+G237))),0,D237/(J237*(E237+F237+G237)))</f>
        <v>29.216212198074075</v>
      </c>
      <c r="M237" s="60">
        <f t="shared" si="282"/>
        <v>0.52323106128441521</v>
      </c>
      <c r="N237" s="60">
        <f t="shared" si="283"/>
        <v>-1.1319336606820718E-2</v>
      </c>
      <c r="O237" s="60">
        <f t="shared" ref="O237:O254" si="303">IF(ISERROR(D237/AE237),0,D237/AE237)</f>
        <v>0.59322451440231461</v>
      </c>
      <c r="P237" s="60">
        <f t="shared" ref="P237:P254" si="304">O237-K237</f>
        <v>-1.2833542304726997E-2</v>
      </c>
      <c r="Q237" s="97">
        <f t="shared" si="284"/>
        <v>31.25</v>
      </c>
      <c r="R237" s="60">
        <f t="shared" si="285"/>
        <v>0.49976121137136892</v>
      </c>
      <c r="S237" s="60">
        <f t="shared" si="286"/>
        <v>-3.478918651986701E-2</v>
      </c>
      <c r="T237" s="60">
        <f t="shared" ref="T237:T254" si="305">IF(ISERROR(D237/AF237),0,D237/AF237)</f>
        <v>0.56661506525458138</v>
      </c>
      <c r="U237" s="60">
        <f t="shared" ref="U237:U254" si="306">T237-K237</f>
        <v>-3.9442991452460219E-2</v>
      </c>
      <c r="W237" s="61"/>
      <c r="X237" s="61"/>
      <c r="Y237" s="60"/>
      <c r="Z237" s="62">
        <f t="shared" ref="Z237:Z254" si="307">(SUM($E237:$G237))*$H237</f>
        <v>85624.217128897028</v>
      </c>
      <c r="AA237" s="62">
        <f t="shared" ref="AA237:AA254" si="308">(SUM($E237:$G237))*$Q237</f>
        <v>89645.31256250001</v>
      </c>
      <c r="AB237" s="62">
        <f t="shared" ref="AB237:AB254" si="309">(SUM($E237:$G237))*$J237</f>
        <v>1533.437999979795</v>
      </c>
      <c r="AC237" s="62">
        <f t="shared" ref="AC237:AC254" si="310">SUM(($E237:$G237))*$R237</f>
        <v>1433.64</v>
      </c>
      <c r="AD237" s="62">
        <f t="shared" ref="AD237:AD254" si="311">SUM(($E237:$G237))*$M237</f>
        <v>1500.9667850000001</v>
      </c>
      <c r="AE237" s="62">
        <f t="shared" ref="AE237:AE254" si="312">(SUM($E237:$F237))*$H237</f>
        <v>75521.575579421464</v>
      </c>
      <c r="AF237" s="62">
        <f t="shared" ref="AF237:AF254" si="313">(SUM($E237:$F237))*$Q237</f>
        <v>79068.229468750011</v>
      </c>
      <c r="AG237" s="62">
        <f t="shared" ref="AG237:AG254" si="314">(SUM($E237:$F237))*$K237</f>
        <v>1533.4379999711061</v>
      </c>
      <c r="AH237" s="62">
        <f t="shared" ref="AH237:AH254" si="315">SUM(($E237:$F237))*$T237</f>
        <v>1433.6399999999999</v>
      </c>
      <c r="AI237" s="62">
        <f t="shared" ref="AI237:AI254" si="316">SUM(($E237:$F237))*$O237</f>
        <v>1500.9667850000001</v>
      </c>
      <c r="AK237" s="98"/>
      <c r="AL237" s="34" t="s">
        <v>566</v>
      </c>
      <c r="AM237" s="160">
        <v>44801.25</v>
      </c>
      <c r="AN237" s="160">
        <v>1500.9667850000001</v>
      </c>
      <c r="AO237" s="160">
        <v>1029.2165580000001</v>
      </c>
      <c r="AP237" s="160">
        <v>338.46665899999999</v>
      </c>
      <c r="AQ237" s="160">
        <v>29.848262098617987</v>
      </c>
      <c r="AR237" s="160">
        <v>31.25</v>
      </c>
      <c r="AS237" s="160">
        <v>53.455039789123596</v>
      </c>
      <c r="AT237" s="160">
        <v>60.605805670704157</v>
      </c>
      <c r="AU237" s="160">
        <v>-1.4017379013820119</v>
      </c>
      <c r="AV237" s="160">
        <v>44718.961656250001</v>
      </c>
      <c r="AW237" s="160">
        <v>-82.288343750000948</v>
      </c>
      <c r="AX237" s="160">
        <v>-32.471215000000043</v>
      </c>
      <c r="AY237" s="72"/>
      <c r="BF237" s="131"/>
      <c r="BJ237" s="96"/>
    </row>
    <row r="238" spans="1:62">
      <c r="B238" s="59" t="str">
        <f t="shared" si="277"/>
        <v>K48466 PS GROUND CINNAMON</v>
      </c>
      <c r="D238" s="91">
        <f t="shared" si="278"/>
        <v>56481.25</v>
      </c>
      <c r="E238" s="92">
        <f t="shared" si="278"/>
        <v>2574.3501000000006</v>
      </c>
      <c r="F238" s="92">
        <f t="shared" si="278"/>
        <v>1082.4999049999999</v>
      </c>
      <c r="G238" s="92">
        <f t="shared" si="278"/>
        <v>338.23332799999997</v>
      </c>
      <c r="H238" s="93">
        <f t="shared" si="279"/>
        <v>21.940003420669157</v>
      </c>
      <c r="I238" s="94">
        <f t="shared" si="280"/>
        <v>22.5</v>
      </c>
      <c r="J238" s="95">
        <f t="shared" si="281"/>
        <v>0.61696307270865103</v>
      </c>
      <c r="K238" s="95">
        <f t="shared" si="281"/>
        <v>0.67402788888515075</v>
      </c>
      <c r="L238" s="96">
        <f t="shared" si="302"/>
        <v>22.914969637482066</v>
      </c>
      <c r="M238" s="60">
        <f t="shared" si="282"/>
        <v>0.64437957494790521</v>
      </c>
      <c r="N238" s="60">
        <f t="shared" si="283"/>
        <v>2.7416502239254181E-2</v>
      </c>
      <c r="O238" s="60">
        <f t="shared" si="303"/>
        <v>0.70398022792296633</v>
      </c>
      <c r="P238" s="60">
        <f t="shared" si="304"/>
        <v>2.9952339037815578E-2</v>
      </c>
      <c r="Q238" s="97">
        <f t="shared" si="284"/>
        <v>22.5</v>
      </c>
      <c r="R238" s="60">
        <f t="shared" si="285"/>
        <v>0.62834178126961682</v>
      </c>
      <c r="S238" s="60">
        <f t="shared" si="286"/>
        <v>1.1378708560965789E-2</v>
      </c>
      <c r="T238" s="60">
        <f t="shared" si="305"/>
        <v>0.68645904927614809</v>
      </c>
      <c r="U238" s="60">
        <f t="shared" si="306"/>
        <v>1.2431160390997342E-2</v>
      </c>
      <c r="W238" s="61"/>
      <c r="X238" s="61"/>
      <c r="Y238" s="60"/>
      <c r="Z238" s="62">
        <f t="shared" si="307"/>
        <v>87652.141991878336</v>
      </c>
      <c r="AA238" s="62">
        <f t="shared" si="308"/>
        <v>89889.374992500001</v>
      </c>
      <c r="AB238" s="62">
        <f t="shared" si="309"/>
        <v>2464.8188888547988</v>
      </c>
      <c r="AC238" s="62">
        <f t="shared" si="310"/>
        <v>2510.2777777777778</v>
      </c>
      <c r="AD238" s="62">
        <f t="shared" si="311"/>
        <v>2574.3501000000006</v>
      </c>
      <c r="AE238" s="62">
        <f t="shared" si="312"/>
        <v>80231.301618574027</v>
      </c>
      <c r="AF238" s="62">
        <f t="shared" si="313"/>
        <v>82279.125112500013</v>
      </c>
      <c r="AG238" s="62">
        <f t="shared" si="314"/>
        <v>2464.8188888398031</v>
      </c>
      <c r="AH238" s="62">
        <f t="shared" si="315"/>
        <v>2510.2777777777774</v>
      </c>
      <c r="AI238" s="62">
        <f t="shared" si="316"/>
        <v>2574.3501000000006</v>
      </c>
      <c r="AK238" s="98"/>
      <c r="AL238" s="34" t="s">
        <v>567</v>
      </c>
      <c r="AM238" s="160">
        <v>56481.25</v>
      </c>
      <c r="AN238" s="160">
        <v>2574.3501000000006</v>
      </c>
      <c r="AO238" s="160">
        <v>1082.4999049999999</v>
      </c>
      <c r="AP238" s="160">
        <v>338.23332799999997</v>
      </c>
      <c r="AQ238" s="160">
        <v>21.940003420669157</v>
      </c>
      <c r="AR238" s="160">
        <v>22.5</v>
      </c>
      <c r="AS238" s="160">
        <v>61.696307270865105</v>
      </c>
      <c r="AT238" s="160">
        <v>67.402788888515076</v>
      </c>
      <c r="AU238" s="160">
        <v>-0.55999657933084113</v>
      </c>
      <c r="AV238" s="160">
        <v>58916.835647500018</v>
      </c>
      <c r="AW238" s="160">
        <v>2435.5856475000028</v>
      </c>
      <c r="AX238" s="160">
        <v>109.03343333333346</v>
      </c>
      <c r="AY238" s="72"/>
      <c r="BF238" s="131"/>
      <c r="BJ238" s="96"/>
    </row>
    <row r="239" spans="1:62">
      <c r="B239" s="59" t="str">
        <f t="shared" si="277"/>
        <v>K48468 PS GROUND RED PEPPER</v>
      </c>
      <c r="D239" s="91">
        <f t="shared" si="278"/>
        <v>50797.75</v>
      </c>
      <c r="E239" s="92">
        <f t="shared" si="278"/>
        <v>1727.3501120000003</v>
      </c>
      <c r="F239" s="92">
        <f t="shared" si="278"/>
        <v>974.58323299999984</v>
      </c>
      <c r="G239" s="92">
        <f t="shared" si="278"/>
        <v>338.69999500000006</v>
      </c>
      <c r="H239" s="93">
        <f t="shared" si="279"/>
        <v>29.407906160485425</v>
      </c>
      <c r="I239" s="94">
        <f t="shared" si="280"/>
        <v>28.75</v>
      </c>
      <c r="J239" s="95">
        <f t="shared" si="281"/>
        <v>0.60718542961826827</v>
      </c>
      <c r="K239" s="95">
        <f t="shared" si="281"/>
        <v>0.68329896599615547</v>
      </c>
      <c r="L239" s="96">
        <f t="shared" si="302"/>
        <v>27.514338869642586</v>
      </c>
      <c r="M239" s="60">
        <f t="shared" si="282"/>
        <v>0.56808892057994742</v>
      </c>
      <c r="N239" s="60">
        <f t="shared" si="283"/>
        <v>-3.9096509038320848E-2</v>
      </c>
      <c r="O239" s="60">
        <f t="shared" si="303"/>
        <v>0.63930152651489647</v>
      </c>
      <c r="P239" s="60">
        <f t="shared" si="304"/>
        <v>-4.3997439481259004E-2</v>
      </c>
      <c r="Q239" s="97">
        <f t="shared" si="284"/>
        <v>28.75</v>
      </c>
      <c r="R239" s="60">
        <f t="shared" si="285"/>
        <v>0.58108889277309739</v>
      </c>
      <c r="S239" s="60">
        <f t="shared" si="286"/>
        <v>-2.6096536845170881E-2</v>
      </c>
      <c r="T239" s="60">
        <f t="shared" si="305"/>
        <v>0.65393110608713589</v>
      </c>
      <c r="U239" s="60">
        <f t="shared" si="306"/>
        <v>-2.9367859909019578E-2</v>
      </c>
      <c r="W239" s="61"/>
      <c r="X239" s="61"/>
      <c r="Y239" s="60"/>
      <c r="Z239" s="62">
        <f t="shared" si="307"/>
        <v>89418.659931163376</v>
      </c>
      <c r="AA239" s="62">
        <f t="shared" si="308"/>
        <v>87418.208525000009</v>
      </c>
      <c r="AB239" s="62">
        <f t="shared" si="309"/>
        <v>1846.2282608595301</v>
      </c>
      <c r="AC239" s="62">
        <f t="shared" si="310"/>
        <v>1766.8782608695651</v>
      </c>
      <c r="AD239" s="62">
        <f t="shared" si="311"/>
        <v>1727.3501120000005</v>
      </c>
      <c r="AE239" s="62">
        <f t="shared" si="312"/>
        <v>79458.202261646496</v>
      </c>
      <c r="AF239" s="62">
        <f t="shared" si="313"/>
        <v>77680.583668750012</v>
      </c>
      <c r="AG239" s="62">
        <f t="shared" si="314"/>
        <v>1846.2282608290338</v>
      </c>
      <c r="AH239" s="62">
        <f t="shared" si="315"/>
        <v>1766.8782608695651</v>
      </c>
      <c r="AI239" s="62">
        <f t="shared" si="316"/>
        <v>1727.3501120000005</v>
      </c>
      <c r="AK239" s="98"/>
      <c r="AL239" s="34" t="s">
        <v>568</v>
      </c>
      <c r="AM239" s="160">
        <v>50797.75</v>
      </c>
      <c r="AN239" s="160">
        <v>1727.3501120000003</v>
      </c>
      <c r="AO239" s="160">
        <v>974.58323299999984</v>
      </c>
      <c r="AP239" s="160">
        <v>338.69999500000006</v>
      </c>
      <c r="AQ239" s="160">
        <v>29.407906160485428</v>
      </c>
      <c r="AR239" s="160">
        <v>28.75</v>
      </c>
      <c r="AS239" s="160">
        <v>60.718542961826827</v>
      </c>
      <c r="AT239" s="160">
        <v>68.329896599615552</v>
      </c>
      <c r="AU239" s="160">
        <v>0.65790616048542683</v>
      </c>
      <c r="AV239" s="160">
        <v>48183.503059999995</v>
      </c>
      <c r="AW239" s="160">
        <v>-2614.2469399999995</v>
      </c>
      <c r="AX239" s="160">
        <v>-118.90423582608695</v>
      </c>
      <c r="AY239" s="72"/>
      <c r="BF239" s="131"/>
      <c r="BJ239" s="96"/>
    </row>
    <row r="240" spans="1:62">
      <c r="B240" s="59" t="str">
        <f t="shared" si="277"/>
        <v>K48470 PS GROUND GINGER</v>
      </c>
      <c r="D240" s="91">
        <f t="shared" si="278"/>
        <v>31018.5</v>
      </c>
      <c r="E240" s="92">
        <f t="shared" si="278"/>
        <v>837.03342100000009</v>
      </c>
      <c r="F240" s="92">
        <f t="shared" si="278"/>
        <v>730.09992599999998</v>
      </c>
      <c r="G240" s="92">
        <f t="shared" si="278"/>
        <v>268.71665200000001</v>
      </c>
      <c r="H240" s="93">
        <f t="shared" si="279"/>
        <v>37.057660090731311</v>
      </c>
      <c r="I240" s="94">
        <f t="shared" si="280"/>
        <v>28.75</v>
      </c>
      <c r="J240" s="95">
        <f t="shared" si="281"/>
        <v>0.62185979516029344</v>
      </c>
      <c r="K240" s="95">
        <f t="shared" si="281"/>
        <v>0.72849021208374187</v>
      </c>
      <c r="L240" s="96">
        <f t="shared" si="302"/>
        <v>27.170092639902929</v>
      </c>
      <c r="M240" s="60">
        <f t="shared" si="282"/>
        <v>0.45593780616931551</v>
      </c>
      <c r="N240" s="60">
        <f t="shared" si="283"/>
        <v>-0.16592198899097793</v>
      </c>
      <c r="O240" s="60">
        <f t="shared" si="303"/>
        <v>0.53411754819866009</v>
      </c>
      <c r="P240" s="60">
        <f t="shared" si="304"/>
        <v>-0.19437266388508179</v>
      </c>
      <c r="Q240" s="97">
        <f t="shared" si="284"/>
        <v>28.75</v>
      </c>
      <c r="R240" s="60">
        <f t="shared" si="285"/>
        <v>0.58768654760126016</v>
      </c>
      <c r="S240" s="60">
        <f t="shared" si="286"/>
        <v>-3.4173247559033282E-2</v>
      </c>
      <c r="T240" s="60">
        <f t="shared" si="305"/>
        <v>0.68845727129185197</v>
      </c>
      <c r="U240" s="60">
        <f t="shared" si="306"/>
        <v>-4.0032940791889904E-2</v>
      </c>
      <c r="W240" s="61"/>
      <c r="X240" s="61"/>
      <c r="Y240" s="60"/>
      <c r="Z240" s="62">
        <f t="shared" si="307"/>
        <v>68032.305240511414</v>
      </c>
      <c r="AA240" s="62">
        <f t="shared" si="308"/>
        <v>52780.687471249999</v>
      </c>
      <c r="AB240" s="62">
        <f t="shared" si="309"/>
        <v>1141.6413043231648</v>
      </c>
      <c r="AC240" s="62">
        <f t="shared" si="310"/>
        <v>1078.9043478260869</v>
      </c>
      <c r="AD240" s="62">
        <f t="shared" si="311"/>
        <v>837.03342100000009</v>
      </c>
      <c r="AE240" s="62">
        <f t="shared" si="312"/>
        <v>58074.294889976081</v>
      </c>
      <c r="AF240" s="62">
        <f t="shared" si="313"/>
        <v>45055.083726249999</v>
      </c>
      <c r="AG240" s="62">
        <f t="shared" si="314"/>
        <v>1141.6413043195341</v>
      </c>
      <c r="AH240" s="62">
        <f t="shared" si="315"/>
        <v>1078.9043478260869</v>
      </c>
      <c r="AI240" s="62">
        <f t="shared" si="316"/>
        <v>837.03342099999998</v>
      </c>
      <c r="AK240" s="98"/>
      <c r="AL240" s="34" t="s">
        <v>569</v>
      </c>
      <c r="AM240" s="160">
        <v>31018.5</v>
      </c>
      <c r="AN240" s="160">
        <v>837.03342100000009</v>
      </c>
      <c r="AO240" s="160">
        <v>730.09992599999998</v>
      </c>
      <c r="AP240" s="160">
        <v>268.71665200000001</v>
      </c>
      <c r="AQ240" s="160">
        <v>37.057660090731304</v>
      </c>
      <c r="AR240" s="160">
        <v>28.75</v>
      </c>
      <c r="AS240" s="160">
        <v>62.185979516029349</v>
      </c>
      <c r="AT240" s="160">
        <v>72.849021208374182</v>
      </c>
      <c r="AU240" s="160">
        <v>8.3076600907313054</v>
      </c>
      <c r="AV240" s="160">
        <v>22909.085687500003</v>
      </c>
      <c r="AW240" s="160">
        <v>-8109.414312500001</v>
      </c>
      <c r="AX240" s="160">
        <v>-304.64266595652174</v>
      </c>
      <c r="AY240" s="72"/>
      <c r="BF240" s="131"/>
      <c r="BJ240" s="96"/>
    </row>
    <row r="241" spans="2:62">
      <c r="B241" s="59" t="str">
        <f t="shared" si="277"/>
        <v>K48471 PS GROUND NUTMEG</v>
      </c>
      <c r="D241" s="91">
        <f t="shared" si="278"/>
        <v>22479</v>
      </c>
      <c r="E241" s="92">
        <f t="shared" si="278"/>
        <v>703.250044</v>
      </c>
      <c r="F241" s="92">
        <f t="shared" si="278"/>
        <v>391.64995800000003</v>
      </c>
      <c r="G241" s="92">
        <f t="shared" si="278"/>
        <v>166.04999799999999</v>
      </c>
      <c r="H241" s="93">
        <f t="shared" si="279"/>
        <v>31.964448764399936</v>
      </c>
      <c r="I241" s="94">
        <f t="shared" si="280"/>
        <v>28.75</v>
      </c>
      <c r="J241" s="95">
        <f t="shared" si="281"/>
        <v>0.65080606926413576</v>
      </c>
      <c r="K241" s="95">
        <f t="shared" si="281"/>
        <v>0.74944187738562063</v>
      </c>
      <c r="L241" s="96">
        <f t="shared" si="302"/>
        <v>27.39223866189689</v>
      </c>
      <c r="M241" s="60">
        <f t="shared" si="282"/>
        <v>0.55771445656052965</v>
      </c>
      <c r="N241" s="60">
        <f t="shared" si="283"/>
        <v>-9.3091612703606108E-2</v>
      </c>
      <c r="O241" s="60">
        <f t="shared" si="303"/>
        <v>0.64229613911353323</v>
      </c>
      <c r="P241" s="60">
        <f t="shared" si="304"/>
        <v>-0.1071457382720874</v>
      </c>
      <c r="Q241" s="97">
        <f t="shared" si="284"/>
        <v>28.75</v>
      </c>
      <c r="R241" s="60">
        <f t="shared" si="285"/>
        <v>0.62007078858762454</v>
      </c>
      <c r="S241" s="60">
        <f t="shared" si="286"/>
        <v>-3.0735280676511212E-2</v>
      </c>
      <c r="T241" s="60">
        <f t="shared" si="305"/>
        <v>0.71410928800926721</v>
      </c>
      <c r="U241" s="60">
        <f t="shared" si="306"/>
        <v>-3.5332589376353418E-2</v>
      </c>
      <c r="W241" s="61"/>
      <c r="X241" s="61"/>
      <c r="Y241" s="60"/>
      <c r="Z241" s="62">
        <f t="shared" si="307"/>
        <v>40305.571669470104</v>
      </c>
      <c r="AA241" s="62">
        <f t="shared" si="308"/>
        <v>36252.3125</v>
      </c>
      <c r="AB241" s="62">
        <f t="shared" si="309"/>
        <v>820.63391303861204</v>
      </c>
      <c r="AC241" s="62">
        <f t="shared" si="310"/>
        <v>781.87826086956522</v>
      </c>
      <c r="AD241" s="62">
        <f t="shared" si="311"/>
        <v>703.25004399999989</v>
      </c>
      <c r="AE241" s="62">
        <f t="shared" si="312"/>
        <v>34997.875016070393</v>
      </c>
      <c r="AF241" s="62">
        <f t="shared" si="313"/>
        <v>31478.375057500001</v>
      </c>
      <c r="AG241" s="62">
        <f t="shared" si="314"/>
        <v>820.56391304839985</v>
      </c>
      <c r="AH241" s="62">
        <f t="shared" si="315"/>
        <v>781.87826086956534</v>
      </c>
      <c r="AI241" s="62">
        <f t="shared" si="316"/>
        <v>703.25004399999989</v>
      </c>
      <c r="AK241" s="98"/>
      <c r="AL241" s="34" t="s">
        <v>570</v>
      </c>
      <c r="AM241" s="160">
        <v>22479</v>
      </c>
      <c r="AN241" s="160">
        <v>703.250044</v>
      </c>
      <c r="AO241" s="160">
        <v>391.64995800000003</v>
      </c>
      <c r="AP241" s="160">
        <v>166.04999799999999</v>
      </c>
      <c r="AQ241" s="160">
        <v>31.964448764399933</v>
      </c>
      <c r="AR241" s="160">
        <v>28.75</v>
      </c>
      <c r="AS241" s="160">
        <v>65.08060692641358</v>
      </c>
      <c r="AT241" s="160">
        <v>74.944187738562064</v>
      </c>
      <c r="AU241" s="160">
        <v>3.2144487643999309</v>
      </c>
      <c r="AV241" s="160">
        <v>19462.438697499998</v>
      </c>
      <c r="AW241" s="160">
        <v>-3016.5613025000011</v>
      </c>
      <c r="AX241" s="160">
        <v>-117.40126034782612</v>
      </c>
      <c r="AY241" s="72"/>
      <c r="BF241" s="131"/>
      <c r="BJ241" s="96"/>
    </row>
    <row r="242" spans="2:62">
      <c r="B242" s="59" t="str">
        <f t="shared" si="277"/>
        <v>K48475 PS ITALIAN SEASONING</v>
      </c>
      <c r="D242" s="91">
        <f t="shared" si="278"/>
        <v>60588.5</v>
      </c>
      <c r="E242" s="92">
        <f t="shared" si="278"/>
        <v>1755.8001670000001</v>
      </c>
      <c r="F242" s="92">
        <f t="shared" si="278"/>
        <v>1404.583173</v>
      </c>
      <c r="G242" s="92">
        <f t="shared" si="278"/>
        <v>253.28332999999998</v>
      </c>
      <c r="H242" s="93">
        <f t="shared" si="279"/>
        <v>34.507628566594157</v>
      </c>
      <c r="I242" s="94">
        <f t="shared" si="280"/>
        <v>31.25</v>
      </c>
      <c r="J242" s="95">
        <f t="shared" si="281"/>
        <v>0.63972385446780633</v>
      </c>
      <c r="K242" s="95">
        <f t="shared" si="281"/>
        <v>0.69099339069465704</v>
      </c>
      <c r="L242" s="96">
        <f t="shared" si="302"/>
        <v>27.744477068446205</v>
      </c>
      <c r="M242" s="60">
        <f t="shared" si="282"/>
        <v>0.51434435073299056</v>
      </c>
      <c r="N242" s="60">
        <f t="shared" si="283"/>
        <v>-0.12537950373481577</v>
      </c>
      <c r="O242" s="60">
        <f t="shared" si="303"/>
        <v>0.55556556851106553</v>
      </c>
      <c r="P242" s="60">
        <f t="shared" si="304"/>
        <v>-0.13542782218359151</v>
      </c>
      <c r="Q242" s="97">
        <f t="shared" si="284"/>
        <v>31.25</v>
      </c>
      <c r="R242" s="60">
        <f t="shared" si="285"/>
        <v>0.5679617219334423</v>
      </c>
      <c r="S242" s="60">
        <f t="shared" si="286"/>
        <v>-7.1762132534364031E-2</v>
      </c>
      <c r="T242" s="60">
        <f t="shared" si="305"/>
        <v>0.61348000904219413</v>
      </c>
      <c r="U242" s="60">
        <f t="shared" si="306"/>
        <v>-7.7513381652462909E-2</v>
      </c>
      <c r="W242" s="61"/>
      <c r="X242" s="61"/>
      <c r="Y242" s="60"/>
      <c r="Z242" s="62">
        <f t="shared" si="307"/>
        <v>117797.54149852236</v>
      </c>
      <c r="AA242" s="62">
        <f t="shared" si="308"/>
        <v>106677.08343750001</v>
      </c>
      <c r="AB242" s="62">
        <f t="shared" si="309"/>
        <v>2183.8040000006813</v>
      </c>
      <c r="AC242" s="62">
        <f t="shared" si="310"/>
        <v>1938.8320000000003</v>
      </c>
      <c r="AD242" s="62">
        <f t="shared" si="311"/>
        <v>1755.8001670000003</v>
      </c>
      <c r="AE242" s="62">
        <f t="shared" si="312"/>
        <v>109057.33442477227</v>
      </c>
      <c r="AF242" s="62">
        <f t="shared" si="313"/>
        <v>98761.97937500001</v>
      </c>
      <c r="AG242" s="62">
        <f t="shared" si="314"/>
        <v>2183.8040000015053</v>
      </c>
      <c r="AH242" s="62">
        <f t="shared" si="315"/>
        <v>1938.8319999999999</v>
      </c>
      <c r="AI242" s="62">
        <f t="shared" si="316"/>
        <v>1755.8001670000003</v>
      </c>
      <c r="AK242" s="98"/>
      <c r="AL242" s="34" t="s">
        <v>571</v>
      </c>
      <c r="AM242" s="160">
        <v>60588.5</v>
      </c>
      <c r="AN242" s="160">
        <v>1755.8001670000001</v>
      </c>
      <c r="AO242" s="160">
        <v>1404.583173</v>
      </c>
      <c r="AP242" s="160">
        <v>253.28332999999998</v>
      </c>
      <c r="AQ242" s="160">
        <v>34.507628566594164</v>
      </c>
      <c r="AR242" s="160">
        <v>31.25</v>
      </c>
      <c r="AS242" s="160">
        <v>63.972385446780635</v>
      </c>
      <c r="AT242" s="160">
        <v>69.099339069465699</v>
      </c>
      <c r="AU242" s="160">
        <v>3.2576285665941622</v>
      </c>
      <c r="AV242" s="160">
        <v>49652.296306250006</v>
      </c>
      <c r="AW242" s="160">
        <v>-10936.20369375</v>
      </c>
      <c r="AX242" s="160">
        <v>-428.483833</v>
      </c>
      <c r="AY242" s="72"/>
      <c r="BF242" s="131"/>
      <c r="BJ242" s="96"/>
    </row>
    <row r="243" spans="2:62">
      <c r="B243" s="59" t="str">
        <f t="shared" si="277"/>
        <v>K48477 PS FANCY PAPRIKA</v>
      </c>
      <c r="D243" s="91">
        <f t="shared" si="278"/>
        <v>35753.5</v>
      </c>
      <c r="E243" s="92">
        <f t="shared" si="278"/>
        <v>1302.6334060000002</v>
      </c>
      <c r="F243" s="92">
        <f t="shared" si="278"/>
        <v>637.08326399999999</v>
      </c>
      <c r="G243" s="92">
        <f t="shared" si="278"/>
        <v>278.13332799999995</v>
      </c>
      <c r="H243" s="93">
        <f t="shared" si="279"/>
        <v>27.447092816227066</v>
      </c>
      <c r="I243" s="94">
        <f t="shared" si="280"/>
        <v>25</v>
      </c>
      <c r="J243" s="95">
        <f t="shared" si="281"/>
        <v>0.58617834990680029</v>
      </c>
      <c r="K243" s="95">
        <f t="shared" si="281"/>
        <v>0.67022966409473883</v>
      </c>
      <c r="L243" s="96">
        <f t="shared" si="302"/>
        <v>27.501514985427434</v>
      </c>
      <c r="M243" s="60">
        <f t="shared" si="282"/>
        <v>0.58734062591008473</v>
      </c>
      <c r="N243" s="60">
        <f t="shared" si="283"/>
        <v>1.1622760032844459E-3</v>
      </c>
      <c r="O243" s="60">
        <f t="shared" si="303"/>
        <v>0.67155859726668221</v>
      </c>
      <c r="P243" s="60">
        <f t="shared" si="304"/>
        <v>1.3289331719433806E-3</v>
      </c>
      <c r="Q243" s="97">
        <f t="shared" si="284"/>
        <v>25</v>
      </c>
      <c r="R243" s="60">
        <f t="shared" si="285"/>
        <v>0.64483170696379977</v>
      </c>
      <c r="S243" s="60">
        <f t="shared" si="286"/>
        <v>5.8653357056999478E-2</v>
      </c>
      <c r="T243" s="60">
        <f t="shared" si="305"/>
        <v>0.73729324602855528</v>
      </c>
      <c r="U243" s="60">
        <f t="shared" si="306"/>
        <v>6.7063581933816452E-2</v>
      </c>
      <c r="W243" s="61"/>
      <c r="X243" s="61"/>
      <c r="Y243" s="60"/>
      <c r="Z243" s="62">
        <f t="shared" si="307"/>
        <v>60873.534747575017</v>
      </c>
      <c r="AA243" s="62">
        <f t="shared" si="308"/>
        <v>55446.249950000005</v>
      </c>
      <c r="AB243" s="62">
        <f t="shared" si="309"/>
        <v>1300.0556521684405</v>
      </c>
      <c r="AC243" s="62">
        <f t="shared" si="310"/>
        <v>1430.14</v>
      </c>
      <c r="AD243" s="62">
        <f t="shared" si="311"/>
        <v>1302.6334060000002</v>
      </c>
      <c r="AE243" s="62">
        <f t="shared" si="312"/>
        <v>53239.583478672896</v>
      </c>
      <c r="AF243" s="62">
        <f t="shared" si="313"/>
        <v>48492.916750000004</v>
      </c>
      <c r="AG243" s="62">
        <f t="shared" si="314"/>
        <v>1300.0556521730655</v>
      </c>
      <c r="AH243" s="62">
        <f t="shared" si="315"/>
        <v>1430.14</v>
      </c>
      <c r="AI243" s="62">
        <f t="shared" si="316"/>
        <v>1302.6334060000002</v>
      </c>
      <c r="AK243" s="98"/>
      <c r="AL243" s="34" t="s">
        <v>572</v>
      </c>
      <c r="AM243" s="160">
        <v>35753.5</v>
      </c>
      <c r="AN243" s="160">
        <v>1302.6334060000002</v>
      </c>
      <c r="AO243" s="160">
        <v>637.08326399999999</v>
      </c>
      <c r="AP243" s="160">
        <v>278.13332799999995</v>
      </c>
      <c r="AQ243" s="160">
        <v>27.44709281622707</v>
      </c>
      <c r="AR243" s="160">
        <v>25</v>
      </c>
      <c r="AS243" s="160">
        <v>58.617834990680031</v>
      </c>
      <c r="AT243" s="160">
        <v>67.022966409473881</v>
      </c>
      <c r="AU243" s="160">
        <v>2.4470928162270682</v>
      </c>
      <c r="AV243" s="160">
        <v>36275.897830000002</v>
      </c>
      <c r="AW243" s="160">
        <v>522.39783000000125</v>
      </c>
      <c r="AX243" s="160">
        <v>2.3177538260869737</v>
      </c>
      <c r="AY243" s="72"/>
      <c r="BF243" s="131"/>
      <c r="BJ243" s="96"/>
    </row>
    <row r="244" spans="2:62">
      <c r="B244" s="59" t="str">
        <f t="shared" si="277"/>
        <v>K48479 PS PARSLEY FLAKES</v>
      </c>
      <c r="D244" s="91">
        <f t="shared" si="278"/>
        <v>14483.75</v>
      </c>
      <c r="E244" s="92">
        <f t="shared" si="278"/>
        <v>402.48336900000004</v>
      </c>
      <c r="F244" s="92">
        <f t="shared" si="278"/>
        <v>198.61663899999999</v>
      </c>
      <c r="G244" s="92">
        <f t="shared" si="278"/>
        <v>63.166663999999997</v>
      </c>
      <c r="H244" s="93">
        <f t="shared" si="279"/>
        <v>35.985958962691946</v>
      </c>
      <c r="I244" s="94">
        <f t="shared" si="280"/>
        <v>35</v>
      </c>
      <c r="J244" s="95">
        <f t="shared" si="281"/>
        <v>0.72423022299492534</v>
      </c>
      <c r="K244" s="95">
        <f t="shared" si="281"/>
        <v>0.80033603992232982</v>
      </c>
      <c r="L244" s="96">
        <f t="shared" si="302"/>
        <v>30.106613841884105</v>
      </c>
      <c r="M244" s="60">
        <f t="shared" si="282"/>
        <v>0.60590631137369477</v>
      </c>
      <c r="N244" s="60">
        <f t="shared" si="283"/>
        <v>-0.11832391162123057</v>
      </c>
      <c r="O244" s="60">
        <f t="shared" si="303"/>
        <v>0.66957804632070472</v>
      </c>
      <c r="P244" s="60">
        <f t="shared" si="304"/>
        <v>-0.1307579936016251</v>
      </c>
      <c r="Q244" s="97">
        <f t="shared" si="284"/>
        <v>35</v>
      </c>
      <c r="R244" s="60">
        <f t="shared" si="285"/>
        <v>0.62297484732370945</v>
      </c>
      <c r="S244" s="60">
        <f t="shared" si="286"/>
        <v>-0.1012553756712159</v>
      </c>
      <c r="T244" s="60">
        <f t="shared" si="305"/>
        <v>0.68844023134903798</v>
      </c>
      <c r="U244" s="60">
        <f t="shared" si="306"/>
        <v>-0.11189580857329184</v>
      </c>
      <c r="W244" s="61"/>
      <c r="X244" s="61"/>
      <c r="Y244" s="60"/>
      <c r="Z244" s="62">
        <f t="shared" si="307"/>
        <v>23904.273198875951</v>
      </c>
      <c r="AA244" s="62">
        <f t="shared" si="308"/>
        <v>23249.33352</v>
      </c>
      <c r="AB244" s="62">
        <f t="shared" si="309"/>
        <v>481.08199999065693</v>
      </c>
      <c r="AC244" s="62">
        <f t="shared" si="310"/>
        <v>413.82142857142856</v>
      </c>
      <c r="AD244" s="62">
        <f t="shared" si="311"/>
        <v>402.48336899999998</v>
      </c>
      <c r="AE244" s="62">
        <f t="shared" si="312"/>
        <v>21631.160220361802</v>
      </c>
      <c r="AF244" s="62">
        <f t="shared" si="313"/>
        <v>21038.50028</v>
      </c>
      <c r="AG244" s="62">
        <f t="shared" si="314"/>
        <v>481.08200000000079</v>
      </c>
      <c r="AH244" s="62">
        <f t="shared" si="315"/>
        <v>413.82142857142856</v>
      </c>
      <c r="AI244" s="62">
        <f t="shared" si="316"/>
        <v>402.48336899999998</v>
      </c>
      <c r="AK244" s="98"/>
      <c r="AL244" s="34" t="s">
        <v>573</v>
      </c>
      <c r="AM244" s="160">
        <v>14483.75</v>
      </c>
      <c r="AN244" s="160">
        <v>402.48336900000004</v>
      </c>
      <c r="AO244" s="160">
        <v>198.61663899999999</v>
      </c>
      <c r="AP244" s="160">
        <v>63.166663999999997</v>
      </c>
      <c r="AQ244" s="160">
        <v>35.985958962691946</v>
      </c>
      <c r="AR244" s="160">
        <v>35</v>
      </c>
      <c r="AS244" s="160">
        <v>72.42302229949253</v>
      </c>
      <c r="AT244" s="160">
        <v>80.033603992232983</v>
      </c>
      <c r="AU244" s="160">
        <v>0.98595896269194327</v>
      </c>
      <c r="AV244" s="160">
        <v>12368.876090000002</v>
      </c>
      <c r="AW244" s="160">
        <v>-2114.8739099999993</v>
      </c>
      <c r="AX244" s="160">
        <v>-78.598630999999983</v>
      </c>
      <c r="AY244" s="72"/>
      <c r="BF244" s="131"/>
      <c r="BJ244" s="96"/>
    </row>
    <row r="245" spans="2:62">
      <c r="B245" s="59" t="str">
        <f t="shared" si="277"/>
        <v>K48481 PS GROUND MUSTARD</v>
      </c>
      <c r="D245" s="91">
        <f t="shared" si="278"/>
        <v>19791.75</v>
      </c>
      <c r="E245" s="92">
        <f t="shared" si="278"/>
        <v>523.55004500000007</v>
      </c>
      <c r="F245" s="92">
        <f t="shared" si="278"/>
        <v>305.233296</v>
      </c>
      <c r="G245" s="92">
        <f t="shared" si="278"/>
        <v>179.03332600000002</v>
      </c>
      <c r="H245" s="93">
        <f t="shared" si="279"/>
        <v>37.802976408874144</v>
      </c>
      <c r="I245" s="94">
        <f t="shared" si="280"/>
        <v>28.75</v>
      </c>
      <c r="J245" s="95">
        <f t="shared" si="281"/>
        <v>0.72287862889770249</v>
      </c>
      <c r="K245" s="95">
        <f t="shared" si="281"/>
        <v>0.87903447666053947</v>
      </c>
      <c r="L245" s="96">
        <f t="shared" si="302"/>
        <v>27.166724257898977</v>
      </c>
      <c r="M245" s="60">
        <f t="shared" si="282"/>
        <v>0.5194893695878916</v>
      </c>
      <c r="N245" s="60">
        <f t="shared" si="283"/>
        <v>-0.20338925930981089</v>
      </c>
      <c r="O245" s="60">
        <f t="shared" si="303"/>
        <v>0.63170918031278345</v>
      </c>
      <c r="P245" s="60">
        <f t="shared" si="304"/>
        <v>-0.24732529634775602</v>
      </c>
      <c r="Q245" s="97">
        <f t="shared" si="284"/>
        <v>28.75</v>
      </c>
      <c r="R245" s="60">
        <f t="shared" si="285"/>
        <v>0.68306936985015532</v>
      </c>
      <c r="S245" s="60">
        <f t="shared" si="286"/>
        <v>-3.9809259047547174E-2</v>
      </c>
      <c r="T245" s="60">
        <f t="shared" si="305"/>
        <v>0.83062564315246512</v>
      </c>
      <c r="U245" s="60">
        <f t="shared" si="306"/>
        <v>-4.8408833508074345E-2</v>
      </c>
      <c r="W245" s="61"/>
      <c r="X245" s="61"/>
      <c r="Y245" s="60"/>
      <c r="Z245" s="62">
        <f t="shared" si="307"/>
        <v>38098.46968707117</v>
      </c>
      <c r="AA245" s="62">
        <f t="shared" si="308"/>
        <v>28974.729176250003</v>
      </c>
      <c r="AB245" s="62">
        <f t="shared" si="309"/>
        <v>728.52913042121247</v>
      </c>
      <c r="AC245" s="62">
        <f t="shared" si="310"/>
        <v>688.40869565217383</v>
      </c>
      <c r="AD245" s="62">
        <f t="shared" si="311"/>
        <v>523.55004500000007</v>
      </c>
      <c r="AE245" s="62">
        <f t="shared" si="312"/>
        <v>31330.477087890897</v>
      </c>
      <c r="AF245" s="62">
        <f t="shared" si="313"/>
        <v>23827.521053750002</v>
      </c>
      <c r="AG245" s="62">
        <f t="shared" si="314"/>
        <v>728.52913042090847</v>
      </c>
      <c r="AH245" s="62">
        <f t="shared" si="315"/>
        <v>688.40869565217383</v>
      </c>
      <c r="AI245" s="62">
        <f t="shared" si="316"/>
        <v>523.55004500000018</v>
      </c>
      <c r="AK245" s="98"/>
      <c r="AL245" s="34" t="s">
        <v>574</v>
      </c>
      <c r="AM245" s="160">
        <v>19791.75</v>
      </c>
      <c r="AN245" s="160">
        <v>523.55004500000007</v>
      </c>
      <c r="AO245" s="160">
        <v>305.233296</v>
      </c>
      <c r="AP245" s="160">
        <v>179.03332600000002</v>
      </c>
      <c r="AQ245" s="160">
        <v>37.802976408874144</v>
      </c>
      <c r="AR245" s="160">
        <v>28.75</v>
      </c>
      <c r="AS245" s="160">
        <v>72.287862889770253</v>
      </c>
      <c r="AT245" s="160">
        <v>87.90344766605395</v>
      </c>
      <c r="AU245" s="160">
        <v>9.0529764088741462</v>
      </c>
      <c r="AV245" s="160">
        <v>14362.876216250001</v>
      </c>
      <c r="AW245" s="160">
        <v>-5428.8737837499984</v>
      </c>
      <c r="AX245" s="160">
        <v>-205.21908543478261</v>
      </c>
      <c r="AY245" s="72"/>
      <c r="BF245" s="131"/>
      <c r="BJ245" s="96"/>
    </row>
    <row r="246" spans="2:62">
      <c r="B246" s="59" t="str">
        <f t="shared" si="277"/>
        <v>K49365 PS FENNEL SEED</v>
      </c>
      <c r="D246" s="91">
        <f t="shared" si="278"/>
        <v>17773.75</v>
      </c>
      <c r="E246" s="92">
        <f t="shared" si="278"/>
        <v>502.16672100000005</v>
      </c>
      <c r="F246" s="92">
        <f t="shared" si="278"/>
        <v>315.94996699999996</v>
      </c>
      <c r="G246" s="92">
        <f t="shared" si="278"/>
        <v>106.19999600000001</v>
      </c>
      <c r="H246" s="93">
        <f t="shared" si="279"/>
        <v>35.394121626789357</v>
      </c>
      <c r="I246" s="94">
        <f t="shared" si="280"/>
        <v>35</v>
      </c>
      <c r="J246" s="95">
        <f t="shared" si="281"/>
        <v>0.59298997690139088</v>
      </c>
      <c r="K246" s="95">
        <f t="shared" si="281"/>
        <v>0.66996620058228973</v>
      </c>
      <c r="L246" s="96">
        <f t="shared" si="302"/>
        <v>32.427309924798308</v>
      </c>
      <c r="M246" s="60">
        <f t="shared" si="282"/>
        <v>0.54328427658241862</v>
      </c>
      <c r="N246" s="60">
        <f t="shared" si="283"/>
        <v>-4.9705700318972257E-2</v>
      </c>
      <c r="O246" s="60">
        <f t="shared" si="303"/>
        <v>0.61380818698077955</v>
      </c>
      <c r="P246" s="60">
        <f t="shared" si="304"/>
        <v>-5.6158013601510182E-2</v>
      </c>
      <c r="Q246" s="97">
        <f t="shared" si="284"/>
        <v>35</v>
      </c>
      <c r="R246" s="60">
        <f t="shared" si="285"/>
        <v>0.54940199323658268</v>
      </c>
      <c r="S246" s="60">
        <f t="shared" si="286"/>
        <v>-4.3587983664808205E-2</v>
      </c>
      <c r="T246" s="60">
        <f t="shared" si="305"/>
        <v>0.62072004644333645</v>
      </c>
      <c r="U246" s="60">
        <f t="shared" si="306"/>
        <v>-4.924615413895328E-2</v>
      </c>
      <c r="W246" s="61"/>
      <c r="X246" s="61"/>
      <c r="Y246" s="60"/>
      <c r="Z246" s="62">
        <f t="shared" si="307"/>
        <v>32715.377135166629</v>
      </c>
      <c r="AA246" s="62">
        <f t="shared" si="308"/>
        <v>32351.083940000004</v>
      </c>
      <c r="AB246" s="62">
        <f t="shared" si="309"/>
        <v>548.11052909473028</v>
      </c>
      <c r="AC246" s="62">
        <f t="shared" si="310"/>
        <v>507.82142857142861</v>
      </c>
      <c r="AD246" s="62">
        <f t="shared" si="311"/>
        <v>502.16672100000011</v>
      </c>
      <c r="AE246" s="62">
        <f t="shared" si="312"/>
        <v>28956.521559978082</v>
      </c>
      <c r="AF246" s="62">
        <f t="shared" si="313"/>
        <v>28634.084080000001</v>
      </c>
      <c r="AG246" s="62">
        <f t="shared" si="314"/>
        <v>548.1105290923266</v>
      </c>
      <c r="AH246" s="62">
        <f t="shared" si="315"/>
        <v>507.82142857142861</v>
      </c>
      <c r="AI246" s="62">
        <f t="shared" si="316"/>
        <v>502.16672100000011</v>
      </c>
      <c r="AK246" s="98"/>
      <c r="AL246" s="34" t="s">
        <v>575</v>
      </c>
      <c r="AM246" s="160">
        <v>17773.75</v>
      </c>
      <c r="AN246" s="160">
        <v>502.16672100000005</v>
      </c>
      <c r="AO246" s="160">
        <v>315.94996699999996</v>
      </c>
      <c r="AP246" s="160">
        <v>106.19999600000001</v>
      </c>
      <c r="AQ246" s="160">
        <v>35.394121626789364</v>
      </c>
      <c r="AR246" s="160">
        <v>35</v>
      </c>
      <c r="AS246" s="160">
        <v>59.298997690139089</v>
      </c>
      <c r="AT246" s="160">
        <v>66.99662005822897</v>
      </c>
      <c r="AU246" s="160">
        <v>0.39412162678936058</v>
      </c>
      <c r="AV246" s="160">
        <v>16386.27256125</v>
      </c>
      <c r="AW246" s="160">
        <v>-1387.4774387500004</v>
      </c>
      <c r="AX246" s="160">
        <v>-45.943808100529111</v>
      </c>
      <c r="AY246" s="72"/>
      <c r="BF246" s="131"/>
      <c r="BJ246" s="96"/>
    </row>
    <row r="247" spans="2:62">
      <c r="B247" s="59" t="str">
        <f t="shared" si="277"/>
        <v>K88980 CSB GARLIC SALT 4OZ.</v>
      </c>
      <c r="D247" s="91">
        <f t="shared" si="278"/>
        <v>6194.3</v>
      </c>
      <c r="E247" s="92">
        <f t="shared" si="278"/>
        <v>266.95002399999998</v>
      </c>
      <c r="F247" s="92">
        <f t="shared" si="278"/>
        <v>238.283311</v>
      </c>
      <c r="G247" s="92">
        <f t="shared" si="278"/>
        <v>0</v>
      </c>
      <c r="H247" s="93">
        <f t="shared" si="279"/>
        <v>23.203968694904482</v>
      </c>
      <c r="I247" s="94">
        <f t="shared" si="280"/>
        <v>23</v>
      </c>
      <c r="J247" s="95">
        <f t="shared" si="281"/>
        <v>0.5330554669444918</v>
      </c>
      <c r="K247" s="95">
        <f t="shared" si="281"/>
        <v>0.5330554669444918</v>
      </c>
      <c r="L247" s="96">
        <f t="shared" si="302"/>
        <v>23</v>
      </c>
      <c r="M247" s="60">
        <f t="shared" si="282"/>
        <v>0.52836977591749767</v>
      </c>
      <c r="N247" s="60">
        <f t="shared" si="283"/>
        <v>-4.685691026994121E-3</v>
      </c>
      <c r="O247" s="60">
        <f t="shared" si="303"/>
        <v>0.52836977591749767</v>
      </c>
      <c r="P247" s="60">
        <f t="shared" si="304"/>
        <v>-4.685691026994121E-3</v>
      </c>
      <c r="Q247" s="97">
        <f t="shared" si="284"/>
        <v>23</v>
      </c>
      <c r="R247" s="60">
        <f t="shared" si="285"/>
        <v>0.5330554669444918</v>
      </c>
      <c r="S247" s="60">
        <f t="shared" si="286"/>
        <v>0</v>
      </c>
      <c r="T247" s="60">
        <f t="shared" si="305"/>
        <v>0.5330554669444918</v>
      </c>
      <c r="U247" s="60">
        <f t="shared" si="306"/>
        <v>0</v>
      </c>
      <c r="W247" s="61"/>
      <c r="X247" s="61"/>
      <c r="Y247" s="60"/>
      <c r="Z247" s="62">
        <f t="shared" si="307"/>
        <v>11723.418488962188</v>
      </c>
      <c r="AA247" s="62">
        <f t="shared" si="308"/>
        <v>11620.366705</v>
      </c>
      <c r="AB247" s="62">
        <f t="shared" si="309"/>
        <v>269.31739130434784</v>
      </c>
      <c r="AC247" s="62">
        <f t="shared" si="310"/>
        <v>269.31739130434784</v>
      </c>
      <c r="AD247" s="62">
        <f t="shared" si="311"/>
        <v>266.95002400000004</v>
      </c>
      <c r="AE247" s="62">
        <f t="shared" si="312"/>
        <v>11723.418488962188</v>
      </c>
      <c r="AF247" s="62">
        <f t="shared" si="313"/>
        <v>11620.366705</v>
      </c>
      <c r="AG247" s="62">
        <f t="shared" si="314"/>
        <v>269.31739130434784</v>
      </c>
      <c r="AH247" s="62">
        <f t="shared" si="315"/>
        <v>269.31739130434784</v>
      </c>
      <c r="AI247" s="62">
        <f t="shared" si="316"/>
        <v>266.95002400000004</v>
      </c>
      <c r="AK247" s="98"/>
      <c r="AL247" s="34" t="s">
        <v>659</v>
      </c>
      <c r="AM247" s="160">
        <v>6194.3</v>
      </c>
      <c r="AN247" s="160">
        <v>266.95002399999998</v>
      </c>
      <c r="AO247" s="160">
        <v>238.283311</v>
      </c>
      <c r="AP247" s="160">
        <v>0</v>
      </c>
      <c r="AQ247" s="160">
        <v>23.203968694904479</v>
      </c>
      <c r="AR247" s="160">
        <v>23</v>
      </c>
      <c r="AS247" s="160">
        <v>53.305546694449184</v>
      </c>
      <c r="AT247" s="160">
        <v>53.305546694449184</v>
      </c>
      <c r="AU247" s="160">
        <v>0.20396869490447897</v>
      </c>
      <c r="AV247" s="160">
        <v>6139.8505520000008</v>
      </c>
      <c r="AW247" s="160">
        <v>-54.449447999999904</v>
      </c>
      <c r="AX247" s="160">
        <v>-2.3673673043478218</v>
      </c>
      <c r="AY247" s="72"/>
      <c r="BF247" s="131"/>
      <c r="BJ247" s="96"/>
    </row>
    <row r="248" spans="2:62">
      <c r="B248" s="59" t="str">
        <f t="shared" si="277"/>
        <v>K88999 KRO SEASONED MEAT TEND</v>
      </c>
      <c r="D248" s="91">
        <f t="shared" ref="D248:G266" si="317">AM248</f>
        <v>5217.8</v>
      </c>
      <c r="E248" s="92">
        <f t="shared" si="317"/>
        <v>216.95003100000002</v>
      </c>
      <c r="F248" s="92">
        <f t="shared" si="317"/>
        <v>407.51664099999994</v>
      </c>
      <c r="G248" s="92">
        <f t="shared" si="317"/>
        <v>309.39999599999999</v>
      </c>
      <c r="H248" s="93">
        <f t="shared" si="279"/>
        <v>24.050699490335631</v>
      </c>
      <c r="I248" s="94">
        <f t="shared" si="280"/>
        <v>23</v>
      </c>
      <c r="J248" s="95">
        <f t="shared" ref="J248:K266" si="318">AS248/100</f>
        <v>0.2429264019574337</v>
      </c>
      <c r="K248" s="95">
        <f t="shared" si="318"/>
        <v>0.36328739344670319</v>
      </c>
      <c r="L248" s="96">
        <f t="shared" si="302"/>
        <v>23.000000000000011</v>
      </c>
      <c r="M248" s="60">
        <f t="shared" si="282"/>
        <v>0.23231371076197357</v>
      </c>
      <c r="N248" s="60">
        <f t="shared" si="283"/>
        <v>-1.0612691195460128E-2</v>
      </c>
      <c r="O248" s="60">
        <f t="shared" si="303"/>
        <v>0.34741650872282265</v>
      </c>
      <c r="P248" s="60">
        <f t="shared" si="304"/>
        <v>-1.5870884723880541E-2</v>
      </c>
      <c r="Q248" s="97">
        <f t="shared" si="284"/>
        <v>23</v>
      </c>
      <c r="R248" s="60">
        <f t="shared" si="285"/>
        <v>0.24292640195743381</v>
      </c>
      <c r="S248" s="60">
        <f t="shared" si="286"/>
        <v>0</v>
      </c>
      <c r="T248" s="60">
        <f t="shared" si="305"/>
        <v>0.36328739344670324</v>
      </c>
      <c r="U248" s="60">
        <f t="shared" si="306"/>
        <v>0</v>
      </c>
      <c r="W248" s="61"/>
      <c r="X248" s="61"/>
      <c r="Y248" s="60"/>
      <c r="Z248" s="62">
        <f t="shared" si="307"/>
        <v>22460.146596109036</v>
      </c>
      <c r="AA248" s="62">
        <f t="shared" si="308"/>
        <v>21478.933364</v>
      </c>
      <c r="AB248" s="62">
        <f t="shared" si="309"/>
        <v>226.86086956521729</v>
      </c>
      <c r="AC248" s="62">
        <f t="shared" si="310"/>
        <v>226.8608695652174</v>
      </c>
      <c r="AD248" s="62">
        <f t="shared" si="311"/>
        <v>216.950031</v>
      </c>
      <c r="AE248" s="62">
        <f t="shared" si="312"/>
        <v>15018.860270001989</v>
      </c>
      <c r="AF248" s="62">
        <f t="shared" si="313"/>
        <v>14362.733456</v>
      </c>
      <c r="AG248" s="62">
        <f t="shared" si="314"/>
        <v>226.86086956521734</v>
      </c>
      <c r="AH248" s="62">
        <f t="shared" si="315"/>
        <v>226.8608695652174</v>
      </c>
      <c r="AI248" s="62">
        <f t="shared" si="316"/>
        <v>216.95003100000002</v>
      </c>
      <c r="AK248" s="98"/>
      <c r="AL248" s="34" t="s">
        <v>660</v>
      </c>
      <c r="AM248" s="160">
        <v>5217.8</v>
      </c>
      <c r="AN248" s="160">
        <v>216.95003100000002</v>
      </c>
      <c r="AO248" s="160">
        <v>407.51664099999994</v>
      </c>
      <c r="AP248" s="160">
        <v>309.39999599999999</v>
      </c>
      <c r="AQ248" s="160">
        <v>24.050699490335631</v>
      </c>
      <c r="AR248" s="160">
        <v>23</v>
      </c>
      <c r="AS248" s="160">
        <v>24.29264019574337</v>
      </c>
      <c r="AT248" s="160">
        <v>36.328739344670318</v>
      </c>
      <c r="AU248" s="160">
        <v>1.0506994903356326</v>
      </c>
      <c r="AV248" s="160">
        <v>4989.8507129999998</v>
      </c>
      <c r="AW248" s="160">
        <v>-227.94928699999988</v>
      </c>
      <c r="AX248" s="160">
        <v>-9.9108385652173894</v>
      </c>
      <c r="AY248" s="72"/>
      <c r="BF248" s="131"/>
      <c r="BJ248" s="96"/>
    </row>
    <row r="249" spans="2:62">
      <c r="B249" s="59" t="str">
        <f t="shared" si="277"/>
        <v>K89190 PS ROASTED GARLIC</v>
      </c>
      <c r="D249" s="91">
        <f t="shared" si="317"/>
        <v>2448.11</v>
      </c>
      <c r="E249" s="92">
        <f t="shared" si="317"/>
        <v>88.833354999999997</v>
      </c>
      <c r="F249" s="92">
        <f t="shared" si="317"/>
        <v>640.36664599999995</v>
      </c>
      <c r="G249" s="92">
        <f t="shared" si="317"/>
        <v>31.149998999999998</v>
      </c>
      <c r="H249" s="93">
        <f t="shared" si="279"/>
        <v>27.558454816887195</v>
      </c>
      <c r="I249" s="94">
        <f t="shared" si="280"/>
        <v>25</v>
      </c>
      <c r="J249" s="95">
        <f t="shared" si="318"/>
        <v>0.12878858420464268</v>
      </c>
      <c r="K249" s="95">
        <f t="shared" si="318"/>
        <v>0.13429018083613528</v>
      </c>
      <c r="L249" s="96">
        <f t="shared" si="302"/>
        <v>24.999999999999989</v>
      </c>
      <c r="M249" s="60">
        <f t="shared" si="282"/>
        <v>0.11683218912343001</v>
      </c>
      <c r="N249" s="60">
        <f t="shared" si="283"/>
        <v>-1.195639508121267E-2</v>
      </c>
      <c r="O249" s="60">
        <f t="shared" si="303"/>
        <v>0.12182303192289766</v>
      </c>
      <c r="P249" s="60">
        <f t="shared" si="304"/>
        <v>-1.2467148913237622E-2</v>
      </c>
      <c r="Q249" s="97">
        <f t="shared" si="284"/>
        <v>25</v>
      </c>
      <c r="R249" s="60">
        <f t="shared" si="285"/>
        <v>0.12878858420464262</v>
      </c>
      <c r="S249" s="60">
        <f t="shared" si="286"/>
        <v>0</v>
      </c>
      <c r="T249" s="60">
        <f t="shared" si="305"/>
        <v>0.13429018083613528</v>
      </c>
      <c r="U249" s="60">
        <f t="shared" si="306"/>
        <v>0</v>
      </c>
      <c r="W249" s="61"/>
      <c r="X249" s="61"/>
      <c r="Y249" s="60"/>
      <c r="Z249" s="62">
        <f t="shared" si="307"/>
        <v>20954.071120020177</v>
      </c>
      <c r="AA249" s="62">
        <f t="shared" si="308"/>
        <v>19008.749999999996</v>
      </c>
      <c r="AB249" s="62">
        <f t="shared" si="309"/>
        <v>97.924400000000048</v>
      </c>
      <c r="AC249" s="62">
        <f t="shared" si="310"/>
        <v>97.924400000000006</v>
      </c>
      <c r="AD249" s="62">
        <f t="shared" si="311"/>
        <v>88.833354999999997</v>
      </c>
      <c r="AE249" s="62">
        <f t="shared" si="312"/>
        <v>20095.625280032596</v>
      </c>
      <c r="AF249" s="62">
        <f t="shared" si="313"/>
        <v>18230.000024999998</v>
      </c>
      <c r="AG249" s="62">
        <f t="shared" si="314"/>
        <v>97.92440000000002</v>
      </c>
      <c r="AH249" s="62">
        <f t="shared" si="315"/>
        <v>97.92440000000002</v>
      </c>
      <c r="AI249" s="62">
        <f t="shared" si="316"/>
        <v>88.833354999999997</v>
      </c>
      <c r="AK249" s="98"/>
      <c r="AL249" s="34" t="s">
        <v>576</v>
      </c>
      <c r="AM249" s="160">
        <v>2448.11</v>
      </c>
      <c r="AN249" s="160">
        <v>88.833354999999997</v>
      </c>
      <c r="AO249" s="160">
        <v>640.36664599999995</v>
      </c>
      <c r="AP249" s="160">
        <v>31.149998999999998</v>
      </c>
      <c r="AQ249" s="160">
        <v>27.558454816887195</v>
      </c>
      <c r="AR249" s="160">
        <v>25</v>
      </c>
      <c r="AS249" s="160">
        <v>12.878858420464267</v>
      </c>
      <c r="AT249" s="160">
        <v>13.429018083613528</v>
      </c>
      <c r="AU249" s="160">
        <v>2.5584548168871972</v>
      </c>
      <c r="AV249" s="160">
        <v>2220.8338750000003</v>
      </c>
      <c r="AW249" s="160">
        <v>-227.27612499999995</v>
      </c>
      <c r="AX249" s="160">
        <v>-9.0910449999999976</v>
      </c>
      <c r="AY249" s="72"/>
      <c r="BF249" s="131"/>
      <c r="BJ249" s="96"/>
    </row>
    <row r="250" spans="2:62">
      <c r="B250" s="59" t="str">
        <f t="shared" si="277"/>
        <v>K90215 PS WHOLE BLK PEPPERCORN</v>
      </c>
      <c r="D250" s="91">
        <f t="shared" si="317"/>
        <v>23835</v>
      </c>
      <c r="E250" s="92">
        <f t="shared" si="317"/>
        <v>668.80004399999996</v>
      </c>
      <c r="F250" s="92">
        <f t="shared" si="317"/>
        <v>747.69996000000003</v>
      </c>
      <c r="G250" s="92">
        <f t="shared" si="317"/>
        <v>112.899997</v>
      </c>
      <c r="H250" s="93">
        <f t="shared" si="279"/>
        <v>35.638454593163871</v>
      </c>
      <c r="I250" s="94">
        <f t="shared" si="280"/>
        <v>32.5</v>
      </c>
      <c r="J250" s="95">
        <f t="shared" si="318"/>
        <v>0.54792175880320171</v>
      </c>
      <c r="K250" s="95">
        <f t="shared" si="318"/>
        <v>0.59159303642440242</v>
      </c>
      <c r="L250" s="96">
        <f t="shared" si="302"/>
        <v>28.443007961343469</v>
      </c>
      <c r="M250" s="60">
        <f t="shared" si="282"/>
        <v>0.43729569998869122</v>
      </c>
      <c r="N250" s="60">
        <f t="shared" si="283"/>
        <v>-0.11062605881451049</v>
      </c>
      <c r="O250" s="60">
        <f t="shared" si="303"/>
        <v>0.47214969439562393</v>
      </c>
      <c r="P250" s="60">
        <f t="shared" si="304"/>
        <v>-0.11944334202877849</v>
      </c>
      <c r="Q250" s="97">
        <f t="shared" si="284"/>
        <v>32.5</v>
      </c>
      <c r="R250" s="60">
        <f t="shared" si="285"/>
        <v>0.47952439839485483</v>
      </c>
      <c r="S250" s="60">
        <f t="shared" si="286"/>
        <v>-6.8397360408346874E-2</v>
      </c>
      <c r="T250" s="60">
        <f t="shared" si="305"/>
        <v>0.51774416753521968</v>
      </c>
      <c r="U250" s="60">
        <f t="shared" si="306"/>
        <v>-7.3848868889182739E-2</v>
      </c>
      <c r="W250" s="61"/>
      <c r="X250" s="61"/>
      <c r="Y250" s="60"/>
      <c r="Z250" s="62">
        <f t="shared" si="307"/>
        <v>54505.452490423275</v>
      </c>
      <c r="AA250" s="62">
        <f t="shared" si="308"/>
        <v>49705.5000325</v>
      </c>
      <c r="AB250" s="62">
        <f t="shared" si="309"/>
        <v>837.99153846153843</v>
      </c>
      <c r="AC250" s="62">
        <f t="shared" si="310"/>
        <v>733.38461538461536</v>
      </c>
      <c r="AD250" s="62">
        <f t="shared" si="311"/>
        <v>668.80004400000007</v>
      </c>
      <c r="AE250" s="62">
        <f t="shared" si="312"/>
        <v>50481.871073770439</v>
      </c>
      <c r="AF250" s="62">
        <f t="shared" si="313"/>
        <v>46036.25013</v>
      </c>
      <c r="AG250" s="62">
        <f t="shared" si="314"/>
        <v>837.9915384615382</v>
      </c>
      <c r="AH250" s="62">
        <f t="shared" si="315"/>
        <v>733.38461538461536</v>
      </c>
      <c r="AI250" s="62">
        <f t="shared" si="316"/>
        <v>668.80004400000007</v>
      </c>
      <c r="AK250" s="98"/>
      <c r="AL250" s="34" t="s">
        <v>577</v>
      </c>
      <c r="AM250" s="160">
        <v>23835</v>
      </c>
      <c r="AN250" s="160">
        <v>668.80004399999996</v>
      </c>
      <c r="AO250" s="160">
        <v>747.69996000000003</v>
      </c>
      <c r="AP250" s="160">
        <v>112.899997</v>
      </c>
      <c r="AQ250" s="160">
        <v>35.638454593163878</v>
      </c>
      <c r="AR250" s="160">
        <v>32.5</v>
      </c>
      <c r="AS250" s="160">
        <v>54.792175880320173</v>
      </c>
      <c r="AT250" s="160">
        <v>59.159303642440243</v>
      </c>
      <c r="AU250" s="160">
        <v>3.1384545931638788</v>
      </c>
      <c r="AV250" s="160">
        <v>19389.751260000001</v>
      </c>
      <c r="AW250" s="160">
        <v>-4445.2487399999991</v>
      </c>
      <c r="AX250" s="160">
        <v>-169.35149446153846</v>
      </c>
      <c r="AY250" s="72"/>
      <c r="BF250" s="131"/>
      <c r="BJ250" s="96"/>
    </row>
    <row r="251" spans="2:62">
      <c r="B251" s="59" t="str">
        <f t="shared" si="277"/>
        <v>K96034 PS GRD CORIANDER</v>
      </c>
      <c r="D251" s="91">
        <f t="shared" si="317"/>
        <v>38797.75</v>
      </c>
      <c r="E251" s="92">
        <f t="shared" si="317"/>
        <v>1283.816771</v>
      </c>
      <c r="F251" s="92">
        <f t="shared" si="317"/>
        <v>639.94990599999994</v>
      </c>
      <c r="G251" s="92">
        <f t="shared" si="317"/>
        <v>373.68332299999997</v>
      </c>
      <c r="H251" s="93">
        <f t="shared" si="279"/>
        <v>30.220628734877309</v>
      </c>
      <c r="I251" s="94">
        <f t="shared" si="280"/>
        <v>25</v>
      </c>
      <c r="J251" s="95">
        <f t="shared" si="318"/>
        <v>0.64702605061893192</v>
      </c>
      <c r="K251" s="95">
        <f t="shared" si="318"/>
        <v>0.77270805122100472</v>
      </c>
      <c r="L251" s="96">
        <f t="shared" si="302"/>
        <v>26.099891692719499</v>
      </c>
      <c r="M251" s="60">
        <f t="shared" si="282"/>
        <v>0.55880074473873209</v>
      </c>
      <c r="N251" s="60">
        <f t="shared" si="283"/>
        <v>-8.8225305880199834E-2</v>
      </c>
      <c r="O251" s="60">
        <f t="shared" si="303"/>
        <v>0.66734536279734091</v>
      </c>
      <c r="P251" s="60">
        <f t="shared" si="304"/>
        <v>-0.10536268842366381</v>
      </c>
      <c r="Q251" s="97">
        <f t="shared" si="284"/>
        <v>25</v>
      </c>
      <c r="R251" s="60">
        <f t="shared" si="285"/>
        <v>0.67549239374088677</v>
      </c>
      <c r="S251" s="60">
        <f t="shared" si="286"/>
        <v>2.846634312195484E-2</v>
      </c>
      <c r="T251" s="60">
        <f t="shared" si="305"/>
        <v>0.80670385788161769</v>
      </c>
      <c r="U251" s="60">
        <f t="shared" si="306"/>
        <v>3.3995806660612971E-2</v>
      </c>
      <c r="W251" s="61"/>
      <c r="X251" s="61"/>
      <c r="Y251" s="60"/>
      <c r="Z251" s="62">
        <f t="shared" si="307"/>
        <v>69430.383486943872</v>
      </c>
      <c r="AA251" s="62">
        <f t="shared" si="308"/>
        <v>57436.249999999993</v>
      </c>
      <c r="AB251" s="62">
        <f t="shared" si="309"/>
        <v>1486.509999994465</v>
      </c>
      <c r="AC251" s="62">
        <f t="shared" si="310"/>
        <v>1551.91</v>
      </c>
      <c r="AD251" s="62">
        <f t="shared" si="311"/>
        <v>1283.816771</v>
      </c>
      <c r="AE251" s="62">
        <f t="shared" si="312"/>
        <v>58137.438518145638</v>
      </c>
      <c r="AF251" s="62">
        <f t="shared" si="313"/>
        <v>48094.166925000005</v>
      </c>
      <c r="AG251" s="62">
        <f t="shared" si="314"/>
        <v>1486.5099999885781</v>
      </c>
      <c r="AH251" s="62">
        <f t="shared" si="315"/>
        <v>1551.91</v>
      </c>
      <c r="AI251" s="62">
        <f t="shared" si="316"/>
        <v>1283.816771</v>
      </c>
      <c r="AK251" s="98"/>
      <c r="AL251" s="34" t="s">
        <v>578</v>
      </c>
      <c r="AM251" s="160">
        <v>38797.75</v>
      </c>
      <c r="AN251" s="160">
        <v>1283.816771</v>
      </c>
      <c r="AO251" s="160">
        <v>639.94990599999994</v>
      </c>
      <c r="AP251" s="160">
        <v>373.68332299999997</v>
      </c>
      <c r="AQ251" s="160">
        <v>30.220628734877309</v>
      </c>
      <c r="AR251" s="160">
        <v>25</v>
      </c>
      <c r="AS251" s="160">
        <v>64.702605061893195</v>
      </c>
      <c r="AT251" s="160">
        <v>77.270805122100469</v>
      </c>
      <c r="AU251" s="160">
        <v>5.2206287348773097</v>
      </c>
      <c r="AV251" s="160">
        <v>33635.627718750002</v>
      </c>
      <c r="AW251" s="160">
        <v>-5162.12228125</v>
      </c>
      <c r="AX251" s="160">
        <v>-202.69322900000003</v>
      </c>
      <c r="AY251" s="72"/>
      <c r="BF251" s="131"/>
      <c r="BJ251" s="96"/>
    </row>
    <row r="252" spans="2:62">
      <c r="B252" s="59" t="str">
        <f t="shared" si="277"/>
        <v>K96208 PS SESAME SEED</v>
      </c>
      <c r="D252" s="91">
        <f t="shared" si="317"/>
        <v>41868</v>
      </c>
      <c r="E252" s="92">
        <f t="shared" si="317"/>
        <v>1174.1000780000002</v>
      </c>
      <c r="F252" s="92">
        <f t="shared" si="317"/>
        <v>718.4332609999999</v>
      </c>
      <c r="G252" s="92">
        <f t="shared" si="317"/>
        <v>318.816665</v>
      </c>
      <c r="H252" s="93">
        <f t="shared" si="279"/>
        <v>35.659651834211012</v>
      </c>
      <c r="I252" s="94">
        <f t="shared" si="280"/>
        <v>33.75</v>
      </c>
      <c r="J252" s="95">
        <f t="shared" si="318"/>
        <v>0.67646175458077451</v>
      </c>
      <c r="K252" s="95">
        <f t="shared" si="318"/>
        <v>0.79041868000184989</v>
      </c>
      <c r="L252" s="96">
        <f t="shared" si="302"/>
        <v>27.988619710409164</v>
      </c>
      <c r="M252" s="60">
        <f t="shared" si="282"/>
        <v>0.53094267116296812</v>
      </c>
      <c r="N252" s="60">
        <f t="shared" si="283"/>
        <v>-0.14551908341780639</v>
      </c>
      <c r="O252" s="60">
        <f t="shared" si="303"/>
        <v>0.62038541345875875</v>
      </c>
      <c r="P252" s="60">
        <f t="shared" si="304"/>
        <v>-0.17003326654309114</v>
      </c>
      <c r="Q252" s="97">
        <f t="shared" si="284"/>
        <v>33.75</v>
      </c>
      <c r="R252" s="60">
        <f t="shared" si="285"/>
        <v>0.56098461622510909</v>
      </c>
      <c r="S252" s="60">
        <f t="shared" si="286"/>
        <v>-0.11547713835566542</v>
      </c>
      <c r="T252" s="60">
        <f t="shared" si="305"/>
        <v>0.65548823250258914</v>
      </c>
      <c r="U252" s="60">
        <f t="shared" si="306"/>
        <v>-0.13493044749926075</v>
      </c>
      <c r="W252" s="61"/>
      <c r="X252" s="61"/>
      <c r="Y252" s="60"/>
      <c r="Z252" s="62">
        <f t="shared" si="307"/>
        <v>78855.971226221125</v>
      </c>
      <c r="AA252" s="62">
        <f t="shared" si="308"/>
        <v>74633.062634999995</v>
      </c>
      <c r="AB252" s="62">
        <f t="shared" si="309"/>
        <v>1495.8937036980426</v>
      </c>
      <c r="AC252" s="62">
        <f t="shared" si="310"/>
        <v>1240.5333333333333</v>
      </c>
      <c r="AD252" s="62">
        <f t="shared" si="311"/>
        <v>1174.1000780000002</v>
      </c>
      <c r="AE252" s="62">
        <f t="shared" si="312"/>
        <v>67487.079953376844</v>
      </c>
      <c r="AF252" s="62">
        <f t="shared" si="313"/>
        <v>63873.000191250001</v>
      </c>
      <c r="AG252" s="62">
        <f t="shared" si="314"/>
        <v>1495.8937036718735</v>
      </c>
      <c r="AH252" s="62">
        <f t="shared" si="315"/>
        <v>1240.5333333333333</v>
      </c>
      <c r="AI252" s="62">
        <f t="shared" si="316"/>
        <v>1174.1000780000002</v>
      </c>
      <c r="AK252" s="98"/>
      <c r="AL252" s="34" t="s">
        <v>579</v>
      </c>
      <c r="AM252" s="160">
        <v>41868</v>
      </c>
      <c r="AN252" s="160">
        <v>1174.1000780000002</v>
      </c>
      <c r="AO252" s="160">
        <v>718.4332609999999</v>
      </c>
      <c r="AP252" s="160">
        <v>318.816665</v>
      </c>
      <c r="AQ252" s="160">
        <v>35.659651834211019</v>
      </c>
      <c r="AR252" s="160">
        <v>33.75</v>
      </c>
      <c r="AS252" s="160">
        <v>67.646175458077451</v>
      </c>
      <c r="AT252" s="160">
        <v>79.041868000184991</v>
      </c>
      <c r="AU252" s="160">
        <v>1.9096518342110176</v>
      </c>
      <c r="AV252" s="160">
        <v>33526.543876249998</v>
      </c>
      <c r="AW252" s="160">
        <v>-8341.4561237500002</v>
      </c>
      <c r="AX252" s="160">
        <v>-321.80362570370374</v>
      </c>
      <c r="AY252" s="72"/>
      <c r="BF252" s="131"/>
      <c r="BJ252" s="96"/>
    </row>
    <row r="253" spans="2:62">
      <c r="B253" s="59" t="str">
        <f t="shared" si="277"/>
        <v>K96213 PS SWEET BASIL LEAVES</v>
      </c>
      <c r="D253" s="91">
        <f t="shared" si="317"/>
        <v>34933.75</v>
      </c>
      <c r="E253" s="92">
        <f t="shared" si="317"/>
        <v>997.40009100000009</v>
      </c>
      <c r="F253" s="92">
        <f t="shared" si="317"/>
        <v>550.38327199999992</v>
      </c>
      <c r="G253" s="92">
        <f t="shared" si="317"/>
        <v>350.68332399999997</v>
      </c>
      <c r="H253" s="93">
        <f t="shared" si="279"/>
        <v>35.024811322179836</v>
      </c>
      <c r="I253" s="94">
        <f t="shared" si="280"/>
        <v>31.25</v>
      </c>
      <c r="J253" s="95">
        <f t="shared" si="318"/>
        <v>0.62047125087102784</v>
      </c>
      <c r="K253" s="95">
        <f t="shared" si="318"/>
        <v>0.76105224290740414</v>
      </c>
      <c r="L253" s="96">
        <f t="shared" si="302"/>
        <v>29.656545641737502</v>
      </c>
      <c r="M253" s="60">
        <f t="shared" si="282"/>
        <v>0.52537139462589899</v>
      </c>
      <c r="N253" s="60">
        <f t="shared" si="283"/>
        <v>-9.5099856245128844E-2</v>
      </c>
      <c r="O253" s="60">
        <f t="shared" si="303"/>
        <v>0.64440548648021623</v>
      </c>
      <c r="P253" s="60">
        <f t="shared" si="304"/>
        <v>-0.11664675642718791</v>
      </c>
      <c r="Q253" s="97">
        <f t="shared" si="284"/>
        <v>31.25</v>
      </c>
      <c r="R253" s="60">
        <f t="shared" si="285"/>
        <v>0.58883308706696302</v>
      </c>
      <c r="S253" s="60">
        <f t="shared" si="286"/>
        <v>-3.1638163804064812E-2</v>
      </c>
      <c r="T253" s="60">
        <f t="shared" si="305"/>
        <v>0.72224577852630667</v>
      </c>
      <c r="U253" s="60">
        <f t="shared" si="306"/>
        <v>-3.8806464381097472E-2</v>
      </c>
      <c r="W253" s="61"/>
      <c r="X253" s="61"/>
      <c r="Y253" s="60"/>
      <c r="Z253" s="62">
        <f t="shared" si="307"/>
        <v>66493.437513618846</v>
      </c>
      <c r="AA253" s="62">
        <f t="shared" si="308"/>
        <v>59327.083968750005</v>
      </c>
      <c r="AB253" s="62">
        <f t="shared" si="309"/>
        <v>1177.9440000198661</v>
      </c>
      <c r="AC253" s="62">
        <f t="shared" si="310"/>
        <v>1117.8799999999999</v>
      </c>
      <c r="AD253" s="62">
        <f t="shared" si="311"/>
        <v>997.40009100000009</v>
      </c>
      <c r="AE253" s="62">
        <f t="shared" si="312"/>
        <v>54210.820256683983</v>
      </c>
      <c r="AF253" s="62">
        <f t="shared" si="313"/>
        <v>48368.230093749997</v>
      </c>
      <c r="AG253" s="62">
        <f t="shared" si="314"/>
        <v>1177.9439999459148</v>
      </c>
      <c r="AH253" s="62">
        <f t="shared" si="315"/>
        <v>1117.8800000000001</v>
      </c>
      <c r="AI253" s="62">
        <f t="shared" si="316"/>
        <v>997.40009100000009</v>
      </c>
      <c r="AK253" s="98"/>
      <c r="AL253" s="34" t="s">
        <v>580</v>
      </c>
      <c r="AM253" s="160">
        <v>34933.75</v>
      </c>
      <c r="AN253" s="160">
        <v>997.40009100000009</v>
      </c>
      <c r="AO253" s="160">
        <v>550.38327199999992</v>
      </c>
      <c r="AP253" s="160">
        <v>350.68332399999997</v>
      </c>
      <c r="AQ253" s="160">
        <v>35.024811322179836</v>
      </c>
      <c r="AR253" s="160">
        <v>31.25</v>
      </c>
      <c r="AS253" s="160">
        <v>62.047125087102785</v>
      </c>
      <c r="AT253" s="160">
        <v>76.105224290740409</v>
      </c>
      <c r="AU253" s="160">
        <v>3.7748113221798349</v>
      </c>
      <c r="AV253" s="160">
        <v>29870.211043749998</v>
      </c>
      <c r="AW253" s="160">
        <v>-5063.5389562499995</v>
      </c>
      <c r="AX253" s="160">
        <v>-180.54390899999996</v>
      </c>
      <c r="AY253" s="72"/>
      <c r="BF253" s="131"/>
      <c r="BJ253" s="96"/>
    </row>
    <row r="254" spans="2:62">
      <c r="B254" s="59" t="str">
        <f t="shared" si="277"/>
        <v>K97921 P.S. TURMERIC</v>
      </c>
      <c r="D254" s="91">
        <f t="shared" si="317"/>
        <v>14520.5</v>
      </c>
      <c r="E254" s="92">
        <f t="shared" si="317"/>
        <v>417.41670899999997</v>
      </c>
      <c r="F254" s="92">
        <f t="shared" si="317"/>
        <v>355.06663700000007</v>
      </c>
      <c r="G254" s="92">
        <f t="shared" si="317"/>
        <v>197.11665400000001</v>
      </c>
      <c r="H254" s="93">
        <f t="shared" si="279"/>
        <v>34.78658062056639</v>
      </c>
      <c r="I254" s="94">
        <f t="shared" si="280"/>
        <v>28.75</v>
      </c>
      <c r="J254" s="95">
        <f t="shared" si="318"/>
        <v>0.56605413258239767</v>
      </c>
      <c r="K254" s="95">
        <f t="shared" si="318"/>
        <v>0.71049568872414437</v>
      </c>
      <c r="L254" s="96">
        <f t="shared" si="302"/>
        <v>26.456415277809469</v>
      </c>
      <c r="M254" s="60">
        <f t="shared" si="282"/>
        <v>0.43050403155940592</v>
      </c>
      <c r="N254" s="60">
        <f t="shared" si="283"/>
        <v>-0.13555010102299175</v>
      </c>
      <c r="O254" s="60">
        <f t="shared" si="303"/>
        <v>0.54035690369433542</v>
      </c>
      <c r="P254" s="60">
        <f t="shared" si="304"/>
        <v>-0.17013878502980895</v>
      </c>
      <c r="Q254" s="97">
        <f t="shared" si="284"/>
        <v>28.75</v>
      </c>
      <c r="R254" s="60">
        <f t="shared" si="285"/>
        <v>0.52089611135026548</v>
      </c>
      <c r="S254" s="60">
        <f t="shared" si="286"/>
        <v>-4.5158021232132195E-2</v>
      </c>
      <c r="T254" s="60">
        <f t="shared" si="305"/>
        <v>0.65381457371278706</v>
      </c>
      <c r="U254" s="60">
        <f t="shared" si="306"/>
        <v>-5.6681115011357308E-2</v>
      </c>
      <c r="W254" s="61"/>
      <c r="X254" s="61"/>
      <c r="Y254" s="60"/>
      <c r="Z254" s="62">
        <f t="shared" si="307"/>
        <v>33729.068569701172</v>
      </c>
      <c r="AA254" s="62">
        <f t="shared" si="308"/>
        <v>27876</v>
      </c>
      <c r="AB254" s="62">
        <f t="shared" si="309"/>
        <v>548.84608695189274</v>
      </c>
      <c r="AC254" s="62">
        <f t="shared" si="310"/>
        <v>505.06086956521744</v>
      </c>
      <c r="AD254" s="62">
        <f t="shared" si="311"/>
        <v>417.41670899999997</v>
      </c>
      <c r="AE254" s="62">
        <f t="shared" si="312"/>
        <v>26872.054193673881</v>
      </c>
      <c r="AF254" s="62">
        <f t="shared" si="313"/>
        <v>22208.896197499998</v>
      </c>
      <c r="AG254" s="62">
        <f t="shared" si="314"/>
        <v>548.84608694420149</v>
      </c>
      <c r="AH254" s="62">
        <f t="shared" si="315"/>
        <v>505.06086956521739</v>
      </c>
      <c r="AI254" s="62">
        <f t="shared" si="316"/>
        <v>417.41670899999997</v>
      </c>
      <c r="AK254" s="98"/>
      <c r="AL254" s="34" t="s">
        <v>581</v>
      </c>
      <c r="AM254" s="160">
        <v>14520.5</v>
      </c>
      <c r="AN254" s="160">
        <v>417.41670899999997</v>
      </c>
      <c r="AO254" s="160">
        <v>355.06663700000007</v>
      </c>
      <c r="AP254" s="160">
        <v>197.11665400000001</v>
      </c>
      <c r="AQ254" s="160">
        <v>34.78658062056639</v>
      </c>
      <c r="AR254" s="160">
        <v>28.75</v>
      </c>
      <c r="AS254" s="160">
        <v>56.605413258239771</v>
      </c>
      <c r="AT254" s="160">
        <v>71.04956887241444</v>
      </c>
      <c r="AU254" s="160">
        <v>6.0365806205663919</v>
      </c>
      <c r="AV254" s="160">
        <v>11182.105267500003</v>
      </c>
      <c r="AW254" s="160">
        <v>-3338.3947324999999</v>
      </c>
      <c r="AX254" s="160">
        <v>-131.50937795652172</v>
      </c>
      <c r="AY254" s="72"/>
      <c r="BF254" s="131"/>
      <c r="BJ254" s="96"/>
    </row>
    <row r="255" spans="2:62">
      <c r="B255" s="59" t="str">
        <f t="shared" si="277"/>
        <v>K97922  P.S. HERBS de PROVENCE</v>
      </c>
      <c r="D255" s="91">
        <f t="shared" si="317"/>
        <v>12110.5</v>
      </c>
      <c r="E255" s="92">
        <f t="shared" si="317"/>
        <v>321.33336500000001</v>
      </c>
      <c r="F255" s="92">
        <f>AO255</f>
        <v>883.84997199999998</v>
      </c>
      <c r="G255" s="92">
        <f>AP255</f>
        <v>76.699998000000008</v>
      </c>
      <c r="H255" s="93">
        <f t="shared" si="279"/>
        <v>37.688274294205335</v>
      </c>
      <c r="I255" s="94">
        <f t="shared" si="280"/>
        <v>35</v>
      </c>
      <c r="J255" s="95">
        <f t="shared" si="318"/>
        <v>0.28129704953911039</v>
      </c>
      <c r="K255" s="95">
        <f t="shared" si="318"/>
        <v>0.29919929102343357</v>
      </c>
      <c r="L255" s="96">
        <f>IF(ISERROR(D255/(J255*(E255+F255+G255))),0,D255/(J255*(E255+F255+G255)))</f>
        <v>33.585235309837508</v>
      </c>
      <c r="M255" s="60">
        <f t="shared" si="282"/>
        <v>0.25067286251911525</v>
      </c>
      <c r="N255" s="60">
        <f t="shared" si="283"/>
        <v>-3.0624187019995142E-2</v>
      </c>
      <c r="O255" s="60">
        <f>IF(ISERROR(D255/AE255),0,D255/AE255)</f>
        <v>0.26662612661064361</v>
      </c>
      <c r="P255" s="60">
        <f>O255-K255</f>
        <v>-3.2573164412789957E-2</v>
      </c>
      <c r="Q255" s="97">
        <f t="shared" si="284"/>
        <v>35</v>
      </c>
      <c r="R255" s="60">
        <f t="shared" si="285"/>
        <v>0.26992650287811543</v>
      </c>
      <c r="S255" s="60">
        <f t="shared" si="286"/>
        <v>-1.1370546660994962E-2</v>
      </c>
      <c r="T255" s="60">
        <f>IF(ISERROR(D255/AF255),0,D255/AF255)</f>
        <v>0.28710510267724165</v>
      </c>
      <c r="U255" s="60">
        <f>T255-K255</f>
        <v>-1.2094188346191914E-2</v>
      </c>
      <c r="W255" s="61"/>
      <c r="X255" s="61"/>
      <c r="Y255" s="60"/>
      <c r="Z255" s="62">
        <f>(SUM($E255:$G255))*$H255</f>
        <v>48311.970742650708</v>
      </c>
      <c r="AA255" s="62">
        <f>(SUM($E255:$G255))*$Q255</f>
        <v>44865.916725000003</v>
      </c>
      <c r="AB255" s="62">
        <f>(SUM($E255:$G255))*$J255</f>
        <v>360.58999998885503</v>
      </c>
      <c r="AC255" s="62">
        <f>SUM(($E255:$G255))*$R255</f>
        <v>346.01428571428568</v>
      </c>
      <c r="AD255" s="62">
        <f>SUM(($E255:$G255))*$M255</f>
        <v>321.33336499999996</v>
      </c>
      <c r="AE255" s="62">
        <f>(SUM($E255:$F255))*$H255</f>
        <v>45421.280179661706</v>
      </c>
      <c r="AF255" s="62">
        <f>(SUM($E255:$F255))*$Q255</f>
        <v>42181.416794999997</v>
      </c>
      <c r="AG255" s="62">
        <f>(SUM($E255:$F255))*$K255</f>
        <v>360.58999998365579</v>
      </c>
      <c r="AH255" s="62">
        <f>SUM(($E255:$F255))*$T255</f>
        <v>346.01428571428573</v>
      </c>
      <c r="AI255" s="62">
        <f>SUM(($E255:$F255))*$O255</f>
        <v>321.33336499999996</v>
      </c>
      <c r="AK255" s="98"/>
      <c r="AL255" s="34" t="s">
        <v>582</v>
      </c>
      <c r="AM255" s="160">
        <v>12110.5</v>
      </c>
      <c r="AN255" s="160">
        <v>321.33336500000001</v>
      </c>
      <c r="AO255" s="160">
        <v>883.84997199999998</v>
      </c>
      <c r="AP255" s="160">
        <v>76.699998000000008</v>
      </c>
      <c r="AQ255" s="160">
        <v>37.688274294205335</v>
      </c>
      <c r="AR255" s="160">
        <v>35</v>
      </c>
      <c r="AS255" s="160">
        <v>28.129704953911041</v>
      </c>
      <c r="AT255" s="160">
        <v>29.919929102343357</v>
      </c>
      <c r="AU255" s="160">
        <v>2.6882742942053346</v>
      </c>
      <c r="AV255" s="160">
        <v>10800.480220000001</v>
      </c>
      <c r="AW255" s="160">
        <v>-1310.0197799999996</v>
      </c>
      <c r="AX255" s="160">
        <v>-39.256634999999996</v>
      </c>
      <c r="AY255" s="72"/>
      <c r="BF255" s="131"/>
      <c r="BJ255" s="96"/>
    </row>
    <row r="256" spans="2:62">
      <c r="B256" s="59" t="str">
        <f t="shared" si="277"/>
        <v>K97923  P.S. CARDAMOM</v>
      </c>
      <c r="D256" s="91">
        <f t="shared" si="317"/>
        <v>28692.75</v>
      </c>
      <c r="E256" s="92">
        <f t="shared" si="317"/>
        <v>817.28339800000003</v>
      </c>
      <c r="F256" s="92">
        <f t="shared" si="317"/>
        <v>397.41660999999999</v>
      </c>
      <c r="G256" s="92">
        <f t="shared" si="317"/>
        <v>201.78332399999999</v>
      </c>
      <c r="H256" s="93">
        <f t="shared" si="279"/>
        <v>35.107467091849578</v>
      </c>
      <c r="I256" s="94">
        <f t="shared" si="280"/>
        <v>28.75</v>
      </c>
      <c r="J256" s="95">
        <f t="shared" si="318"/>
        <v>0.72702799969113485</v>
      </c>
      <c r="K256" s="95">
        <f t="shared" si="318"/>
        <v>0.84780031008549284</v>
      </c>
      <c r="L256" s="96">
        <f t="shared" ref="L256:L275" si="319">IF(ISERROR(D256/(J256*(E256+F256+G256))),0,D256/(J256*(E256+F256+G256)))</f>
        <v>27.861825565296954</v>
      </c>
      <c r="M256" s="60">
        <f t="shared" si="282"/>
        <v>0.57698059662025025</v>
      </c>
      <c r="N256" s="60">
        <f t="shared" si="283"/>
        <v>-0.1500474030708846</v>
      </c>
      <c r="O256" s="60">
        <f t="shared" ref="O256:O275" si="320">IF(ISERROR(D256/AE256),0,D256/AE256)</f>
        <v>0.67282735870369725</v>
      </c>
      <c r="P256" s="60">
        <f t="shared" ref="P256:P275" si="321">O256-K256</f>
        <v>-0.17497295138179558</v>
      </c>
      <c r="Q256" s="97">
        <f t="shared" si="284"/>
        <v>28.75</v>
      </c>
      <c r="R256" s="60">
        <f t="shared" si="285"/>
        <v>0.70456790638195366</v>
      </c>
      <c r="S256" s="60">
        <f t="shared" si="286"/>
        <v>-2.2460093309181195E-2</v>
      </c>
      <c r="T256" s="60">
        <f t="shared" ref="T256:T275" si="322">IF(ISERROR(D256/AF256),0,D256/AF256)</f>
        <v>0.82160919492821305</v>
      </c>
      <c r="U256" s="60">
        <f t="shared" ref="U256:U275" si="323">T256-K256</f>
        <v>-2.6191115157279787E-2</v>
      </c>
      <c r="W256" s="61"/>
      <c r="X256" s="61"/>
      <c r="Y256" s="60"/>
      <c r="Z256" s="62">
        <f t="shared" ref="Z256:Z275" si="324">(SUM($E256:$G256))*$H256</f>
        <v>49729.141964343442</v>
      </c>
      <c r="AA256" s="62">
        <f t="shared" ref="AA256:AA275" si="325">(SUM($E256:$G256))*$Q256</f>
        <v>40723.895795000004</v>
      </c>
      <c r="AB256" s="62">
        <f t="shared" ref="AB256:AB275" si="326">(SUM($E256:$G256))*$J256</f>
        <v>1029.8230434597938</v>
      </c>
      <c r="AC256" s="62">
        <f t="shared" ref="AC256:AC275" si="327">SUM(($E256:$G256))*$R256</f>
        <v>998.00869565217374</v>
      </c>
      <c r="AD256" s="62">
        <f t="shared" ref="AD256:AD275" si="328">SUM(($E256:$G256))*$M256</f>
        <v>817.28339800000003</v>
      </c>
      <c r="AE256" s="62">
        <f t="shared" ref="AE256:AE275" si="329">(SUM($E256:$F256))*$H256</f>
        <v>42645.040557329419</v>
      </c>
      <c r="AF256" s="62">
        <f t="shared" ref="AF256:AF275" si="330">(SUM($E256:$F256))*$Q256</f>
        <v>34922.625229999998</v>
      </c>
      <c r="AG256" s="62">
        <f t="shared" ref="AG256:AG275" si="331">(SUM($E256:$F256))*$K256</f>
        <v>1029.8230434432508</v>
      </c>
      <c r="AH256" s="62">
        <f t="shared" ref="AH256:AH275" si="332">SUM(($E256:$F256))*$T256</f>
        <v>998.00869565217397</v>
      </c>
      <c r="AI256" s="62">
        <f t="shared" ref="AI256:AI275" si="333">SUM(($E256:$F256))*$O256</f>
        <v>817.28339799999992</v>
      </c>
      <c r="AK256" s="98"/>
      <c r="AL256" s="34" t="s">
        <v>583</v>
      </c>
      <c r="AM256" s="160">
        <v>28692.75</v>
      </c>
      <c r="AN256" s="160">
        <v>817.28339800000003</v>
      </c>
      <c r="AO256" s="160">
        <v>397.41660999999999</v>
      </c>
      <c r="AP256" s="160">
        <v>201.78332399999999</v>
      </c>
      <c r="AQ256" s="160">
        <v>35.107467091849578</v>
      </c>
      <c r="AR256" s="160">
        <v>28.75</v>
      </c>
      <c r="AS256" s="160">
        <v>72.702799969113485</v>
      </c>
      <c r="AT256" s="160">
        <v>84.780031008549287</v>
      </c>
      <c r="AU256" s="160">
        <v>6.3574670918495757</v>
      </c>
      <c r="AV256" s="160">
        <v>22898.772617499999</v>
      </c>
      <c r="AW256" s="160">
        <v>-5793.9773824999993</v>
      </c>
      <c r="AX256" s="160">
        <v>-212.53964547826087</v>
      </c>
      <c r="AY256" s="72"/>
      <c r="BF256" s="131"/>
      <c r="BJ256" s="96"/>
    </row>
    <row r="257" spans="2:62">
      <c r="B257" s="59" t="str">
        <f t="shared" si="277"/>
        <v>K97924 P.S GARAM MASALA</v>
      </c>
      <c r="D257" s="91">
        <f t="shared" si="317"/>
        <v>21761</v>
      </c>
      <c r="E257" s="92">
        <f t="shared" si="317"/>
        <v>712.16673899999989</v>
      </c>
      <c r="F257" s="92">
        <f t="shared" si="317"/>
        <v>626.18326600000012</v>
      </c>
      <c r="G257" s="92">
        <f t="shared" si="317"/>
        <v>339.19999399999995</v>
      </c>
      <c r="H257" s="93">
        <f t="shared" si="279"/>
        <v>30.556046510338366</v>
      </c>
      <c r="I257" s="94">
        <f t="shared" si="280"/>
        <v>25</v>
      </c>
      <c r="J257" s="95">
        <f t="shared" si="318"/>
        <v>0.46728497720202467</v>
      </c>
      <c r="K257" s="95">
        <f t="shared" si="318"/>
        <v>0.58571667358685142</v>
      </c>
      <c r="L257" s="96">
        <f t="shared" si="319"/>
        <v>27.760133913612759</v>
      </c>
      <c r="M257" s="60">
        <f t="shared" si="282"/>
        <v>0.42452787662038555</v>
      </c>
      <c r="N257" s="60">
        <f t="shared" si="283"/>
        <v>-4.2757100581639118E-2</v>
      </c>
      <c r="O257" s="60">
        <f t="shared" si="320"/>
        <v>0.53212293969394042</v>
      </c>
      <c r="P257" s="60">
        <f t="shared" si="321"/>
        <v>-5.3593733892911E-2</v>
      </c>
      <c r="Q257" s="97">
        <f t="shared" si="284"/>
        <v>25</v>
      </c>
      <c r="R257" s="60">
        <f t="shared" si="285"/>
        <v>0.51887574171790751</v>
      </c>
      <c r="S257" s="60">
        <f t="shared" si="286"/>
        <v>5.1590764515882848E-2</v>
      </c>
      <c r="T257" s="60">
        <f t="shared" si="322"/>
        <v>0.65038293178024087</v>
      </c>
      <c r="U257" s="60">
        <f t="shared" si="323"/>
        <v>6.4666258193389448E-2</v>
      </c>
      <c r="W257" s="61"/>
      <c r="X257" s="61"/>
      <c r="Y257" s="60"/>
      <c r="Z257" s="62">
        <f t="shared" si="324"/>
        <v>51259.295792862074</v>
      </c>
      <c r="AA257" s="62">
        <f t="shared" si="325"/>
        <v>41938.749974999999</v>
      </c>
      <c r="AB257" s="62">
        <f t="shared" si="326"/>
        <v>783.8939130379714</v>
      </c>
      <c r="AC257" s="62">
        <f t="shared" si="327"/>
        <v>870.43999999999994</v>
      </c>
      <c r="AD257" s="62">
        <f t="shared" si="328"/>
        <v>712.16673899999978</v>
      </c>
      <c r="AE257" s="62">
        <f t="shared" si="329"/>
        <v>40894.684999891586</v>
      </c>
      <c r="AF257" s="62">
        <f t="shared" si="330"/>
        <v>33458.750124999999</v>
      </c>
      <c r="AG257" s="62">
        <f t="shared" si="331"/>
        <v>783.89391302354602</v>
      </c>
      <c r="AH257" s="62">
        <f t="shared" si="332"/>
        <v>870.44</v>
      </c>
      <c r="AI257" s="62">
        <f t="shared" si="333"/>
        <v>712.16673899999989</v>
      </c>
      <c r="AK257" s="98"/>
      <c r="AL257" s="34" t="s">
        <v>584</v>
      </c>
      <c r="AM257" s="160">
        <v>21761</v>
      </c>
      <c r="AN257" s="160">
        <v>712.16673899999989</v>
      </c>
      <c r="AO257" s="160">
        <v>626.18326600000012</v>
      </c>
      <c r="AP257" s="160">
        <v>339.19999399999995</v>
      </c>
      <c r="AQ257" s="160">
        <v>30.556046510338366</v>
      </c>
      <c r="AR257" s="160">
        <v>25</v>
      </c>
      <c r="AS257" s="160">
        <v>46.728497720202469</v>
      </c>
      <c r="AT257" s="160">
        <v>58.571667358685147</v>
      </c>
      <c r="AU257" s="160">
        <v>5.5560465103383647</v>
      </c>
      <c r="AV257" s="160">
        <v>19954.793685000004</v>
      </c>
      <c r="AW257" s="160">
        <v>-1806.206314999999</v>
      </c>
      <c r="AX257" s="160">
        <v>-71.727174043478229</v>
      </c>
      <c r="AY257" s="72"/>
      <c r="BF257" s="131"/>
      <c r="BJ257" s="96"/>
    </row>
    <row r="258" spans="2:62">
      <c r="B258" s="59" t="str">
        <f t="shared" si="277"/>
        <v>K97925 P.S. CHINESE FIVE SPICE</v>
      </c>
      <c r="D258" s="91">
        <f t="shared" si="317"/>
        <v>16666.5</v>
      </c>
      <c r="E258" s="92">
        <f t="shared" si="317"/>
        <v>535.91672200000005</v>
      </c>
      <c r="F258" s="92">
        <f t="shared" si="317"/>
        <v>247.86664100000002</v>
      </c>
      <c r="G258" s="92">
        <f t="shared" si="317"/>
        <v>117.099998</v>
      </c>
      <c r="H258" s="93">
        <f t="shared" si="279"/>
        <v>31.099048258471768</v>
      </c>
      <c r="I258" s="94">
        <f t="shared" si="280"/>
        <v>28.75</v>
      </c>
      <c r="J258" s="95">
        <f t="shared" si="318"/>
        <v>0.66971271709713565</v>
      </c>
      <c r="K258" s="95">
        <f t="shared" si="318"/>
        <v>0.76977015838109042</v>
      </c>
      <c r="L258" s="96">
        <f t="shared" si="319"/>
        <v>27.624046420179376</v>
      </c>
      <c r="M258" s="60">
        <f t="shared" si="282"/>
        <v>0.59487914329455571</v>
      </c>
      <c r="N258" s="60">
        <f t="shared" si="283"/>
        <v>-7.4833573802579934E-2</v>
      </c>
      <c r="O258" s="60">
        <f t="shared" si="320"/>
        <v>0.68375618480689804</v>
      </c>
      <c r="P258" s="60">
        <f t="shared" si="321"/>
        <v>-8.6013973574192382E-2</v>
      </c>
      <c r="Q258" s="97">
        <f t="shared" si="284"/>
        <v>28.75</v>
      </c>
      <c r="R258" s="60">
        <f t="shared" si="285"/>
        <v>0.64348435427046025</v>
      </c>
      <c r="S258" s="60">
        <f t="shared" si="286"/>
        <v>-2.62283628266754E-2</v>
      </c>
      <c r="T258" s="60">
        <f t="shared" si="322"/>
        <v>0.73962318568133079</v>
      </c>
      <c r="U258" s="60">
        <f t="shared" si="323"/>
        <v>-3.0146972699759633E-2</v>
      </c>
      <c r="W258" s="61"/>
      <c r="X258" s="61"/>
      <c r="Y258" s="60"/>
      <c r="Z258" s="62">
        <f t="shared" si="324"/>
        <v>28016.615118993246</v>
      </c>
      <c r="AA258" s="62">
        <f t="shared" si="325"/>
        <v>25900.396628750001</v>
      </c>
      <c r="AB258" s="62">
        <f t="shared" si="326"/>
        <v>603.33304348290972</v>
      </c>
      <c r="AC258" s="62">
        <f t="shared" si="327"/>
        <v>579.70434782608697</v>
      </c>
      <c r="AD258" s="62">
        <f t="shared" si="328"/>
        <v>535.91672199999994</v>
      </c>
      <c r="AE258" s="62">
        <f t="shared" si="329"/>
        <v>24374.916630124295</v>
      </c>
      <c r="AF258" s="62">
        <f t="shared" si="330"/>
        <v>22533.771686250002</v>
      </c>
      <c r="AG258" s="62">
        <f t="shared" si="331"/>
        <v>603.33304347297371</v>
      </c>
      <c r="AH258" s="62">
        <f t="shared" si="332"/>
        <v>579.70434782608686</v>
      </c>
      <c r="AI258" s="62">
        <f t="shared" si="333"/>
        <v>535.91672200000005</v>
      </c>
      <c r="AK258" s="98"/>
      <c r="AL258" s="34" t="s">
        <v>585</v>
      </c>
      <c r="AM258" s="160">
        <v>16666.5</v>
      </c>
      <c r="AN258" s="160">
        <v>535.91672200000005</v>
      </c>
      <c r="AO258" s="160">
        <v>247.86664100000002</v>
      </c>
      <c r="AP258" s="160">
        <v>117.099998</v>
      </c>
      <c r="AQ258" s="160">
        <v>31.099048258471772</v>
      </c>
      <c r="AR258" s="160">
        <v>28.75</v>
      </c>
      <c r="AS258" s="160">
        <v>66.971271709713562</v>
      </c>
      <c r="AT258" s="160">
        <v>76.97701583810904</v>
      </c>
      <c r="AU258" s="160">
        <v>2.3490482584717709</v>
      </c>
      <c r="AV258" s="160">
        <v>14852.355654999999</v>
      </c>
      <c r="AW258" s="160">
        <v>-1814.1443449999988</v>
      </c>
      <c r="AX258" s="160">
        <v>-67.516321478260821</v>
      </c>
      <c r="AY258" s="72"/>
      <c r="BF258" s="131"/>
      <c r="BJ258" s="96"/>
    </row>
    <row r="259" spans="2:62">
      <c r="B259" s="59" t="str">
        <f t="shared" si="277"/>
        <v>K97931 P.S. 6 CHILE BLEND</v>
      </c>
      <c r="D259" s="91">
        <f t="shared" si="317"/>
        <v>9095</v>
      </c>
      <c r="E259" s="92">
        <f t="shared" si="317"/>
        <v>245.18336099999999</v>
      </c>
      <c r="F259" s="92">
        <f t="shared" si="317"/>
        <v>186.34997299999998</v>
      </c>
      <c r="G259" s="92">
        <f t="shared" si="317"/>
        <v>75.566665</v>
      </c>
      <c r="H259" s="93">
        <f t="shared" si="279"/>
        <v>37.094686861723872</v>
      </c>
      <c r="I259" s="94">
        <f t="shared" si="280"/>
        <v>28.75</v>
      </c>
      <c r="J259" s="95">
        <f t="shared" si="318"/>
        <v>0.62383716563690306</v>
      </c>
      <c r="K259" s="95">
        <f t="shared" si="318"/>
        <v>0.73307853918843779</v>
      </c>
      <c r="L259" s="96">
        <f t="shared" si="319"/>
        <v>28.750000001483194</v>
      </c>
      <c r="M259" s="60">
        <f t="shared" si="282"/>
        <v>0.4835010086442536</v>
      </c>
      <c r="N259" s="60">
        <f t="shared" si="283"/>
        <v>-0.14033615699264945</v>
      </c>
      <c r="O259" s="60">
        <f t="shared" si="320"/>
        <v>0.56816783706447116</v>
      </c>
      <c r="P259" s="60">
        <f t="shared" si="321"/>
        <v>-0.16491070212396663</v>
      </c>
      <c r="Q259" s="97">
        <f t="shared" si="284"/>
        <v>28.75</v>
      </c>
      <c r="R259" s="60">
        <f t="shared" si="285"/>
        <v>0.62383716566908642</v>
      </c>
      <c r="S259" s="60">
        <f t="shared" si="286"/>
        <v>3.2183367082438963E-11</v>
      </c>
      <c r="T259" s="60">
        <f t="shared" si="322"/>
        <v>0.73307853915859145</v>
      </c>
      <c r="U259" s="60">
        <f t="shared" si="323"/>
        <v>-2.9846347615603008E-11</v>
      </c>
      <c r="W259" s="61"/>
      <c r="X259" s="61"/>
      <c r="Y259" s="60"/>
      <c r="Z259" s="62">
        <f t="shared" si="324"/>
        <v>18810.715670485486</v>
      </c>
      <c r="AA259" s="62">
        <f t="shared" si="325"/>
        <v>14579.124971249999</v>
      </c>
      <c r="AB259" s="62">
        <f t="shared" si="326"/>
        <v>316.34782607063636</v>
      </c>
      <c r="AC259" s="62">
        <f t="shared" si="327"/>
        <v>316.34782608695656</v>
      </c>
      <c r="AD259" s="62">
        <f t="shared" si="328"/>
        <v>245.18336099999999</v>
      </c>
      <c r="AE259" s="62">
        <f t="shared" si="329"/>
        <v>16007.593895125698</v>
      </c>
      <c r="AF259" s="62">
        <f t="shared" si="330"/>
        <v>12406.5833525</v>
      </c>
      <c r="AG259" s="62">
        <f t="shared" si="331"/>
        <v>316.3478260998362</v>
      </c>
      <c r="AH259" s="62">
        <f t="shared" si="332"/>
        <v>316.3478260869565</v>
      </c>
      <c r="AI259" s="62">
        <f t="shared" si="333"/>
        <v>245.18336099999999</v>
      </c>
      <c r="AK259" s="98"/>
      <c r="AL259" s="34" t="s">
        <v>586</v>
      </c>
      <c r="AM259" s="160">
        <v>9095</v>
      </c>
      <c r="AN259" s="160">
        <v>245.18336099999999</v>
      </c>
      <c r="AO259" s="160">
        <v>186.34997299999998</v>
      </c>
      <c r="AP259" s="160">
        <v>75.566665</v>
      </c>
      <c r="AQ259" s="160">
        <v>37.094686861723865</v>
      </c>
      <c r="AR259" s="160">
        <v>28.75</v>
      </c>
      <c r="AS259" s="160">
        <v>62.383716563690307</v>
      </c>
      <c r="AT259" s="160">
        <v>73.307853918843776</v>
      </c>
      <c r="AU259" s="160">
        <v>8.3446868617238668</v>
      </c>
      <c r="AV259" s="160">
        <v>7049.0216287499989</v>
      </c>
      <c r="AW259" s="160">
        <v>-2045.9783712500007</v>
      </c>
      <c r="AX259" s="160">
        <v>-71.164465086956554</v>
      </c>
      <c r="AY259" s="72"/>
      <c r="BF259" s="131"/>
      <c r="BJ259" s="96"/>
    </row>
    <row r="260" spans="2:62">
      <c r="B260" s="59" t="str">
        <f t="shared" si="277"/>
        <v>K97982 STO CAYENNE PEPPER</v>
      </c>
      <c r="D260" s="91">
        <f t="shared" si="317"/>
        <v>4227.75</v>
      </c>
      <c r="E260" s="92">
        <f t="shared" si="317"/>
        <v>128.616679</v>
      </c>
      <c r="F260" s="92">
        <f t="shared" si="317"/>
        <v>0</v>
      </c>
      <c r="G260" s="92">
        <f t="shared" si="317"/>
        <v>0</v>
      </c>
      <c r="H260" s="93">
        <f t="shared" si="279"/>
        <v>32.870931148828682</v>
      </c>
      <c r="I260" s="94">
        <f t="shared" si="280"/>
        <v>25</v>
      </c>
      <c r="J260" s="95">
        <f t="shared" si="318"/>
        <v>1.3147594955394553</v>
      </c>
      <c r="K260" s="95">
        <f t="shared" si="318"/>
        <v>1.3147594955394553</v>
      </c>
      <c r="L260" s="96">
        <f t="shared" si="319"/>
        <v>25.001478415138962</v>
      </c>
      <c r="M260" s="60">
        <f t="shared" si="282"/>
        <v>1</v>
      </c>
      <c r="N260" s="60">
        <f t="shared" si="283"/>
        <v>-0.31475949553945526</v>
      </c>
      <c r="O260" s="60">
        <f t="shared" si="320"/>
        <v>1</v>
      </c>
      <c r="P260" s="60">
        <f t="shared" si="321"/>
        <v>-0.31475949553945526</v>
      </c>
      <c r="Q260" s="97">
        <f t="shared" si="284"/>
        <v>25</v>
      </c>
      <c r="R260" s="60">
        <f t="shared" si="285"/>
        <v>1.3148372459531472</v>
      </c>
      <c r="S260" s="60">
        <f t="shared" si="286"/>
        <v>7.7750413691957121E-5</v>
      </c>
      <c r="T260" s="60">
        <f t="shared" si="322"/>
        <v>1.3148372459531472</v>
      </c>
      <c r="U260" s="60">
        <f t="shared" si="323"/>
        <v>7.7750413691957121E-5</v>
      </c>
      <c r="W260" s="61"/>
      <c r="X260" s="61"/>
      <c r="Y260" s="60"/>
      <c r="Z260" s="62">
        <f t="shared" si="324"/>
        <v>4227.75</v>
      </c>
      <c r="AA260" s="62">
        <f t="shared" si="325"/>
        <v>3215.4169750000001</v>
      </c>
      <c r="AB260" s="62">
        <f t="shared" si="326"/>
        <v>169.10000000000005</v>
      </c>
      <c r="AC260" s="62">
        <f t="shared" si="327"/>
        <v>169.10999999999999</v>
      </c>
      <c r="AD260" s="62">
        <f t="shared" si="328"/>
        <v>128.616679</v>
      </c>
      <c r="AE260" s="62">
        <f t="shared" si="329"/>
        <v>4227.75</v>
      </c>
      <c r="AF260" s="62">
        <f t="shared" si="330"/>
        <v>3215.4169750000001</v>
      </c>
      <c r="AG260" s="62">
        <f t="shared" si="331"/>
        <v>169.10000000000005</v>
      </c>
      <c r="AH260" s="62">
        <f t="shared" si="332"/>
        <v>169.10999999999999</v>
      </c>
      <c r="AI260" s="62">
        <f t="shared" si="333"/>
        <v>128.616679</v>
      </c>
      <c r="AK260" s="98"/>
      <c r="AL260" s="34" t="s">
        <v>661</v>
      </c>
      <c r="AM260" s="160">
        <v>4227.75</v>
      </c>
      <c r="AN260" s="160">
        <v>128.616679</v>
      </c>
      <c r="AO260" s="160">
        <v>0</v>
      </c>
      <c r="AP260" s="160">
        <v>0</v>
      </c>
      <c r="AQ260" s="160">
        <v>32.870931148828682</v>
      </c>
      <c r="AR260" s="160">
        <v>25</v>
      </c>
      <c r="AS260" s="160">
        <v>131.47594955394553</v>
      </c>
      <c r="AT260" s="160">
        <v>131.47594955394553</v>
      </c>
      <c r="AU260" s="160">
        <v>7.8709311488286815</v>
      </c>
      <c r="AV260" s="160">
        <v>3215.4169750000001</v>
      </c>
      <c r="AW260" s="160">
        <v>-1012.3330249999999</v>
      </c>
      <c r="AX260" s="160">
        <v>-40.493321000000002</v>
      </c>
      <c r="AY260" s="72"/>
      <c r="BF260" s="131"/>
      <c r="BJ260" s="96"/>
    </row>
    <row r="261" spans="2:62">
      <c r="B261" s="59" t="str">
        <f t="shared" si="277"/>
        <v>K97991 STO SESAME SEED</v>
      </c>
      <c r="D261" s="91">
        <f t="shared" si="317"/>
        <v>2484.5</v>
      </c>
      <c r="E261" s="92">
        <f t="shared" si="317"/>
        <v>70.400008999999997</v>
      </c>
      <c r="F261" s="92">
        <f t="shared" si="317"/>
        <v>0</v>
      </c>
      <c r="G261" s="92">
        <f t="shared" si="317"/>
        <v>0</v>
      </c>
      <c r="H261" s="93">
        <f t="shared" si="279"/>
        <v>35.291188670160544</v>
      </c>
      <c r="I261" s="94">
        <f t="shared" si="280"/>
        <v>25</v>
      </c>
      <c r="J261" s="95">
        <f t="shared" si="318"/>
        <v>1.4116475468064247</v>
      </c>
      <c r="K261" s="95">
        <f t="shared" si="318"/>
        <v>1.4116475468064247</v>
      </c>
      <c r="L261" s="96">
        <f t="shared" si="319"/>
        <v>24.999999999999947</v>
      </c>
      <c r="M261" s="60">
        <f t="shared" si="282"/>
        <v>1</v>
      </c>
      <c r="N261" s="60">
        <f t="shared" si="283"/>
        <v>-0.41164754680642468</v>
      </c>
      <c r="O261" s="60">
        <f t="shared" si="320"/>
        <v>1</v>
      </c>
      <c r="P261" s="60">
        <f t="shared" si="321"/>
        <v>-0.41164754680642468</v>
      </c>
      <c r="Q261" s="97">
        <f t="shared" si="284"/>
        <v>25</v>
      </c>
      <c r="R261" s="60">
        <f t="shared" si="285"/>
        <v>1.4116475468064216</v>
      </c>
      <c r="S261" s="60">
        <f t="shared" si="286"/>
        <v>-3.1086244689504383E-15</v>
      </c>
      <c r="T261" s="60">
        <f t="shared" si="322"/>
        <v>1.4116475468064216</v>
      </c>
      <c r="U261" s="60">
        <f t="shared" si="323"/>
        <v>-3.1086244689504383E-15</v>
      </c>
      <c r="W261" s="61"/>
      <c r="X261" s="61"/>
      <c r="Y261" s="60"/>
      <c r="Z261" s="62">
        <f t="shared" si="324"/>
        <v>2484.5</v>
      </c>
      <c r="AA261" s="62">
        <f t="shared" si="325"/>
        <v>1760.000225</v>
      </c>
      <c r="AB261" s="62">
        <f t="shared" si="326"/>
        <v>99.380000000000209</v>
      </c>
      <c r="AC261" s="62">
        <f t="shared" si="327"/>
        <v>99.38</v>
      </c>
      <c r="AD261" s="62">
        <f t="shared" si="328"/>
        <v>70.400008999999997</v>
      </c>
      <c r="AE261" s="62">
        <f t="shared" si="329"/>
        <v>2484.5</v>
      </c>
      <c r="AF261" s="62">
        <f t="shared" si="330"/>
        <v>1760.000225</v>
      </c>
      <c r="AG261" s="62">
        <f t="shared" si="331"/>
        <v>99.380000000000209</v>
      </c>
      <c r="AH261" s="62">
        <f t="shared" si="332"/>
        <v>99.38</v>
      </c>
      <c r="AI261" s="62">
        <f t="shared" si="333"/>
        <v>70.400008999999997</v>
      </c>
      <c r="AK261" s="98"/>
      <c r="AL261" s="34" t="s">
        <v>662</v>
      </c>
      <c r="AM261" s="160">
        <v>2484.5</v>
      </c>
      <c r="AN261" s="160">
        <v>70.400008999999997</v>
      </c>
      <c r="AO261" s="160">
        <v>0</v>
      </c>
      <c r="AP261" s="160">
        <v>0</v>
      </c>
      <c r="AQ261" s="160">
        <v>35.291188670160544</v>
      </c>
      <c r="AR261" s="160">
        <v>25</v>
      </c>
      <c r="AS261" s="160">
        <v>141.16475468064246</v>
      </c>
      <c r="AT261" s="160">
        <v>141.16475468064246</v>
      </c>
      <c r="AU261" s="160">
        <v>10.29118867016054</v>
      </c>
      <c r="AV261" s="160">
        <v>1760.000225</v>
      </c>
      <c r="AW261" s="160">
        <v>-724.49977500000011</v>
      </c>
      <c r="AX261" s="160">
        <v>-28.979991000000005</v>
      </c>
      <c r="AY261" s="72"/>
      <c r="BF261" s="131"/>
      <c r="BJ261" s="96"/>
    </row>
    <row r="262" spans="2:62">
      <c r="B262" s="59" t="str">
        <f t="shared" si="277"/>
        <v>K98111 3.25OZ KRO BACON BUDS</v>
      </c>
      <c r="D262" s="91">
        <f t="shared" si="317"/>
        <v>37159.29</v>
      </c>
      <c r="E262" s="92">
        <f t="shared" si="317"/>
        <v>1932.4001069999995</v>
      </c>
      <c r="F262" s="92">
        <f t="shared" si="317"/>
        <v>1503.3165629999996</v>
      </c>
      <c r="G262" s="92">
        <f t="shared" si="317"/>
        <v>112.33333199999998</v>
      </c>
      <c r="H262" s="93">
        <f t="shared" si="279"/>
        <v>19.229604606930408</v>
      </c>
      <c r="I262" s="94">
        <f t="shared" si="280"/>
        <v>22.5</v>
      </c>
      <c r="J262" s="95">
        <f t="shared" si="318"/>
        <v>0.55090947047653505</v>
      </c>
      <c r="K262" s="95">
        <f t="shared" si="318"/>
        <v>0.56892186858530713</v>
      </c>
      <c r="L262" s="96">
        <f t="shared" si="319"/>
        <v>19.010670628966967</v>
      </c>
      <c r="M262" s="60">
        <f t="shared" si="282"/>
        <v>0.54463722492939093</v>
      </c>
      <c r="N262" s="60">
        <f t="shared" si="283"/>
        <v>-6.2722455471441174E-3</v>
      </c>
      <c r="O262" s="60">
        <f t="shared" si="320"/>
        <v>0.56244454726821225</v>
      </c>
      <c r="P262" s="60">
        <f t="shared" si="321"/>
        <v>-6.4773213170948862E-3</v>
      </c>
      <c r="Q262" s="97">
        <f t="shared" si="284"/>
        <v>22.5</v>
      </c>
      <c r="R262" s="60">
        <f t="shared" si="285"/>
        <v>0.46547371064924481</v>
      </c>
      <c r="S262" s="60">
        <f t="shared" si="286"/>
        <v>-8.5435759827290236E-2</v>
      </c>
      <c r="T262" s="60">
        <f t="shared" si="322"/>
        <v>0.48069272254629791</v>
      </c>
      <c r="U262" s="60">
        <f t="shared" si="323"/>
        <v>-8.8229146039009221E-2</v>
      </c>
      <c r="W262" s="61"/>
      <c r="X262" s="61"/>
      <c r="Y262" s="60"/>
      <c r="Z262" s="62">
        <f t="shared" si="324"/>
        <v>68227.598664078629</v>
      </c>
      <c r="AA262" s="62">
        <f t="shared" si="325"/>
        <v>79831.125044999979</v>
      </c>
      <c r="AB262" s="62">
        <f t="shared" si="326"/>
        <v>1954.6543478260885</v>
      </c>
      <c r="AC262" s="62">
        <f t="shared" si="327"/>
        <v>1651.5240000000001</v>
      </c>
      <c r="AD262" s="62">
        <f t="shared" si="328"/>
        <v>1932.4001069999995</v>
      </c>
      <c r="AE262" s="62">
        <f t="shared" si="329"/>
        <v>66067.473105539582</v>
      </c>
      <c r="AF262" s="62">
        <f t="shared" si="330"/>
        <v>77303.625074999974</v>
      </c>
      <c r="AG262" s="62">
        <f t="shared" si="331"/>
        <v>1954.6543478260885</v>
      </c>
      <c r="AH262" s="62">
        <f t="shared" si="332"/>
        <v>1651.5240000000001</v>
      </c>
      <c r="AI262" s="62">
        <f t="shared" si="333"/>
        <v>1932.4001069999993</v>
      </c>
      <c r="AK262" s="98"/>
      <c r="AL262" s="34" t="s">
        <v>663</v>
      </c>
      <c r="AM262" s="160">
        <v>37159.29</v>
      </c>
      <c r="AN262" s="160">
        <v>1932.4001069999995</v>
      </c>
      <c r="AO262" s="160">
        <v>1503.3165629999996</v>
      </c>
      <c r="AP262" s="160">
        <v>112.33333199999998</v>
      </c>
      <c r="AQ262" s="160">
        <v>19.229604606930408</v>
      </c>
      <c r="AR262" s="160">
        <v>22.5</v>
      </c>
      <c r="AS262" s="160">
        <v>55.090947047653508</v>
      </c>
      <c r="AT262" s="160">
        <v>56.892186858530714</v>
      </c>
      <c r="AU262" s="160">
        <v>-3.2703953930695935</v>
      </c>
      <c r="AV262" s="160">
        <v>35807.260444</v>
      </c>
      <c r="AW262" s="160">
        <v>-1352.0295559999979</v>
      </c>
      <c r="AX262" s="160">
        <v>-1064.2333712608693</v>
      </c>
      <c r="AY262" s="72"/>
      <c r="BF262" s="131"/>
      <c r="BJ262" s="96"/>
    </row>
    <row r="263" spans="2:62">
      <c r="B263" s="59" t="str">
        <f t="shared" si="277"/>
        <v>K98126 5.25oz KRO CSB GARLIC POWDER</v>
      </c>
      <c r="D263" s="91">
        <f t="shared" si="317"/>
        <v>16653.95</v>
      </c>
      <c r="E263" s="92">
        <f t="shared" si="317"/>
        <v>763.38339000000008</v>
      </c>
      <c r="F263" s="92">
        <f t="shared" si="317"/>
        <v>1388.499945</v>
      </c>
      <c r="G263" s="92">
        <f t="shared" si="317"/>
        <v>735.54999899999996</v>
      </c>
      <c r="H263" s="93">
        <f t="shared" si="279"/>
        <v>21.815971133456284</v>
      </c>
      <c r="I263" s="94">
        <f t="shared" si="280"/>
        <v>23</v>
      </c>
      <c r="J263" s="95">
        <f t="shared" si="318"/>
        <v>0.25868770202077418</v>
      </c>
      <c r="K263" s="95">
        <f t="shared" si="318"/>
        <v>0.34711151936614904</v>
      </c>
      <c r="L263" s="96">
        <f t="shared" si="319"/>
        <v>22.296131013616311</v>
      </c>
      <c r="M263" s="60">
        <f t="shared" si="282"/>
        <v>0.26438130398060994</v>
      </c>
      <c r="N263" s="60">
        <f t="shared" si="283"/>
        <v>5.693601959835759E-3</v>
      </c>
      <c r="O263" s="60">
        <f t="shared" si="320"/>
        <v>0.35475129045506554</v>
      </c>
      <c r="P263" s="60">
        <f t="shared" si="321"/>
        <v>7.6397710889165027E-3</v>
      </c>
      <c r="Q263" s="97">
        <f t="shared" si="284"/>
        <v>23</v>
      </c>
      <c r="R263" s="60">
        <f t="shared" si="285"/>
        <v>0.250771082428979</v>
      </c>
      <c r="S263" s="60">
        <f t="shared" si="286"/>
        <v>-7.916619591795182E-3</v>
      </c>
      <c r="T263" s="60">
        <f t="shared" si="322"/>
        <v>0.33648886574452502</v>
      </c>
      <c r="U263" s="60">
        <f t="shared" si="323"/>
        <v>-1.0622653621624012E-2</v>
      </c>
      <c r="W263" s="61"/>
      <c r="X263" s="61"/>
      <c r="Y263" s="60"/>
      <c r="Z263" s="62">
        <f t="shared" si="324"/>
        <v>62992.16226432343</v>
      </c>
      <c r="AA263" s="62">
        <f t="shared" si="325"/>
        <v>66410.966681999998</v>
      </c>
      <c r="AB263" s="62">
        <f t="shared" si="326"/>
        <v>746.94349391064247</v>
      </c>
      <c r="AC263" s="62">
        <f t="shared" si="327"/>
        <v>724.0847826086956</v>
      </c>
      <c r="AD263" s="62">
        <f t="shared" si="328"/>
        <v>763.38338999999996</v>
      </c>
      <c r="AE263" s="62">
        <f t="shared" si="329"/>
        <v>46945.424718925635</v>
      </c>
      <c r="AF263" s="62">
        <f t="shared" si="330"/>
        <v>49493.316704999997</v>
      </c>
      <c r="AG263" s="62">
        <f t="shared" si="331"/>
        <v>746.94349391054584</v>
      </c>
      <c r="AH263" s="62">
        <f t="shared" si="332"/>
        <v>724.08478260869572</v>
      </c>
      <c r="AI263" s="62">
        <f t="shared" si="333"/>
        <v>763.38339000000008</v>
      </c>
      <c r="AK263" s="98"/>
      <c r="AL263" s="34" t="s">
        <v>664</v>
      </c>
      <c r="AM263" s="160">
        <v>16653.95</v>
      </c>
      <c r="AN263" s="160">
        <v>763.38339000000008</v>
      </c>
      <c r="AO263" s="160">
        <v>1388.499945</v>
      </c>
      <c r="AP263" s="160">
        <v>735.54999899999996</v>
      </c>
      <c r="AQ263" s="160">
        <v>21.815971133456284</v>
      </c>
      <c r="AR263" s="160">
        <v>23</v>
      </c>
      <c r="AS263" s="160">
        <v>25.868770202077418</v>
      </c>
      <c r="AT263" s="160">
        <v>34.711151936614904</v>
      </c>
      <c r="AU263" s="160">
        <v>-1.1840288665437173</v>
      </c>
      <c r="AV263" s="160">
        <v>17035.95639779</v>
      </c>
      <c r="AW263" s="160">
        <v>382.00639778999999</v>
      </c>
      <c r="AX263" s="160">
        <v>16.439896084451771</v>
      </c>
      <c r="AY263" s="72"/>
      <c r="BF263" s="131"/>
      <c r="BJ263" s="96"/>
    </row>
    <row r="264" spans="2:62">
      <c r="B264" s="59" t="str">
        <f t="shared" si="277"/>
        <v>K98129 6.5OZ KRO GARLIC SALT</v>
      </c>
      <c r="D264" s="91">
        <f t="shared" si="317"/>
        <v>17186.84</v>
      </c>
      <c r="E264" s="92">
        <f t="shared" si="317"/>
        <v>716.6833630000001</v>
      </c>
      <c r="F264" s="92">
        <f t="shared" si="317"/>
        <v>386.29997199999997</v>
      </c>
      <c r="G264" s="92">
        <f t="shared" si="317"/>
        <v>146.89999800000001</v>
      </c>
      <c r="H264" s="93">
        <f t="shared" si="279"/>
        <v>23.981078517096815</v>
      </c>
      <c r="I264" s="94">
        <f t="shared" si="280"/>
        <v>23</v>
      </c>
      <c r="J264" s="95">
        <f t="shared" si="318"/>
        <v>2.5391675485068079</v>
      </c>
      <c r="K264" s="95">
        <f t="shared" si="318"/>
        <v>2.8773446505278657</v>
      </c>
      <c r="L264" s="96">
        <f t="shared" si="319"/>
        <v>5.4154580762467681</v>
      </c>
      <c r="M264" s="60">
        <f t="shared" si="282"/>
        <v>0.5734002079056445</v>
      </c>
      <c r="N264" s="60">
        <f t="shared" si="283"/>
        <v>-1.9657673406011633</v>
      </c>
      <c r="O264" s="60">
        <f t="shared" si="320"/>
        <v>0.64976807922487778</v>
      </c>
      <c r="P264" s="60">
        <f t="shared" si="321"/>
        <v>-2.227576571302988</v>
      </c>
      <c r="Q264" s="97">
        <f t="shared" si="284"/>
        <v>23</v>
      </c>
      <c r="R264" s="60">
        <f t="shared" si="285"/>
        <v>0.59785893076108265</v>
      </c>
      <c r="S264" s="60">
        <f t="shared" si="286"/>
        <v>-1.9413086177457253</v>
      </c>
      <c r="T264" s="60">
        <f t="shared" si="322"/>
        <v>0.6774843185128252</v>
      </c>
      <c r="U264" s="60">
        <f t="shared" si="323"/>
        <v>-2.1998603320150405</v>
      </c>
      <c r="W264" s="61"/>
      <c r="X264" s="61"/>
      <c r="Y264" s="60"/>
      <c r="Z264" s="62">
        <f t="shared" si="324"/>
        <v>29973.550345883672</v>
      </c>
      <c r="AA264" s="62">
        <f t="shared" si="325"/>
        <v>28747.316659000004</v>
      </c>
      <c r="AB264" s="62">
        <f t="shared" si="326"/>
        <v>3173.6631985731287</v>
      </c>
      <c r="AC264" s="62">
        <f t="shared" si="327"/>
        <v>747.25391304347829</v>
      </c>
      <c r="AD264" s="62">
        <f t="shared" si="328"/>
        <v>716.68336299999999</v>
      </c>
      <c r="AE264" s="62">
        <f t="shared" si="329"/>
        <v>26450.729959684304</v>
      </c>
      <c r="AF264" s="62">
        <f t="shared" si="330"/>
        <v>25368.616705000004</v>
      </c>
      <c r="AG264" s="62">
        <f t="shared" si="331"/>
        <v>3173.6631985836352</v>
      </c>
      <c r="AH264" s="62">
        <f t="shared" si="332"/>
        <v>747.25391304347829</v>
      </c>
      <c r="AI264" s="62">
        <f t="shared" si="333"/>
        <v>716.68336299999999</v>
      </c>
      <c r="AK264" s="98"/>
      <c r="AL264" s="34" t="s">
        <v>665</v>
      </c>
      <c r="AM264" s="160">
        <v>17186.84</v>
      </c>
      <c r="AN264" s="160">
        <v>716.6833630000001</v>
      </c>
      <c r="AO264" s="160">
        <v>386.29997199999997</v>
      </c>
      <c r="AP264" s="160">
        <v>146.89999800000001</v>
      </c>
      <c r="AQ264" s="160">
        <v>23.981078517096812</v>
      </c>
      <c r="AR264" s="160">
        <v>23</v>
      </c>
      <c r="AS264" s="160">
        <v>253.9167548506808</v>
      </c>
      <c r="AT264" s="160">
        <v>287.73446505278656</v>
      </c>
      <c r="AU264" s="160">
        <v>0.98107851709681204</v>
      </c>
      <c r="AV264" s="160">
        <v>15072.543946550002</v>
      </c>
      <c r="AW264" s="160">
        <v>-2114.2960534499994</v>
      </c>
      <c r="AX264" s="160">
        <v>-2456.9798355639441</v>
      </c>
      <c r="AY264" s="72"/>
      <c r="BF264" s="131"/>
      <c r="BJ264" s="96"/>
    </row>
    <row r="265" spans="2:62">
      <c r="B265" s="59" t="str">
        <f t="shared" si="277"/>
        <v>K98309 PS Zahtar Blend 4OZ.</v>
      </c>
      <c r="D265" s="91">
        <f t="shared" si="317"/>
        <v>7246.18</v>
      </c>
      <c r="E265" s="92">
        <f t="shared" si="317"/>
        <v>229.63336200000001</v>
      </c>
      <c r="F265" s="92">
        <f t="shared" si="317"/>
        <v>422.58330500000005</v>
      </c>
      <c r="G265" s="92">
        <f t="shared" si="317"/>
        <v>40.416665999999999</v>
      </c>
      <c r="H265" s="93">
        <f t="shared" si="279"/>
        <v>31.555432263365983</v>
      </c>
      <c r="I265" s="94">
        <f t="shared" si="280"/>
        <v>30</v>
      </c>
      <c r="J265" s="95">
        <f t="shared" si="318"/>
        <v>0.3747137015104674</v>
      </c>
      <c r="K265" s="95">
        <f t="shared" si="318"/>
        <v>0.39793401965766084</v>
      </c>
      <c r="L265" s="96">
        <f t="shared" si="319"/>
        <v>27.919404853127759</v>
      </c>
      <c r="M265" s="60">
        <f t="shared" si="282"/>
        <v>0.33153668912437401</v>
      </c>
      <c r="N265" s="60">
        <f t="shared" si="283"/>
        <v>-4.3177012386093394E-2</v>
      </c>
      <c r="O265" s="60">
        <f t="shared" si="320"/>
        <v>0.35208140732778914</v>
      </c>
      <c r="P265" s="60">
        <f t="shared" si="321"/>
        <v>-4.58526123298717E-2</v>
      </c>
      <c r="Q265" s="97">
        <f t="shared" si="284"/>
        <v>30</v>
      </c>
      <c r="R265" s="60">
        <f t="shared" si="285"/>
        <v>0.34872611788282698</v>
      </c>
      <c r="S265" s="60">
        <f t="shared" si="286"/>
        <v>-2.598758362764042E-2</v>
      </c>
      <c r="T265" s="60">
        <f t="shared" si="322"/>
        <v>0.3703360333374206</v>
      </c>
      <c r="U265" s="60">
        <f t="shared" si="323"/>
        <v>-2.7597986320240242E-2</v>
      </c>
      <c r="W265" s="61"/>
      <c r="X265" s="61"/>
      <c r="Y265" s="60"/>
      <c r="Z265" s="62">
        <f t="shared" si="324"/>
        <v>21856.344222830914</v>
      </c>
      <c r="AA265" s="62">
        <f t="shared" si="325"/>
        <v>20778.99999</v>
      </c>
      <c r="AB265" s="62">
        <f t="shared" si="326"/>
        <v>259.53919999796216</v>
      </c>
      <c r="AC265" s="62">
        <f t="shared" si="327"/>
        <v>241.53933333333336</v>
      </c>
      <c r="AD265" s="62">
        <f t="shared" si="328"/>
        <v>229.63336200000001</v>
      </c>
      <c r="AE265" s="62">
        <f t="shared" si="329"/>
        <v>20580.978856556827</v>
      </c>
      <c r="AF265" s="62">
        <f t="shared" si="330"/>
        <v>19566.50001</v>
      </c>
      <c r="AG265" s="62">
        <f t="shared" si="331"/>
        <v>259.53919998703202</v>
      </c>
      <c r="AH265" s="62">
        <f t="shared" si="332"/>
        <v>241.53933333333336</v>
      </c>
      <c r="AI265" s="62">
        <f t="shared" si="333"/>
        <v>229.63336200000003</v>
      </c>
      <c r="AK265" s="98"/>
      <c r="AL265" s="34" t="s">
        <v>587</v>
      </c>
      <c r="AM265" s="160">
        <v>7246.18</v>
      </c>
      <c r="AN265" s="160">
        <v>229.63336200000001</v>
      </c>
      <c r="AO265" s="160">
        <v>422.58330500000005</v>
      </c>
      <c r="AP265" s="160">
        <v>40.416665999999999</v>
      </c>
      <c r="AQ265" s="160">
        <v>31.555432263365979</v>
      </c>
      <c r="AR265" s="160">
        <v>30</v>
      </c>
      <c r="AS265" s="160">
        <v>37.471370151046742</v>
      </c>
      <c r="AT265" s="160">
        <v>39.793401965766087</v>
      </c>
      <c r="AU265" s="160">
        <v>1.5554322633659785</v>
      </c>
      <c r="AV265" s="160">
        <v>6624.6883000000007</v>
      </c>
      <c r="AW265" s="160">
        <v>-621.49169999999958</v>
      </c>
      <c r="AX265" s="160">
        <v>-30.156397999999985</v>
      </c>
      <c r="AY265" s="72"/>
      <c r="BF265" s="131"/>
      <c r="BJ265" s="96"/>
    </row>
    <row r="266" spans="2:62">
      <c r="B266" s="59" t="str">
        <f t="shared" si="277"/>
        <v>K98788 P.S. Lavender Flowers</v>
      </c>
      <c r="D266" s="91">
        <f t="shared" si="317"/>
        <v>7642.25</v>
      </c>
      <c r="E266" s="92">
        <f t="shared" si="317"/>
        <v>388.61668500000002</v>
      </c>
      <c r="F266" s="92">
        <f t="shared" si="317"/>
        <v>393.18331499999999</v>
      </c>
      <c r="G266" s="92">
        <f t="shared" si="317"/>
        <v>88.083331999999984</v>
      </c>
      <c r="H266" s="93">
        <f t="shared" si="279"/>
        <v>19.665264758254011</v>
      </c>
      <c r="I266" s="94">
        <f t="shared" si="280"/>
        <v>12.5</v>
      </c>
      <c r="J266" s="95">
        <f t="shared" si="318"/>
        <v>0.57936504980105252</v>
      </c>
      <c r="K266" s="95">
        <f t="shared" si="318"/>
        <v>0.64464057293884991</v>
      </c>
      <c r="L266" s="96">
        <f t="shared" si="319"/>
        <v>15.163796183432684</v>
      </c>
      <c r="M266" s="60">
        <f t="shared" si="282"/>
        <v>0.44674575394669136</v>
      </c>
      <c r="N266" s="60">
        <f t="shared" si="283"/>
        <v>-0.13261929585436116</v>
      </c>
      <c r="O266" s="60">
        <f t="shared" si="320"/>
        <v>0.49707941289332314</v>
      </c>
      <c r="P266" s="60">
        <f t="shared" si="321"/>
        <v>-0.14756116004552677</v>
      </c>
      <c r="Q266" s="97">
        <f t="shared" si="284"/>
        <v>12.5</v>
      </c>
      <c r="R266" s="60">
        <f t="shared" si="285"/>
        <v>0.70282988247899902</v>
      </c>
      <c r="S266" s="60">
        <f t="shared" si="286"/>
        <v>0.1234648326779465</v>
      </c>
      <c r="T266" s="60">
        <f t="shared" si="322"/>
        <v>0.7820158608339729</v>
      </c>
      <c r="U266" s="60">
        <f t="shared" si="323"/>
        <v>0.13737528789512299</v>
      </c>
      <c r="W266" s="61"/>
      <c r="X266" s="61"/>
      <c r="Y266" s="60"/>
      <c r="Z266" s="62">
        <f t="shared" si="324"/>
        <v>17106.486032572171</v>
      </c>
      <c r="AA266" s="62">
        <f t="shared" si="325"/>
        <v>10873.541649999999</v>
      </c>
      <c r="AB266" s="62">
        <f t="shared" si="326"/>
        <v>503.97999996528546</v>
      </c>
      <c r="AC266" s="62">
        <f t="shared" si="327"/>
        <v>611.38</v>
      </c>
      <c r="AD266" s="62">
        <f t="shared" si="328"/>
        <v>388.61668499999996</v>
      </c>
      <c r="AE266" s="62">
        <f t="shared" si="329"/>
        <v>15374.303988002985</v>
      </c>
      <c r="AF266" s="62">
        <f t="shared" si="330"/>
        <v>9772.5</v>
      </c>
      <c r="AG266" s="62">
        <f t="shared" si="331"/>
        <v>503.97999992359286</v>
      </c>
      <c r="AH266" s="62">
        <f t="shared" si="332"/>
        <v>611.38</v>
      </c>
      <c r="AI266" s="62">
        <f t="shared" si="333"/>
        <v>388.61668500000002</v>
      </c>
      <c r="AK266" s="98"/>
      <c r="AL266" s="34" t="s">
        <v>589</v>
      </c>
      <c r="AM266" s="160">
        <v>7642.25</v>
      </c>
      <c r="AN266" s="160">
        <v>388.61668500000002</v>
      </c>
      <c r="AO266" s="160">
        <v>393.18331499999999</v>
      </c>
      <c r="AP266" s="160">
        <v>88.083331999999984</v>
      </c>
      <c r="AQ266" s="160">
        <v>19.665264758254011</v>
      </c>
      <c r="AR266" s="160">
        <v>12.5</v>
      </c>
      <c r="AS266" s="160">
        <v>57.936504980105255</v>
      </c>
      <c r="AT266" s="160">
        <v>64.464057293884991</v>
      </c>
      <c r="AU266" s="160">
        <v>7.1652647582540112</v>
      </c>
      <c r="AV266" s="160">
        <v>6045.4170375000012</v>
      </c>
      <c r="AW266" s="160">
        <v>-1596.8329624999999</v>
      </c>
      <c r="AX266" s="160">
        <v>-115.36331499999999</v>
      </c>
      <c r="AY266" s="72"/>
      <c r="BF266" s="131"/>
      <c r="BJ266" s="96"/>
    </row>
    <row r="267" spans="2:62">
      <c r="B267" s="59" t="str">
        <f t="shared" si="277"/>
        <v>K99074 P.S. ROSEMARY LEAVES</v>
      </c>
      <c r="D267" s="91">
        <f t="shared" ref="D267:G275" si="334">AM267</f>
        <v>16144</v>
      </c>
      <c r="E267" s="92">
        <f t="shared" si="334"/>
        <v>570.38335700000005</v>
      </c>
      <c r="F267" s="92">
        <f t="shared" si="334"/>
        <v>240.54998099999997</v>
      </c>
      <c r="G267" s="92">
        <f t="shared" si="334"/>
        <v>89.199997999999994</v>
      </c>
      <c r="H267" s="93">
        <f t="shared" si="279"/>
        <v>28.303771142466907</v>
      </c>
      <c r="I267" s="94">
        <f t="shared" si="280"/>
        <v>31.25</v>
      </c>
      <c r="J267" s="95">
        <f t="shared" ref="J267:K275" si="335">AS267/100</f>
        <v>0.57392386143268337</v>
      </c>
      <c r="K267" s="95">
        <f t="shared" si="335"/>
        <v>0.63705359710989606</v>
      </c>
      <c r="L267" s="96">
        <f t="shared" si="319"/>
        <v>31.249999999915126</v>
      </c>
      <c r="M267" s="60">
        <f t="shared" si="282"/>
        <v>0.63366540732138821</v>
      </c>
      <c r="N267" s="60">
        <f t="shared" si="283"/>
        <v>5.9741545888704839E-2</v>
      </c>
      <c r="O267" s="60">
        <f t="shared" si="320"/>
        <v>0.70336651642258663</v>
      </c>
      <c r="P267" s="60">
        <f t="shared" si="321"/>
        <v>6.6312919312690566E-2</v>
      </c>
      <c r="Q267" s="97">
        <f t="shared" si="284"/>
        <v>31.25</v>
      </c>
      <c r="R267" s="60">
        <f t="shared" si="285"/>
        <v>0.57392386143112462</v>
      </c>
      <c r="S267" s="60">
        <f t="shared" si="286"/>
        <v>-1.5587531265737198E-12</v>
      </c>
      <c r="T267" s="60">
        <f t="shared" si="322"/>
        <v>0.63705359712317056</v>
      </c>
      <c r="U267" s="60">
        <f t="shared" si="323"/>
        <v>1.3274492616233147E-11</v>
      </c>
      <c r="W267" s="61"/>
      <c r="X267" s="61"/>
      <c r="Y267" s="60"/>
      <c r="Z267" s="62">
        <f t="shared" si="324"/>
        <v>25477.167939849271</v>
      </c>
      <c r="AA267" s="62">
        <f t="shared" si="325"/>
        <v>28129.166750000004</v>
      </c>
      <c r="AB267" s="62">
        <f t="shared" si="326"/>
        <v>516.60800000140307</v>
      </c>
      <c r="AC267" s="62">
        <f t="shared" si="327"/>
        <v>516.60799999999995</v>
      </c>
      <c r="AD267" s="62">
        <f t="shared" si="328"/>
        <v>570.38335700000005</v>
      </c>
      <c r="AE267" s="62">
        <f t="shared" si="329"/>
        <v>22952.471610548764</v>
      </c>
      <c r="AF267" s="62">
        <f t="shared" si="330"/>
        <v>25341.666812500003</v>
      </c>
      <c r="AG267" s="62">
        <f t="shared" si="331"/>
        <v>516.60799998923517</v>
      </c>
      <c r="AH267" s="62">
        <f t="shared" si="332"/>
        <v>516.60799999999995</v>
      </c>
      <c r="AI267" s="62">
        <f t="shared" si="333"/>
        <v>570.38335700000005</v>
      </c>
      <c r="AK267" s="98"/>
      <c r="AL267" s="34" t="s">
        <v>590</v>
      </c>
      <c r="AM267" s="160">
        <v>16144</v>
      </c>
      <c r="AN267" s="160">
        <v>570.38335700000005</v>
      </c>
      <c r="AO267" s="160">
        <v>240.54998099999997</v>
      </c>
      <c r="AP267" s="160">
        <v>89.199997999999994</v>
      </c>
      <c r="AQ267" s="160">
        <v>28.303771142466907</v>
      </c>
      <c r="AR267" s="160">
        <v>31.25</v>
      </c>
      <c r="AS267" s="160">
        <v>57.39238614326834</v>
      </c>
      <c r="AT267" s="160">
        <v>63.705359710989612</v>
      </c>
      <c r="AU267" s="160">
        <v>-2.9462288575330922</v>
      </c>
      <c r="AV267" s="160">
        <v>17824.479906250002</v>
      </c>
      <c r="AW267" s="160">
        <v>1680.479906250001</v>
      </c>
      <c r="AX267" s="160">
        <v>53.775357000000028</v>
      </c>
      <c r="AY267" s="72"/>
      <c r="BF267" s="131"/>
      <c r="BJ267" s="96"/>
    </row>
    <row r="268" spans="2:62">
      <c r="B268" s="59" t="str">
        <f t="shared" si="277"/>
        <v>K99086 PS MEDIT OREGANO</v>
      </c>
      <c r="D268" s="91">
        <f t="shared" si="334"/>
        <v>22647.75</v>
      </c>
      <c r="E268" s="92">
        <f t="shared" si="334"/>
        <v>617.63338499999986</v>
      </c>
      <c r="F268" s="92">
        <f t="shared" si="334"/>
        <v>504.64995299999993</v>
      </c>
      <c r="G268" s="92">
        <f t="shared" si="334"/>
        <v>187.199996</v>
      </c>
      <c r="H268" s="93">
        <f t="shared" si="279"/>
        <v>36.668597504650762</v>
      </c>
      <c r="I268" s="94">
        <f t="shared" si="280"/>
        <v>25</v>
      </c>
      <c r="J268" s="95">
        <f t="shared" si="335"/>
        <v>0.60079420605823064</v>
      </c>
      <c r="K268" s="95">
        <f t="shared" si="335"/>
        <v>0.70100835799064787</v>
      </c>
      <c r="L268" s="96">
        <f t="shared" si="319"/>
        <v>28.787195098808915</v>
      </c>
      <c r="M268" s="60">
        <f t="shared" si="282"/>
        <v>0.47166189058195379</v>
      </c>
      <c r="N268" s="60">
        <f t="shared" si="283"/>
        <v>-0.12913231547627685</v>
      </c>
      <c r="O268" s="60">
        <f t="shared" si="320"/>
        <v>0.55033641157024826</v>
      </c>
      <c r="P268" s="60">
        <f t="shared" si="321"/>
        <v>-0.15067194642039961</v>
      </c>
      <c r="Q268" s="97">
        <f t="shared" si="284"/>
        <v>25</v>
      </c>
      <c r="R268" s="60">
        <f t="shared" si="285"/>
        <v>0.69180720096129167</v>
      </c>
      <c r="S268" s="60">
        <f t="shared" si="286"/>
        <v>9.1012994903061029E-2</v>
      </c>
      <c r="T268" s="60">
        <f t="shared" si="322"/>
        <v>0.80720257472093038</v>
      </c>
      <c r="U268" s="60">
        <f t="shared" si="323"/>
        <v>0.10619421673028251</v>
      </c>
      <c r="W268" s="61"/>
      <c r="X268" s="61"/>
      <c r="Y268" s="60"/>
      <c r="Z268" s="62">
        <f t="shared" si="324"/>
        <v>48016.917313494152</v>
      </c>
      <c r="AA268" s="62">
        <f t="shared" si="325"/>
        <v>32737.083349999994</v>
      </c>
      <c r="AB268" s="62">
        <f t="shared" si="326"/>
        <v>786.72999999701472</v>
      </c>
      <c r="AC268" s="62">
        <f t="shared" si="327"/>
        <v>905.91000000000008</v>
      </c>
      <c r="AD268" s="62">
        <f t="shared" si="328"/>
        <v>617.63338499999998</v>
      </c>
      <c r="AE268" s="62">
        <f t="shared" si="329"/>
        <v>41152.556007297921</v>
      </c>
      <c r="AF268" s="62">
        <f t="shared" si="330"/>
        <v>28057.083449999995</v>
      </c>
      <c r="AG268" s="62">
        <f t="shared" si="331"/>
        <v>786.72999997164311</v>
      </c>
      <c r="AH268" s="62">
        <f t="shared" si="332"/>
        <v>905.91</v>
      </c>
      <c r="AI268" s="62">
        <f t="shared" si="333"/>
        <v>617.63338499999986</v>
      </c>
      <c r="AK268" s="98"/>
      <c r="AL268" s="34" t="s">
        <v>591</v>
      </c>
      <c r="AM268" s="160">
        <v>22647.75</v>
      </c>
      <c r="AN268" s="160">
        <v>617.63338499999986</v>
      </c>
      <c r="AO268" s="160">
        <v>504.64995299999993</v>
      </c>
      <c r="AP268" s="160">
        <v>187.199996</v>
      </c>
      <c r="AQ268" s="160">
        <v>36.668597504650762</v>
      </c>
      <c r="AR268" s="160">
        <v>25</v>
      </c>
      <c r="AS268" s="160">
        <v>60.079420605823067</v>
      </c>
      <c r="AT268" s="160">
        <v>70.100835799064782</v>
      </c>
      <c r="AU268" s="160">
        <v>11.66859750465076</v>
      </c>
      <c r="AV268" s="160">
        <v>18009.168150000001</v>
      </c>
      <c r="AW268" s="160">
        <v>-4638.5818500000005</v>
      </c>
      <c r="AX268" s="160">
        <v>-169.11261500000001</v>
      </c>
      <c r="AY268" s="72"/>
      <c r="BF268" s="131"/>
      <c r="BJ268" s="96"/>
    </row>
    <row r="269" spans="2:62">
      <c r="B269" s="59" t="str">
        <f t="shared" si="277"/>
        <v>K99508 PS ASIAGO CHEESE EVERYTHING BAGEL</v>
      </c>
      <c r="D269" s="91">
        <f t="shared" si="334"/>
        <v>9792</v>
      </c>
      <c r="E269" s="92">
        <f t="shared" si="334"/>
        <v>278.46669200000002</v>
      </c>
      <c r="F269" s="92">
        <f t="shared" si="334"/>
        <v>243.866648</v>
      </c>
      <c r="G269" s="92">
        <f t="shared" si="334"/>
        <v>54.033332000000001</v>
      </c>
      <c r="H269" s="93">
        <f t="shared" si="279"/>
        <v>35.163990097602046</v>
      </c>
      <c r="I269" s="94">
        <f t="shared" si="280"/>
        <v>25</v>
      </c>
      <c r="J269" s="95">
        <f t="shared" si="335"/>
        <v>0.62405554014201592</v>
      </c>
      <c r="K269" s="95">
        <f t="shared" si="335"/>
        <v>0.68861163412394122</v>
      </c>
      <c r="L269" s="96">
        <f t="shared" si="319"/>
        <v>27.223834859532271</v>
      </c>
      <c r="M269" s="60">
        <f t="shared" si="282"/>
        <v>0.48314155819196991</v>
      </c>
      <c r="N269" s="60">
        <f t="shared" si="283"/>
        <v>-0.14091398195004601</v>
      </c>
      <c r="O269" s="60">
        <f t="shared" si="320"/>
        <v>0.53312065433158073</v>
      </c>
      <c r="P269" s="60">
        <f t="shared" si="321"/>
        <v>-0.15549097979236048</v>
      </c>
      <c r="Q269" s="97">
        <f t="shared" si="284"/>
        <v>25</v>
      </c>
      <c r="R269" s="60">
        <f t="shared" si="285"/>
        <v>0.67956739872009819</v>
      </c>
      <c r="S269" s="60">
        <f t="shared" si="286"/>
        <v>5.5511858578082274E-2</v>
      </c>
      <c r="T269" s="60">
        <f t="shared" si="322"/>
        <v>0.74986597638971308</v>
      </c>
      <c r="U269" s="60">
        <f t="shared" si="323"/>
        <v>6.1254342265771866E-2</v>
      </c>
      <c r="W269" s="61"/>
      <c r="X269" s="61"/>
      <c r="Y269" s="60"/>
      <c r="Z269" s="62">
        <f t="shared" si="324"/>
        <v>20267.351946795847</v>
      </c>
      <c r="AA269" s="62">
        <f t="shared" si="325"/>
        <v>14409.166799999999</v>
      </c>
      <c r="AB269" s="62">
        <f t="shared" si="326"/>
        <v>359.68481481481609</v>
      </c>
      <c r="AC269" s="62">
        <f t="shared" si="327"/>
        <v>391.68000000000006</v>
      </c>
      <c r="AD269" s="62">
        <f t="shared" si="328"/>
        <v>278.46669200000002</v>
      </c>
      <c r="AE269" s="62">
        <f t="shared" si="329"/>
        <v>18367.324395407402</v>
      </c>
      <c r="AF269" s="62">
        <f t="shared" si="330"/>
        <v>13058.333500000001</v>
      </c>
      <c r="AG269" s="62">
        <f t="shared" si="331"/>
        <v>359.68481481481621</v>
      </c>
      <c r="AH269" s="62">
        <f t="shared" si="332"/>
        <v>391.68</v>
      </c>
      <c r="AI269" s="62">
        <f t="shared" si="333"/>
        <v>278.46669200000002</v>
      </c>
      <c r="AK269" s="98"/>
      <c r="AL269" s="34" t="s">
        <v>592</v>
      </c>
      <c r="AM269" s="160">
        <v>9792</v>
      </c>
      <c r="AN269" s="160">
        <v>278.46669200000002</v>
      </c>
      <c r="AO269" s="160">
        <v>243.866648</v>
      </c>
      <c r="AP269" s="160">
        <v>54.033332000000001</v>
      </c>
      <c r="AQ269" s="160">
        <v>35.163990097602046</v>
      </c>
      <c r="AR269" s="160">
        <v>25</v>
      </c>
      <c r="AS269" s="160">
        <v>62.405554014201591</v>
      </c>
      <c r="AT269" s="160">
        <v>68.86116341239412</v>
      </c>
      <c r="AU269" s="160">
        <v>10.163990097602046</v>
      </c>
      <c r="AV269" s="160">
        <v>7794.5215250000001</v>
      </c>
      <c r="AW269" s="160">
        <v>-1997.4784749999997</v>
      </c>
      <c r="AX269" s="160">
        <v>-81.218122814814819</v>
      </c>
      <c r="AY269" s="72"/>
      <c r="BF269" s="131"/>
      <c r="BJ269" s="96"/>
    </row>
    <row r="270" spans="2:62">
      <c r="B270" s="59" t="str">
        <f t="shared" si="277"/>
        <v>K99515 Jalapeno Everything Bagel</v>
      </c>
      <c r="D270" s="91">
        <f t="shared" si="334"/>
        <v>3007</v>
      </c>
      <c r="E270" s="92">
        <f t="shared" si="334"/>
        <v>89.000008999999991</v>
      </c>
      <c r="F270" s="92">
        <f t="shared" si="334"/>
        <v>82.983325999999991</v>
      </c>
      <c r="G270" s="92">
        <f t="shared" si="334"/>
        <v>35.383332000000003</v>
      </c>
      <c r="H270" s="93">
        <f t="shared" si="279"/>
        <v>33.786513437318867</v>
      </c>
      <c r="I270" s="94">
        <f t="shared" si="280"/>
        <v>33.75</v>
      </c>
      <c r="J270" s="95">
        <f t="shared" si="335"/>
        <v>0.42965582457608248</v>
      </c>
      <c r="K270" s="95">
        <f t="shared" si="335"/>
        <v>0.51805191648442961</v>
      </c>
      <c r="L270" s="96">
        <f t="shared" si="319"/>
        <v>33.749999998794415</v>
      </c>
      <c r="M270" s="60">
        <f t="shared" si="282"/>
        <v>0.42919149103168064</v>
      </c>
      <c r="N270" s="60">
        <f t="shared" si="283"/>
        <v>-4.6433354440184038E-4</v>
      </c>
      <c r="O270" s="60">
        <f t="shared" si="320"/>
        <v>0.51749205235495643</v>
      </c>
      <c r="P270" s="60">
        <f t="shared" si="321"/>
        <v>-5.5986412947317543E-4</v>
      </c>
      <c r="Q270" s="97">
        <f t="shared" si="284"/>
        <v>33.75</v>
      </c>
      <c r="R270" s="60">
        <f t="shared" si="285"/>
        <v>0.42965582456073476</v>
      </c>
      <c r="S270" s="60">
        <f t="shared" si="286"/>
        <v>-1.5347723092418164E-11</v>
      </c>
      <c r="T270" s="60">
        <f t="shared" si="322"/>
        <v>0.51805191646211712</v>
      </c>
      <c r="U270" s="60">
        <f t="shared" si="323"/>
        <v>-2.2312485192799159E-11</v>
      </c>
      <c r="W270" s="61"/>
      <c r="X270" s="61"/>
      <c r="Y270" s="60"/>
      <c r="Z270" s="62">
        <f t="shared" si="324"/>
        <v>7006.196681047526</v>
      </c>
      <c r="AA270" s="62">
        <f t="shared" si="325"/>
        <v>6998.6250112499993</v>
      </c>
      <c r="AB270" s="62">
        <f t="shared" si="326"/>
        <v>89.096296299478908</v>
      </c>
      <c r="AC270" s="62">
        <f t="shared" si="327"/>
        <v>89.096296296296302</v>
      </c>
      <c r="AD270" s="62">
        <f t="shared" si="328"/>
        <v>89.000008999999991</v>
      </c>
      <c r="AE270" s="62">
        <f t="shared" si="329"/>
        <v>5810.7172589724114</v>
      </c>
      <c r="AF270" s="62">
        <f t="shared" si="330"/>
        <v>5804.437556249999</v>
      </c>
      <c r="AG270" s="62">
        <f t="shared" si="331"/>
        <v>89.096296300133673</v>
      </c>
      <c r="AH270" s="62">
        <f t="shared" si="332"/>
        <v>89.096296296296302</v>
      </c>
      <c r="AI270" s="62">
        <f t="shared" si="333"/>
        <v>89.000009000000006</v>
      </c>
      <c r="AK270" s="98"/>
      <c r="AL270" s="34" t="s">
        <v>593</v>
      </c>
      <c r="AM270" s="160">
        <v>3007</v>
      </c>
      <c r="AN270" s="160">
        <v>89.000008999999991</v>
      </c>
      <c r="AO270" s="160">
        <v>82.983325999999991</v>
      </c>
      <c r="AP270" s="160">
        <v>35.383332000000003</v>
      </c>
      <c r="AQ270" s="160">
        <v>33.786513437318867</v>
      </c>
      <c r="AR270" s="160">
        <v>33.75</v>
      </c>
      <c r="AS270" s="160">
        <v>42.965582457608249</v>
      </c>
      <c r="AT270" s="160">
        <v>51.805191648442957</v>
      </c>
      <c r="AU270" s="160">
        <v>3.6513437318867546E-2</v>
      </c>
      <c r="AV270" s="160">
        <v>3003.7503037499996</v>
      </c>
      <c r="AW270" s="160">
        <v>-3.24969625000027</v>
      </c>
      <c r="AX270" s="160">
        <v>-9.6287296296304295E-2</v>
      </c>
      <c r="AY270" s="72"/>
      <c r="BF270" s="131"/>
      <c r="BJ270" s="96"/>
    </row>
    <row r="271" spans="2:62">
      <c r="B271" s="59" t="str">
        <f t="shared" si="277"/>
        <v>K99515 PS JALAPENO EVERYTHING BAGEL</v>
      </c>
      <c r="D271" s="91">
        <f t="shared" si="334"/>
        <v>3757</v>
      </c>
      <c r="E271" s="92">
        <f t="shared" si="334"/>
        <v>95.800011000000012</v>
      </c>
      <c r="F271" s="92">
        <f t="shared" si="334"/>
        <v>1089.6166569999998</v>
      </c>
      <c r="G271" s="92">
        <f t="shared" si="334"/>
        <v>39.749998999999995</v>
      </c>
      <c r="H271" s="93">
        <f t="shared" si="279"/>
        <v>39.217114494903342</v>
      </c>
      <c r="I271" s="94">
        <f t="shared" si="280"/>
        <v>25</v>
      </c>
      <c r="J271" s="95">
        <f t="shared" si="335"/>
        <v>0.12262821381509231</v>
      </c>
      <c r="K271" s="95">
        <f t="shared" si="335"/>
        <v>0.12674024590313926</v>
      </c>
      <c r="L271" s="96">
        <f t="shared" si="319"/>
        <v>25.006656017039408</v>
      </c>
      <c r="M271" s="60">
        <f t="shared" si="282"/>
        <v>7.8193452026066285E-2</v>
      </c>
      <c r="N271" s="60">
        <f t="shared" si="283"/>
        <v>-4.4434761789026028E-2</v>
      </c>
      <c r="O271" s="60">
        <f t="shared" si="320"/>
        <v>8.0815474917887709E-2</v>
      </c>
      <c r="P271" s="60">
        <f t="shared" si="321"/>
        <v>-4.5924770985251551E-2</v>
      </c>
      <c r="Q271" s="97">
        <f t="shared" si="284"/>
        <v>25</v>
      </c>
      <c r="R271" s="60">
        <f t="shared" si="285"/>
        <v>0.12266086243431894</v>
      </c>
      <c r="S271" s="60">
        <f t="shared" si="286"/>
        <v>3.2648619226624542E-5</v>
      </c>
      <c r="T271" s="60">
        <f t="shared" si="322"/>
        <v>0.12677398931259168</v>
      </c>
      <c r="U271" s="60">
        <f t="shared" si="323"/>
        <v>3.374340945241916E-5</v>
      </c>
      <c r="W271" s="61"/>
      <c r="X271" s="61"/>
      <c r="Y271" s="60"/>
      <c r="Z271" s="62">
        <f t="shared" si="324"/>
        <v>48047.501455078105</v>
      </c>
      <c r="AA271" s="62">
        <f t="shared" si="325"/>
        <v>30629.166674999993</v>
      </c>
      <c r="AB271" s="62">
        <f t="shared" si="326"/>
        <v>150.23999999999998</v>
      </c>
      <c r="AC271" s="62">
        <f t="shared" si="327"/>
        <v>150.28</v>
      </c>
      <c r="AD271" s="62">
        <f t="shared" si="328"/>
        <v>95.800011000000012</v>
      </c>
      <c r="AE271" s="62">
        <f t="shared" si="329"/>
        <v>46488.621193122817</v>
      </c>
      <c r="AF271" s="62">
        <f t="shared" si="330"/>
        <v>29635.416699999994</v>
      </c>
      <c r="AG271" s="62">
        <f t="shared" si="331"/>
        <v>150.23999999999998</v>
      </c>
      <c r="AH271" s="62">
        <f t="shared" si="332"/>
        <v>150.28000000000003</v>
      </c>
      <c r="AI271" s="62">
        <f t="shared" si="333"/>
        <v>95.800011000000012</v>
      </c>
      <c r="AK271" s="98"/>
      <c r="AL271" s="34" t="s">
        <v>666</v>
      </c>
      <c r="AM271" s="160">
        <v>3757</v>
      </c>
      <c r="AN271" s="160">
        <v>95.800011000000012</v>
      </c>
      <c r="AO271" s="160">
        <v>1089.6166569999998</v>
      </c>
      <c r="AP271" s="160">
        <v>39.749998999999995</v>
      </c>
      <c r="AQ271" s="160">
        <v>39.217114494903342</v>
      </c>
      <c r="AR271" s="160">
        <v>25</v>
      </c>
      <c r="AS271" s="160">
        <v>12.262821381509232</v>
      </c>
      <c r="AT271" s="160">
        <v>12.674024590313927</v>
      </c>
      <c r="AU271" s="160">
        <v>14.21711449490334</v>
      </c>
      <c r="AV271" s="160">
        <v>2395.0002749999999</v>
      </c>
      <c r="AW271" s="160">
        <v>-1361.9997250000001</v>
      </c>
      <c r="AX271" s="160">
        <v>-54.479988999999996</v>
      </c>
      <c r="AY271" s="72"/>
      <c r="BF271" s="131"/>
      <c r="BJ271" s="96"/>
    </row>
    <row r="272" spans="2:62">
      <c r="B272" s="59" t="str">
        <f t="shared" si="277"/>
        <v>K99518 PS ELOTE SEASONING</v>
      </c>
      <c r="D272" s="91">
        <f t="shared" si="334"/>
        <v>10445.5</v>
      </c>
      <c r="E272" s="92">
        <f t="shared" si="334"/>
        <v>380.050027</v>
      </c>
      <c r="F272" s="92">
        <f t="shared" si="334"/>
        <v>547.39997400000004</v>
      </c>
      <c r="G272" s="92">
        <f t="shared" si="334"/>
        <v>176.58333200000001</v>
      </c>
      <c r="H272" s="93">
        <f t="shared" si="279"/>
        <v>27.484539555104412</v>
      </c>
      <c r="I272" s="94">
        <f t="shared" si="280"/>
        <v>25</v>
      </c>
      <c r="J272" s="95">
        <f t="shared" si="335"/>
        <v>0.37814075673383646</v>
      </c>
      <c r="K272" s="95">
        <f t="shared" si="335"/>
        <v>0.45013747323290976</v>
      </c>
      <c r="L272" s="96">
        <f t="shared" si="319"/>
        <v>25.020360256778787</v>
      </c>
      <c r="M272" s="60">
        <f t="shared" si="282"/>
        <v>0.34423781931229058</v>
      </c>
      <c r="N272" s="60">
        <f t="shared" si="283"/>
        <v>-3.3902937421545876E-2</v>
      </c>
      <c r="O272" s="60">
        <f t="shared" si="320"/>
        <v>0.40977953160841069</v>
      </c>
      <c r="P272" s="60">
        <f t="shared" si="321"/>
        <v>-4.0357941624499072E-2</v>
      </c>
      <c r="Q272" s="97">
        <f t="shared" si="284"/>
        <v>25</v>
      </c>
      <c r="R272" s="60">
        <f t="shared" si="285"/>
        <v>0.37844871845006145</v>
      </c>
      <c r="S272" s="60">
        <f t="shared" si="286"/>
        <v>3.0796171622499147E-4</v>
      </c>
      <c r="T272" s="60">
        <f t="shared" si="322"/>
        <v>0.45050406981454083</v>
      </c>
      <c r="U272" s="60">
        <f t="shared" si="323"/>
        <v>3.6659658163107345E-4</v>
      </c>
      <c r="W272" s="61"/>
      <c r="X272" s="61"/>
      <c r="Y272" s="60"/>
      <c r="Z272" s="62">
        <f t="shared" si="324"/>
        <v>30343.847810992265</v>
      </c>
      <c r="AA272" s="62">
        <f t="shared" si="325"/>
        <v>27600.833325000003</v>
      </c>
      <c r="AB272" s="62">
        <f t="shared" si="326"/>
        <v>417.47999999999968</v>
      </c>
      <c r="AC272" s="62">
        <f t="shared" si="327"/>
        <v>417.82</v>
      </c>
      <c r="AD272" s="62">
        <f t="shared" si="328"/>
        <v>380.05002699999994</v>
      </c>
      <c r="AE272" s="62">
        <f t="shared" si="329"/>
        <v>25490.536237866127</v>
      </c>
      <c r="AF272" s="62">
        <f t="shared" si="330"/>
        <v>23186.250025000001</v>
      </c>
      <c r="AG272" s="62">
        <f t="shared" si="331"/>
        <v>417.47999999999962</v>
      </c>
      <c r="AH272" s="62">
        <f t="shared" si="332"/>
        <v>417.82</v>
      </c>
      <c r="AI272" s="62">
        <f t="shared" si="333"/>
        <v>380.05002700000006</v>
      </c>
      <c r="AK272" s="98"/>
      <c r="AL272" s="34" t="s">
        <v>667</v>
      </c>
      <c r="AM272" s="160">
        <v>10445.5</v>
      </c>
      <c r="AN272" s="160">
        <v>380.050027</v>
      </c>
      <c r="AO272" s="160">
        <v>547.39997400000004</v>
      </c>
      <c r="AP272" s="160">
        <v>176.58333200000001</v>
      </c>
      <c r="AQ272" s="160">
        <v>27.484539555104416</v>
      </c>
      <c r="AR272" s="160">
        <v>25</v>
      </c>
      <c r="AS272" s="160">
        <v>37.814075673383648</v>
      </c>
      <c r="AT272" s="160">
        <v>45.013747323290978</v>
      </c>
      <c r="AU272" s="160">
        <v>2.4845395551044156</v>
      </c>
      <c r="AV272" s="160">
        <v>9501.2506750000011</v>
      </c>
      <c r="AW272" s="160">
        <v>-944.249325</v>
      </c>
      <c r="AX272" s="160">
        <v>-37.769973</v>
      </c>
      <c r="AY272" s="72"/>
      <c r="BF272" s="131"/>
      <c r="BJ272" s="96"/>
    </row>
    <row r="273" spans="2:62">
      <c r="B273" s="59" t="str">
        <f t="shared" ref="B273" si="336">AL273</f>
        <v>K99518 PS Elote Street Corn Seasoning</v>
      </c>
      <c r="D273" s="91">
        <f t="shared" ref="D273" si="337">AM273</f>
        <v>2980</v>
      </c>
      <c r="E273" s="92">
        <f t="shared" ref="E273" si="338">AN273</f>
        <v>2.1</v>
      </c>
      <c r="F273" s="92">
        <f t="shared" ref="F273" si="339">AO273</f>
        <v>0</v>
      </c>
      <c r="G273" s="92">
        <f t="shared" ref="G273" si="340">AP273</f>
        <v>0</v>
      </c>
      <c r="H273" s="93">
        <f t="shared" ref="H273" si="341">IF(ISERROR(D273/E273),0,D273/E273)</f>
        <v>1419.047619047619</v>
      </c>
      <c r="I273" s="94">
        <f t="shared" ref="I273" si="342">AR273</f>
        <v>25</v>
      </c>
      <c r="J273" s="95">
        <f t="shared" ref="J273" si="343">AS273/100</f>
        <v>56.761904761904759</v>
      </c>
      <c r="K273" s="95">
        <f t="shared" ref="K273" si="344">AT273/100</f>
        <v>56.761904761904759</v>
      </c>
      <c r="L273" s="96">
        <f t="shared" ref="L273" si="345">IF(ISERROR(D273/(J273*(E273+F273+G273))),0,D273/(J273*(E273+F273+G273)))</f>
        <v>25</v>
      </c>
      <c r="M273" s="60">
        <f t="shared" ref="M273" si="346">IF(ISERROR(D273/Z273),0,D273/Z273)</f>
        <v>1</v>
      </c>
      <c r="N273" s="60">
        <f t="shared" ref="N273" si="347">M273-J273</f>
        <v>-55.761904761904759</v>
      </c>
      <c r="O273" s="60">
        <f t="shared" ref="O273" si="348">IF(ISERROR(D273/AE273),0,D273/AE273)</f>
        <v>1</v>
      </c>
      <c r="P273" s="60">
        <f t="shared" ref="P273" si="349">O273-K273</f>
        <v>-55.761904761904759</v>
      </c>
      <c r="Q273" s="97">
        <f t="shared" ref="Q273" si="350">I273</f>
        <v>25</v>
      </c>
      <c r="R273" s="60">
        <f t="shared" ref="R273" si="351">IF(ISERROR(D273/AA273),0,D273/AA273)</f>
        <v>56.761904761904759</v>
      </c>
      <c r="S273" s="60">
        <f t="shared" ref="S273" si="352">R273-J273</f>
        <v>0</v>
      </c>
      <c r="T273" s="60">
        <f t="shared" ref="T273" si="353">IF(ISERROR(D273/AF273),0,D273/AF273)</f>
        <v>56.761904761904759</v>
      </c>
      <c r="U273" s="60">
        <f t="shared" ref="U273" si="354">T273-K273</f>
        <v>0</v>
      </c>
      <c r="W273" s="61"/>
      <c r="X273" s="61"/>
      <c r="Y273" s="60"/>
      <c r="Z273" s="62">
        <f t="shared" si="324"/>
        <v>2980</v>
      </c>
      <c r="AA273" s="62">
        <f t="shared" si="325"/>
        <v>52.5</v>
      </c>
      <c r="AB273" s="62">
        <f t="shared" si="326"/>
        <v>119.2</v>
      </c>
      <c r="AC273" s="62">
        <f t="shared" si="327"/>
        <v>119.2</v>
      </c>
      <c r="AD273" s="62">
        <f t="shared" si="328"/>
        <v>2.1</v>
      </c>
      <c r="AE273" s="62">
        <f t="shared" si="329"/>
        <v>2980</v>
      </c>
      <c r="AF273" s="62">
        <f t="shared" si="330"/>
        <v>52.5</v>
      </c>
      <c r="AG273" s="62">
        <f t="shared" si="331"/>
        <v>119.2</v>
      </c>
      <c r="AH273" s="62">
        <f t="shared" si="332"/>
        <v>119.2</v>
      </c>
      <c r="AI273" s="62">
        <f t="shared" si="333"/>
        <v>2.1</v>
      </c>
      <c r="AK273" s="98"/>
      <c r="AL273" s="34" t="s">
        <v>668</v>
      </c>
      <c r="AM273" s="160">
        <v>2980</v>
      </c>
      <c r="AN273" s="160">
        <v>2.1</v>
      </c>
      <c r="AO273" s="160">
        <v>0</v>
      </c>
      <c r="AP273" s="160">
        <v>0</v>
      </c>
      <c r="AQ273" s="160">
        <v>1419.047619047619</v>
      </c>
      <c r="AR273" s="160">
        <v>25</v>
      </c>
      <c r="AS273" s="160">
        <v>5676.1904761904761</v>
      </c>
      <c r="AT273" s="160">
        <v>5676.1904761904761</v>
      </c>
      <c r="AU273" s="160">
        <v>1394.047619047619</v>
      </c>
      <c r="AV273" s="160">
        <v>52.5</v>
      </c>
      <c r="AW273" s="160">
        <v>-2927.5</v>
      </c>
      <c r="AX273" s="160">
        <v>-117.1</v>
      </c>
      <c r="AY273" s="72"/>
      <c r="BF273" s="131"/>
      <c r="BJ273" s="96"/>
    </row>
    <row r="274" spans="2:62">
      <c r="B274" s="59" t="str">
        <f t="shared" si="277"/>
        <v>K99882 PS DILL WEED</v>
      </c>
      <c r="D274" s="91">
        <f t="shared" si="334"/>
        <v>35540</v>
      </c>
      <c r="E274" s="92">
        <f t="shared" si="334"/>
        <v>1243.933436</v>
      </c>
      <c r="F274" s="92">
        <f t="shared" si="334"/>
        <v>785.08323800000016</v>
      </c>
      <c r="G274" s="92">
        <f t="shared" si="334"/>
        <v>384.66665999999998</v>
      </c>
      <c r="H274" s="93">
        <f t="shared" si="279"/>
        <v>28.570660592806831</v>
      </c>
      <c r="I274" s="94">
        <f t="shared" si="280"/>
        <v>25</v>
      </c>
      <c r="J274" s="95">
        <f t="shared" si="335"/>
        <v>0.53054847003215311</v>
      </c>
      <c r="K274" s="95">
        <f t="shared" si="335"/>
        <v>0.63113133391361476</v>
      </c>
      <c r="L274" s="96">
        <f t="shared" si="319"/>
        <v>27.75313608885094</v>
      </c>
      <c r="M274" s="60">
        <f t="shared" si="282"/>
        <v>0.51536728885579652</v>
      </c>
      <c r="N274" s="60">
        <f t="shared" si="283"/>
        <v>-1.5181181176356584E-2</v>
      </c>
      <c r="O274" s="60">
        <f t="shared" si="320"/>
        <v>0.61307206192037422</v>
      </c>
      <c r="P274" s="60">
        <f t="shared" si="321"/>
        <v>-1.8059271993240533E-2</v>
      </c>
      <c r="Q274" s="97">
        <f t="shared" si="284"/>
        <v>25</v>
      </c>
      <c r="R274" s="60">
        <f t="shared" si="285"/>
        <v>0.58897535562135994</v>
      </c>
      <c r="S274" s="60">
        <f t="shared" si="286"/>
        <v>5.8426885589206834E-2</v>
      </c>
      <c r="T274" s="60">
        <f t="shared" si="322"/>
        <v>0.7006349520023708</v>
      </c>
      <c r="U274" s="60">
        <f t="shared" si="323"/>
        <v>6.9503618088756047E-2</v>
      </c>
      <c r="W274" s="61"/>
      <c r="X274" s="61"/>
      <c r="Y274" s="60"/>
      <c r="Z274" s="62">
        <f t="shared" si="324"/>
        <v>68960.527314228413</v>
      </c>
      <c r="AA274" s="62">
        <f t="shared" si="325"/>
        <v>60342.083350000008</v>
      </c>
      <c r="AB274" s="62">
        <f t="shared" si="326"/>
        <v>1280.5759999958066</v>
      </c>
      <c r="AC274" s="62">
        <f t="shared" si="327"/>
        <v>1421.6</v>
      </c>
      <c r="AD274" s="62">
        <f t="shared" si="328"/>
        <v>1243.9334360000003</v>
      </c>
      <c r="AE274" s="62">
        <f t="shared" si="329"/>
        <v>57970.346729999794</v>
      </c>
      <c r="AF274" s="62">
        <f t="shared" si="330"/>
        <v>50725.416850000001</v>
      </c>
      <c r="AG274" s="62">
        <f t="shared" si="331"/>
        <v>1280.575999994586</v>
      </c>
      <c r="AH274" s="62">
        <f t="shared" si="332"/>
        <v>1421.6000000000001</v>
      </c>
      <c r="AI274" s="62">
        <f t="shared" si="333"/>
        <v>1243.9334359999998</v>
      </c>
      <c r="AK274" s="98"/>
      <c r="AL274" s="34" t="s">
        <v>594</v>
      </c>
      <c r="AM274" s="160">
        <v>35540</v>
      </c>
      <c r="AN274" s="160">
        <v>1243.933436</v>
      </c>
      <c r="AO274" s="160">
        <v>785.08323800000016</v>
      </c>
      <c r="AP274" s="160">
        <v>384.66665999999998</v>
      </c>
      <c r="AQ274" s="160">
        <v>28.570660592806831</v>
      </c>
      <c r="AR274" s="160">
        <v>25</v>
      </c>
      <c r="AS274" s="160">
        <v>53.054847003215315</v>
      </c>
      <c r="AT274" s="160">
        <v>63.113133391361472</v>
      </c>
      <c r="AU274" s="160">
        <v>3.57066059280683</v>
      </c>
      <c r="AV274" s="160">
        <v>34449.586162499996</v>
      </c>
      <c r="AW274" s="160">
        <v>-1090.4138374999995</v>
      </c>
      <c r="AX274" s="160">
        <v>-36.642563999999993</v>
      </c>
      <c r="AY274" s="72"/>
      <c r="BF274" s="131"/>
      <c r="BJ274" s="96"/>
    </row>
    <row r="275" spans="2:62">
      <c r="B275" s="59" t="str">
        <f t="shared" si="277"/>
        <v>None</v>
      </c>
      <c r="D275" s="91">
        <f t="shared" si="334"/>
        <v>0</v>
      </c>
      <c r="E275" s="92">
        <f t="shared" si="334"/>
        <v>0</v>
      </c>
      <c r="F275" s="92">
        <f t="shared" si="334"/>
        <v>1759.8166649999998</v>
      </c>
      <c r="G275" s="92">
        <f t="shared" si="334"/>
        <v>0</v>
      </c>
      <c r="H275" s="93">
        <f t="shared" si="279"/>
        <v>0</v>
      </c>
      <c r="I275" s="94">
        <f t="shared" si="280"/>
        <v>1</v>
      </c>
      <c r="J275" s="95">
        <f t="shared" si="335"/>
        <v>0</v>
      </c>
      <c r="K275" s="95">
        <f t="shared" si="335"/>
        <v>0</v>
      </c>
      <c r="L275" s="96">
        <f t="shared" si="319"/>
        <v>0</v>
      </c>
      <c r="M275" s="60">
        <f t="shared" si="282"/>
        <v>0</v>
      </c>
      <c r="N275" s="60">
        <f t="shared" si="283"/>
        <v>0</v>
      </c>
      <c r="O275" s="60">
        <f t="shared" si="320"/>
        <v>0</v>
      </c>
      <c r="P275" s="60">
        <f t="shared" si="321"/>
        <v>0</v>
      </c>
      <c r="Q275" s="97">
        <f t="shared" si="284"/>
        <v>1</v>
      </c>
      <c r="R275" s="60">
        <f t="shared" si="285"/>
        <v>0</v>
      </c>
      <c r="S275" s="60">
        <f t="shared" si="286"/>
        <v>0</v>
      </c>
      <c r="T275" s="60">
        <f t="shared" si="322"/>
        <v>0</v>
      </c>
      <c r="U275" s="60">
        <f t="shared" si="323"/>
        <v>0</v>
      </c>
      <c r="W275" s="61"/>
      <c r="X275" s="61"/>
      <c r="Y275" s="60"/>
      <c r="Z275" s="62">
        <f t="shared" si="324"/>
        <v>0</v>
      </c>
      <c r="AA275" s="62">
        <f t="shared" si="325"/>
        <v>1759.8166649999998</v>
      </c>
      <c r="AB275" s="62">
        <f t="shared" si="326"/>
        <v>0</v>
      </c>
      <c r="AC275" s="62">
        <f t="shared" si="327"/>
        <v>0</v>
      </c>
      <c r="AD275" s="62">
        <f t="shared" si="328"/>
        <v>0</v>
      </c>
      <c r="AE275" s="62">
        <f t="shared" si="329"/>
        <v>0</v>
      </c>
      <c r="AF275" s="62">
        <f t="shared" si="330"/>
        <v>1759.8166649999998</v>
      </c>
      <c r="AG275" s="62">
        <f t="shared" si="331"/>
        <v>0</v>
      </c>
      <c r="AH275" s="62">
        <f t="shared" si="332"/>
        <v>0</v>
      </c>
      <c r="AI275" s="62">
        <f t="shared" si="333"/>
        <v>0</v>
      </c>
      <c r="AK275" s="98"/>
      <c r="AL275" s="34" t="s">
        <v>631</v>
      </c>
      <c r="AM275" s="160">
        <v>0</v>
      </c>
      <c r="AN275" s="160">
        <v>0</v>
      </c>
      <c r="AO275" s="160">
        <v>1759.8166649999998</v>
      </c>
      <c r="AP275" s="160">
        <v>0</v>
      </c>
      <c r="AQ275" s="160">
        <v>0</v>
      </c>
      <c r="AR275" s="160">
        <v>1</v>
      </c>
      <c r="AS275" s="160">
        <v>0</v>
      </c>
      <c r="AT275" s="160">
        <v>0</v>
      </c>
      <c r="AU275" s="160">
        <v>-1</v>
      </c>
      <c r="AV275" s="160">
        <v>0</v>
      </c>
      <c r="AW275" s="160">
        <v>0</v>
      </c>
      <c r="AX275" s="160">
        <v>0</v>
      </c>
      <c r="AY275" s="72"/>
      <c r="BF275" s="131"/>
      <c r="BJ275" s="96"/>
    </row>
    <row r="276" spans="2:62">
      <c r="B276" s="100" t="str">
        <f>CONCATENATE(A231," Subtotal")</f>
        <v>670 SPICE Subtotal</v>
      </c>
      <c r="C276" s="101"/>
      <c r="D276" s="102">
        <f>SUM(D232:D275)</f>
        <v>901767.72</v>
      </c>
      <c r="E276" s="102">
        <f t="shared" ref="E276:G276" si="355">SUM(E232:E275)</f>
        <v>30149.602268000002</v>
      </c>
      <c r="F276" s="102">
        <f t="shared" si="355"/>
        <v>25513.648009999997</v>
      </c>
      <c r="G276" s="102">
        <f t="shared" si="355"/>
        <v>7491.4331730000004</v>
      </c>
      <c r="H276" s="103">
        <f t="shared" ref="H276" si="356">D276/E276</f>
        <v>29.909771677390005</v>
      </c>
      <c r="I276" s="104"/>
      <c r="J276" s="105">
        <f>AB276/(SUM($E276:$G276))</f>
        <v>0.57658501440933163</v>
      </c>
      <c r="K276" s="105">
        <f>AG276/(SUM($E276:$F276))</f>
        <v>0.65418339542815385</v>
      </c>
      <c r="L276" s="106">
        <f>D276/(J276*(E276+F276+G276))</f>
        <v>24.764283756169647</v>
      </c>
      <c r="M276" s="107">
        <f>AD276/(SUM($E276:$G276))</f>
        <v>0.52212243677199344</v>
      </c>
      <c r="N276" s="108">
        <f>M276-J276</f>
        <v>-5.4462577637338194E-2</v>
      </c>
      <c r="O276" s="107">
        <f>AI276/(SUM($E276:$F276))</f>
        <v>0.5923922345949072</v>
      </c>
      <c r="P276" s="108">
        <f>O276-K276</f>
        <v>-6.179116083324665E-2</v>
      </c>
      <c r="Q276" s="106">
        <f>D276/(R276*(E276+F276+G276))</f>
        <v>26.813504252047142</v>
      </c>
      <c r="R276" s="109">
        <f>AC276/(SUM($E276:$G276))</f>
        <v>0.53251953837021182</v>
      </c>
      <c r="S276" s="108">
        <f>R276-J276</f>
        <v>-4.4065476039119811E-2</v>
      </c>
      <c r="T276" s="109">
        <f>AH276/(SUM($E276:$F276))</f>
        <v>0.604188629109492</v>
      </c>
      <c r="U276" s="108">
        <f>T276-K276</f>
        <v>-4.9994766318661843E-2</v>
      </c>
      <c r="V276" s="100"/>
      <c r="W276" s="100"/>
      <c r="X276" s="100"/>
      <c r="Y276" s="60"/>
      <c r="Z276" s="110">
        <f>SUM(Z232:Z275)</f>
        <v>1807407.8446045236</v>
      </c>
      <c r="AA276" s="110">
        <f>SUM(AA232:AA275)</f>
        <v>1651467.8244062501</v>
      </c>
      <c r="AB276" s="110">
        <f t="shared" ref="AB276:AI276" si="357">SUM(AB232:AB275)</f>
        <v>36414.044067611612</v>
      </c>
      <c r="AC276" s="110">
        <f t="shared" si="357"/>
        <v>33631.102877243371</v>
      </c>
      <c r="AD276" s="110">
        <f t="shared" si="357"/>
        <v>32974.477217000007</v>
      </c>
      <c r="AE276" s="110">
        <f t="shared" si="357"/>
        <v>1585927.6113098122</v>
      </c>
      <c r="AF276" s="110">
        <f t="shared" si="357"/>
        <v>1450197.0913409996</v>
      </c>
      <c r="AG276" s="110">
        <f t="shared" si="357"/>
        <v>36413.974067429168</v>
      </c>
      <c r="AH276" s="110">
        <f t="shared" si="357"/>
        <v>33631.102877243371</v>
      </c>
      <c r="AI276" s="110">
        <f t="shared" si="357"/>
        <v>32974.477217000007</v>
      </c>
      <c r="AK276" s="111"/>
      <c r="AL276" s="162" t="s">
        <v>444</v>
      </c>
      <c r="AM276" s="163">
        <v>901767.72</v>
      </c>
      <c r="AN276" s="163">
        <v>30149.602268000002</v>
      </c>
      <c r="AO276" s="163">
        <v>25513.648009999994</v>
      </c>
      <c r="AP276" s="163">
        <v>7491.4331730000004</v>
      </c>
      <c r="AQ276" s="163">
        <v>29.909771677390008</v>
      </c>
      <c r="AR276" s="163">
        <v>26.642243979106869</v>
      </c>
      <c r="AS276" s="163">
        <v>57.658501440933257</v>
      </c>
      <c r="AT276" s="163">
        <v>65.418339542815445</v>
      </c>
      <c r="AU276" s="163">
        <v>3.2675276982831383</v>
      </c>
      <c r="AV276" s="163">
        <v>803253.05949708994</v>
      </c>
      <c r="AW276" s="163">
        <v>-98514.660502909974</v>
      </c>
      <c r="AX276" s="163">
        <v>-7309.3335289681763</v>
      </c>
      <c r="AY276" s="72"/>
      <c r="BF276" s="131"/>
      <c r="BJ276" s="96"/>
    </row>
    <row r="277" spans="2:62">
      <c r="B277" s="100"/>
      <c r="C277" s="100"/>
      <c r="D277" s="102"/>
      <c r="E277" s="102"/>
      <c r="F277" s="102"/>
      <c r="G277" s="102"/>
      <c r="H277" s="100"/>
      <c r="I277" s="100"/>
      <c r="J277" s="105"/>
      <c r="K277" s="105"/>
      <c r="L277" s="106"/>
      <c r="M277" s="108"/>
      <c r="N277" s="108"/>
      <c r="O277" s="108"/>
      <c r="P277" s="108"/>
      <c r="Q277" s="106"/>
      <c r="R277" s="108"/>
      <c r="S277" s="108"/>
      <c r="T277" s="108"/>
      <c r="U277" s="108"/>
      <c r="V277" s="115"/>
      <c r="W277" s="115"/>
      <c r="X277" s="115"/>
      <c r="Y277" s="116"/>
      <c r="AK277" s="98"/>
      <c r="AL277" s="72"/>
      <c r="AM277" s="72"/>
      <c r="AN277" s="72"/>
      <c r="AO277" s="72"/>
      <c r="AP277" s="72"/>
      <c r="AQ277" s="72"/>
      <c r="AR277" s="72"/>
      <c r="AS277" s="72"/>
      <c r="AT277" s="72"/>
      <c r="AU277" s="72"/>
      <c r="AV277" s="72"/>
      <c r="AW277" s="72"/>
      <c r="AX277" s="72"/>
      <c r="AY277" s="72"/>
      <c r="BF277" s="131"/>
      <c r="BJ277" s="96"/>
    </row>
    <row r="278" spans="2:62">
      <c r="B278" s="100"/>
      <c r="C278" s="100"/>
      <c r="D278" s="102"/>
      <c r="E278" s="102"/>
      <c r="F278" s="102"/>
      <c r="G278" s="102"/>
      <c r="H278" s="100"/>
      <c r="I278" s="100"/>
      <c r="J278" s="105"/>
      <c r="K278" s="105"/>
      <c r="L278" s="122"/>
      <c r="M278" s="108"/>
      <c r="N278" s="108"/>
      <c r="O278" s="108"/>
      <c r="P278" s="108"/>
      <c r="Q278" s="106"/>
      <c r="R278" s="108"/>
      <c r="S278" s="108"/>
      <c r="T278" s="108"/>
      <c r="U278" s="108"/>
      <c r="V278" s="115"/>
      <c r="W278" s="115"/>
      <c r="X278" s="115"/>
      <c r="Y278" s="116"/>
      <c r="AK278" s="98"/>
      <c r="AY278" s="72"/>
      <c r="BF278" s="131"/>
      <c r="BJ278" s="96"/>
    </row>
    <row r="279" spans="2:62">
      <c r="B279" s="100"/>
      <c r="C279" s="100"/>
      <c r="D279" s="102"/>
      <c r="E279" s="102"/>
      <c r="F279" s="102"/>
      <c r="G279" s="102"/>
      <c r="H279" s="100"/>
      <c r="I279" s="100"/>
      <c r="J279" s="105"/>
      <c r="K279" s="105"/>
      <c r="L279" s="122"/>
      <c r="M279" s="108"/>
      <c r="N279" s="108"/>
      <c r="O279" s="108"/>
      <c r="P279" s="108"/>
      <c r="Q279" s="106"/>
      <c r="R279" s="108"/>
      <c r="S279" s="108"/>
      <c r="T279" s="108"/>
      <c r="U279" s="108"/>
      <c r="V279" s="115"/>
      <c r="W279" s="115"/>
      <c r="X279" s="115"/>
      <c r="Y279" s="116"/>
      <c r="AK279" s="98"/>
      <c r="AY279" s="72"/>
      <c r="BF279" s="131"/>
      <c r="BJ279" s="96"/>
    </row>
    <row r="280" spans="2:62">
      <c r="B280" s="100"/>
      <c r="C280" s="100"/>
      <c r="D280" s="102"/>
      <c r="E280" s="102"/>
      <c r="F280" s="102"/>
      <c r="G280" s="102"/>
      <c r="H280" s="100"/>
      <c r="I280" s="100"/>
      <c r="J280" s="105"/>
      <c r="K280" s="105"/>
      <c r="L280" s="122"/>
      <c r="M280" s="108"/>
      <c r="N280" s="108"/>
      <c r="O280" s="108"/>
      <c r="P280" s="108"/>
      <c r="Q280" s="106"/>
      <c r="R280" s="108"/>
      <c r="S280" s="108"/>
      <c r="T280" s="108"/>
      <c r="U280" s="108"/>
      <c r="V280" s="115"/>
      <c r="W280" s="115"/>
      <c r="X280" s="115"/>
      <c r="Y280" s="116"/>
      <c r="AK280" s="98"/>
      <c r="AY280" s="72"/>
      <c r="BJ280" s="96"/>
    </row>
    <row r="281" spans="2:62">
      <c r="B281" s="123" t="s">
        <v>595</v>
      </c>
      <c r="M281" s="69"/>
      <c r="N281" s="69"/>
      <c r="O281" s="69"/>
      <c r="P281" s="69"/>
      <c r="Q281" s="96"/>
      <c r="R281" s="69"/>
      <c r="S281" s="69"/>
      <c r="T281" s="69"/>
      <c r="U281" s="69"/>
      <c r="AK281" s="98"/>
      <c r="AY281" s="72"/>
      <c r="BJ281" s="96"/>
    </row>
    <row r="282" spans="2:62">
      <c r="B282" s="59" t="str">
        <f>B45</f>
        <v>750 Liquid Line Subtotal</v>
      </c>
      <c r="D282" s="124">
        <f>D45</f>
        <v>2926824.31</v>
      </c>
      <c r="E282" s="62">
        <f>E45</f>
        <v>166058.32236000002</v>
      </c>
      <c r="F282" s="62">
        <f>F45</f>
        <v>73977.344870000001</v>
      </c>
      <c r="G282" s="62">
        <f>G45</f>
        <v>101970.599326</v>
      </c>
      <c r="H282" s="96">
        <f>H45</f>
        <v>17.625279289856362</v>
      </c>
      <c r="I282" s="168">
        <f>L282</f>
        <v>18.912967358019579</v>
      </c>
      <c r="J282" s="167">
        <f t="shared" ref="J282:U282" si="358">J45</f>
        <v>0.45248367692540564</v>
      </c>
      <c r="K282" s="60">
        <f t="shared" si="358"/>
        <v>0.64467193418714863</v>
      </c>
      <c r="L282" s="164">
        <f t="shared" si="358"/>
        <v>18.912967358019579</v>
      </c>
      <c r="M282" s="60">
        <f t="shared" si="358"/>
        <v>0.48554175346611578</v>
      </c>
      <c r="N282" s="60">
        <f t="shared" si="358"/>
        <v>3.3058076540710135E-2</v>
      </c>
      <c r="O282" s="60">
        <f t="shared" si="358"/>
        <v>0.69180686468933983</v>
      </c>
      <c r="P282" s="60">
        <f t="shared" si="358"/>
        <v>4.7134930502191197E-2</v>
      </c>
      <c r="Q282" s="97">
        <f t="shared" si="358"/>
        <v>18.917559468300141</v>
      </c>
      <c r="R282" s="60">
        <f t="shared" si="358"/>
        <v>0.45237383955721461</v>
      </c>
      <c r="S282" s="60">
        <f t="shared" si="358"/>
        <v>-1.0983736819103473E-4</v>
      </c>
      <c r="T282" s="60">
        <f t="shared" si="358"/>
        <v>0.64454874452603617</v>
      </c>
      <c r="U282" s="60">
        <f t="shared" si="358"/>
        <v>-1.231896611124661E-4</v>
      </c>
      <c r="V282" s="61"/>
      <c r="W282" s="61"/>
      <c r="X282" s="61"/>
      <c r="Z282" s="62">
        <f t="shared" ref="Z282:AI282" si="359">Z45</f>
        <v>5927355.7209897647</v>
      </c>
      <c r="AA282" s="62">
        <f t="shared" si="359"/>
        <v>6418482.9712360101</v>
      </c>
      <c r="AB282" s="62">
        <f t="shared" si="359"/>
        <v>154752.25302278926</v>
      </c>
      <c r="AC282" s="62">
        <f t="shared" si="359"/>
        <v>154714.68795456592</v>
      </c>
      <c r="AD282" s="62">
        <f t="shared" si="359"/>
        <v>166058.32236000002</v>
      </c>
      <c r="AE282" s="62">
        <f t="shared" si="359"/>
        <v>4154772.5125414734</v>
      </c>
      <c r="AF282" s="62">
        <f t="shared" si="359"/>
        <v>4501015.5639157193</v>
      </c>
      <c r="AG282" s="62">
        <f t="shared" si="359"/>
        <v>154744.25786706689</v>
      </c>
      <c r="AH282" s="62">
        <f t="shared" si="359"/>
        <v>154714.68795456592</v>
      </c>
      <c r="AI282" s="62">
        <f t="shared" si="359"/>
        <v>166058.32236000002</v>
      </c>
      <c r="AK282" s="98"/>
      <c r="BJ282" s="96"/>
    </row>
    <row r="283" spans="2:62">
      <c r="B283" s="59" t="str">
        <f>B87</f>
        <v>752 Semi-Solid Line Subtotal</v>
      </c>
      <c r="D283" s="124">
        <f>D87</f>
        <v>983158.11999999988</v>
      </c>
      <c r="E283" s="62">
        <f>E87</f>
        <v>149042.20919399997</v>
      </c>
      <c r="F283" s="62">
        <f>F87</f>
        <v>102887.575001</v>
      </c>
      <c r="G283" s="62">
        <f>G87</f>
        <v>117088.66589800002</v>
      </c>
      <c r="H283" s="96">
        <f>H87</f>
        <v>6.5965079645342453</v>
      </c>
      <c r="I283" s="168">
        <f t="shared" ref="I283:I285" si="360">L283</f>
        <v>6.3382938926931693</v>
      </c>
      <c r="J283" s="167">
        <f t="shared" ref="J283:U283" si="361">J87</f>
        <v>0.42034212690178219</v>
      </c>
      <c r="K283" s="60">
        <f t="shared" si="361"/>
        <v>0.60841843204848467</v>
      </c>
      <c r="L283" s="164">
        <f t="shared" si="361"/>
        <v>6.3382938926931693</v>
      </c>
      <c r="M283" s="60">
        <f t="shared" si="361"/>
        <v>0.40388823148663267</v>
      </c>
      <c r="N283" s="60">
        <f t="shared" si="361"/>
        <v>-1.6453895415149522E-2</v>
      </c>
      <c r="O283" s="60">
        <f t="shared" si="361"/>
        <v>0.59160217863973386</v>
      </c>
      <c r="P283" s="60">
        <f t="shared" si="361"/>
        <v>-1.6816253408750814E-2</v>
      </c>
      <c r="Q283" s="97">
        <f t="shared" si="361"/>
        <v>6.3733989790992522</v>
      </c>
      <c r="R283" s="60">
        <f t="shared" si="361"/>
        <v>0.41802685576727533</v>
      </c>
      <c r="S283" s="60">
        <f t="shared" si="361"/>
        <v>-2.3152711345068577E-3</v>
      </c>
      <c r="T283" s="60">
        <f t="shared" si="361"/>
        <v>0.6123119698030195</v>
      </c>
      <c r="U283" s="60">
        <f t="shared" si="361"/>
        <v>3.893537754534826E-3</v>
      </c>
      <c r="V283" s="61"/>
      <c r="W283" s="61"/>
      <c r="X283" s="61"/>
      <c r="Z283" s="62">
        <f t="shared" ref="Z283:AI283" si="362">Z87</f>
        <v>2768016.0644406257</v>
      </c>
      <c r="AA283" s="62">
        <f t="shared" si="362"/>
        <v>2891122.8309879005</v>
      </c>
      <c r="AB283" s="62">
        <f t="shared" si="362"/>
        <v>155114.00017809076</v>
      </c>
      <c r="AC283" s="62">
        <f t="shared" si="362"/>
        <v>154259.62241248999</v>
      </c>
      <c r="AD283" s="62">
        <f t="shared" si="362"/>
        <v>149042.20919399997</v>
      </c>
      <c r="AE283" s="62">
        <f t="shared" si="362"/>
        <v>1953890.8425831709</v>
      </c>
      <c r="AF283" s="62">
        <f t="shared" si="362"/>
        <v>2031828.1869189502</v>
      </c>
      <c r="AG283" s="62">
        <f t="shared" si="362"/>
        <v>153278.724286235</v>
      </c>
      <c r="AH283" s="62">
        <f t="shared" si="362"/>
        <v>154259.62241249002</v>
      </c>
      <c r="AI283" s="62">
        <f t="shared" si="362"/>
        <v>149042.20919399997</v>
      </c>
      <c r="AK283" s="98"/>
      <c r="BJ283" s="96"/>
    </row>
    <row r="284" spans="2:62">
      <c r="B284" s="59" t="str">
        <f>B128</f>
        <v>770 Preserves Line Subtotal</v>
      </c>
      <c r="D284" s="124">
        <f>D128</f>
        <v>1374585.4300000002</v>
      </c>
      <c r="E284" s="62">
        <f>E128</f>
        <v>104463.15601499999</v>
      </c>
      <c r="F284" s="62">
        <f>F128</f>
        <v>125925.82779100003</v>
      </c>
      <c r="G284" s="62">
        <f>G128</f>
        <v>75713.166106999997</v>
      </c>
      <c r="H284" s="96">
        <f>H128</f>
        <v>13.158566928636752</v>
      </c>
      <c r="I284" s="168">
        <f t="shared" si="360"/>
        <v>12.884055423218364</v>
      </c>
      <c r="J284" s="167">
        <f t="shared" ref="J284:U284" si="363">J128</f>
        <v>0.34854011650798167</v>
      </c>
      <c r="K284" s="60">
        <f t="shared" si="363"/>
        <v>0.46302466691581984</v>
      </c>
      <c r="L284" s="164">
        <f t="shared" si="363"/>
        <v>12.884055423218364</v>
      </c>
      <c r="M284" s="60">
        <f t="shared" si="363"/>
        <v>0.34126893928935281</v>
      </c>
      <c r="N284" s="60">
        <f t="shared" si="363"/>
        <v>-7.2711772186288548E-3</v>
      </c>
      <c r="O284" s="60">
        <f t="shared" si="363"/>
        <v>0.45342079421194731</v>
      </c>
      <c r="P284" s="60">
        <f t="shared" si="363"/>
        <v>-9.6038727038725291E-3</v>
      </c>
      <c r="Q284" s="97">
        <f t="shared" si="363"/>
        <v>12.879835030666014</v>
      </c>
      <c r="R284" s="60">
        <f t="shared" si="363"/>
        <v>0.34865432419064241</v>
      </c>
      <c r="S284" s="60">
        <f t="shared" si="363"/>
        <v>1.1420768266073855E-4</v>
      </c>
      <c r="T284" s="60">
        <f t="shared" si="363"/>
        <v>0.4632332520772216</v>
      </c>
      <c r="U284" s="60">
        <f t="shared" si="363"/>
        <v>2.085851614017642E-4</v>
      </c>
      <c r="V284" s="61"/>
      <c r="W284" s="61"/>
      <c r="X284" s="61"/>
      <c r="Z284" s="62">
        <f t="shared" ref="Z284:AI284" si="364">Z128</f>
        <v>3995054.5928463079</v>
      </c>
      <c r="AA284" s="62">
        <f t="shared" si="364"/>
        <v>3902610.9765728009</v>
      </c>
      <c r="AB284" s="62">
        <f t="shared" si="364"/>
        <v>106688.87899402071</v>
      </c>
      <c r="AC284" s="62">
        <f t="shared" si="364"/>
        <v>106723.83821121974</v>
      </c>
      <c r="AD284" s="62">
        <f t="shared" si="364"/>
        <v>104463.15601499999</v>
      </c>
      <c r="AE284" s="62">
        <f t="shared" si="364"/>
        <v>3003940.0504571954</v>
      </c>
      <c r="AF284" s="62">
        <f t="shared" si="364"/>
        <v>2932332.5740632499</v>
      </c>
      <c r="AG284" s="62">
        <f t="shared" si="364"/>
        <v>106675.78248784738</v>
      </c>
      <c r="AH284" s="62">
        <f t="shared" si="364"/>
        <v>106723.83821121974</v>
      </c>
      <c r="AI284" s="62">
        <f t="shared" si="364"/>
        <v>104463.156015</v>
      </c>
      <c r="AK284" s="98"/>
      <c r="BJ284" s="96"/>
    </row>
    <row r="285" spans="2:62">
      <c r="B285" s="59" t="str">
        <f>B143</f>
        <v>771 Bakery Filling Subtotal</v>
      </c>
      <c r="D285" s="124">
        <f>D143</f>
        <v>67098.420000000013</v>
      </c>
      <c r="E285" s="62">
        <f>E143</f>
        <v>39359.834109000003</v>
      </c>
      <c r="F285" s="62">
        <f>F143</f>
        <v>14828.132618999998</v>
      </c>
      <c r="G285" s="62">
        <f>G143</f>
        <v>3197.0833029999994</v>
      </c>
      <c r="H285" s="96">
        <f>H143</f>
        <v>1.7047434654877602</v>
      </c>
      <c r="I285" s="168">
        <f t="shared" si="360"/>
        <v>1.5791298915113055</v>
      </c>
      <c r="J285" s="167">
        <f t="shared" ref="J285:U285" si="365">J143</f>
        <v>0.74044989300640984</v>
      </c>
      <c r="K285" s="60">
        <f t="shared" si="365"/>
        <v>0.7841363446984736</v>
      </c>
      <c r="L285" s="165">
        <f t="shared" si="365"/>
        <v>1.5791298915113055</v>
      </c>
      <c r="M285" s="60">
        <f t="shared" si="365"/>
        <v>0.68589003734835841</v>
      </c>
      <c r="N285" s="60">
        <f t="shared" si="365"/>
        <v>-5.4559855658051437E-2</v>
      </c>
      <c r="O285" s="60">
        <f t="shared" si="365"/>
        <v>0.72635746431618731</v>
      </c>
      <c r="P285" s="60">
        <f t="shared" si="365"/>
        <v>-5.7778880382286291E-2</v>
      </c>
      <c r="Q285" s="97">
        <f t="shared" si="365"/>
        <v>1.5682224887321872</v>
      </c>
      <c r="R285" s="60">
        <f t="shared" si="365"/>
        <v>0.74559991813282234</v>
      </c>
      <c r="S285" s="60">
        <f t="shared" si="365"/>
        <v>5.1500251264124941E-3</v>
      </c>
      <c r="T285" s="60">
        <f t="shared" si="365"/>
        <v>0.78959022064677298</v>
      </c>
      <c r="U285" s="60">
        <f t="shared" si="365"/>
        <v>5.4538759482993804E-3</v>
      </c>
      <c r="V285" s="61"/>
      <c r="W285" s="61"/>
      <c r="X285" s="61"/>
      <c r="Z285" s="62">
        <f t="shared" ref="Z285:AI285" si="366">Z143</f>
        <v>110894.4198152368</v>
      </c>
      <c r="AA285" s="62">
        <f t="shared" si="366"/>
        <v>96839.960398619995</v>
      </c>
      <c r="AB285" s="62">
        <f t="shared" si="366"/>
        <v>42490.754155621427</v>
      </c>
      <c r="AC285" s="62">
        <f t="shared" si="366"/>
        <v>42786.288605161513</v>
      </c>
      <c r="AD285" s="62">
        <f t="shared" si="366"/>
        <v>39359.834109000003</v>
      </c>
      <c r="AE285" s="62">
        <f t="shared" si="366"/>
        <v>103241.50776086081</v>
      </c>
      <c r="AF285" s="62">
        <f t="shared" si="366"/>
        <v>90293.508125659995</v>
      </c>
      <c r="AG285" s="62">
        <f t="shared" si="366"/>
        <v>42490.754156736424</v>
      </c>
      <c r="AH285" s="62">
        <f t="shared" si="366"/>
        <v>42786.288605161513</v>
      </c>
      <c r="AI285" s="62">
        <f t="shared" si="366"/>
        <v>39359.834109000003</v>
      </c>
      <c r="AK285" s="98"/>
      <c r="BJ285" s="96"/>
    </row>
    <row r="286" spans="2:62">
      <c r="B286" s="59" t="str">
        <f>B153</f>
        <v>772 Vinegar Line Subtotal</v>
      </c>
      <c r="D286" s="124">
        <f>D153</f>
        <v>1612702.59</v>
      </c>
      <c r="E286" s="62">
        <f>E153</f>
        <v>178731.27616699971</v>
      </c>
      <c r="F286" s="62">
        <f>F153</f>
        <v>58840.141134000107</v>
      </c>
      <c r="G286" s="62">
        <f>G153</f>
        <v>8893.8828469999953</v>
      </c>
      <c r="H286" s="96">
        <f>H153</f>
        <v>9.0230575453014286</v>
      </c>
      <c r="I286" s="168">
        <f>L286</f>
        <v>9.2030526292874875</v>
      </c>
      <c r="J286" s="167">
        <f t="shared" ref="J286:U286" si="367">J153</f>
        <v>0.71099507792978078</v>
      </c>
      <c r="K286" s="60">
        <f t="shared" si="367"/>
        <v>0.73761161166109035</v>
      </c>
      <c r="L286" s="165">
        <f t="shared" si="367"/>
        <v>9.2030526292874875</v>
      </c>
      <c r="M286" s="60">
        <f t="shared" si="367"/>
        <v>0.72517825454404106</v>
      </c>
      <c r="N286" s="60">
        <f t="shared" si="367"/>
        <v>1.4183176614260273E-2</v>
      </c>
      <c r="O286" s="60">
        <f t="shared" si="367"/>
        <v>0.7523265138438332</v>
      </c>
      <c r="P286" s="60">
        <f t="shared" si="367"/>
        <v>1.4714902182742851E-2</v>
      </c>
      <c r="Q286" s="97">
        <f t="shared" si="367"/>
        <v>9.202785342108065</v>
      </c>
      <c r="R286" s="60">
        <f t="shared" si="367"/>
        <v>0.71101572818531733</v>
      </c>
      <c r="S286" s="60">
        <f t="shared" si="367"/>
        <v>2.0650255536547313E-5</v>
      </c>
      <c r="T286" s="60">
        <f t="shared" si="367"/>
        <v>0.73763378965372428</v>
      </c>
      <c r="U286" s="60">
        <f t="shared" si="367"/>
        <v>2.2177992633931609E-5</v>
      </c>
      <c r="V286" s="61"/>
      <c r="W286" s="61"/>
      <c r="X286" s="61"/>
      <c r="Z286" s="62">
        <f t="shared" ref="Z286:AI286" si="368">Z153</f>
        <v>2230197.7231539488</v>
      </c>
      <c r="AA286" s="62">
        <f t="shared" si="368"/>
        <v>2273007.6013359982</v>
      </c>
      <c r="AB286" s="62">
        <f t="shared" si="368"/>
        <v>175235.61528571392</v>
      </c>
      <c r="AC286" s="62">
        <f t="shared" si="368"/>
        <v>175240.70485714287</v>
      </c>
      <c r="AD286" s="62">
        <f t="shared" si="368"/>
        <v>178731.27616699968</v>
      </c>
      <c r="AE286" s="62">
        <f t="shared" si="368"/>
        <v>2151929.7321522883</v>
      </c>
      <c r="AF286" s="62">
        <f t="shared" si="368"/>
        <v>2193111.2724679983</v>
      </c>
      <c r="AG286" s="62">
        <f t="shared" si="368"/>
        <v>175235.4359999999</v>
      </c>
      <c r="AH286" s="62">
        <f t="shared" si="368"/>
        <v>175240.70485714285</v>
      </c>
      <c r="AI286" s="62">
        <f t="shared" si="368"/>
        <v>178731.27616699971</v>
      </c>
      <c r="AK286" s="98"/>
      <c r="BJ286" s="96"/>
    </row>
    <row r="287" spans="2:62">
      <c r="B287" s="59" t="str">
        <f>B192</f>
        <v>790 Red Sauce Line Subtotal</v>
      </c>
      <c r="D287" s="124">
        <f>D192</f>
        <v>1575154.3399999999</v>
      </c>
      <c r="E287" s="62">
        <f>E192</f>
        <v>153171.96959599992</v>
      </c>
      <c r="F287" s="62">
        <f>F192</f>
        <v>79526.197499000016</v>
      </c>
      <c r="G287" s="62">
        <f>G192</f>
        <v>80216.399461000008</v>
      </c>
      <c r="H287" s="96">
        <f>H192</f>
        <v>10.283567836560188</v>
      </c>
      <c r="I287" s="168">
        <f t="shared" ref="I287:I290" si="369">L287</f>
        <v>10.442209348834998</v>
      </c>
      <c r="J287" s="167">
        <f t="shared" ref="J287:U287" si="370">J192</f>
        <v>0.48206426382085227</v>
      </c>
      <c r="K287" s="60">
        <f t="shared" si="370"/>
        <v>0.64808043781019198</v>
      </c>
      <c r="L287" s="165">
        <f t="shared" si="370"/>
        <v>10.442209348834998</v>
      </c>
      <c r="M287" s="60">
        <f t="shared" si="370"/>
        <v>0.48950092442752391</v>
      </c>
      <c r="N287" s="60">
        <f t="shared" si="370"/>
        <v>7.4366606066716412E-3</v>
      </c>
      <c r="O287" s="60">
        <f t="shared" si="370"/>
        <v>0.65824312889180114</v>
      </c>
      <c r="P287" s="60">
        <f t="shared" si="370"/>
        <v>1.0162691081609165E-2</v>
      </c>
      <c r="Q287" s="97">
        <f t="shared" si="370"/>
        <v>11.21159957520663</v>
      </c>
      <c r="R287" s="60">
        <f t="shared" si="370"/>
        <v>0.44898285286081407</v>
      </c>
      <c r="S287" s="60">
        <f t="shared" si="370"/>
        <v>-3.3081410960038193E-2</v>
      </c>
      <c r="T287" s="60">
        <f t="shared" si="370"/>
        <v>0.60375748957515851</v>
      </c>
      <c r="U287" s="60">
        <f t="shared" si="370"/>
        <v>-4.4322948235033466E-2</v>
      </c>
      <c r="V287" s="61"/>
      <c r="W287" s="61"/>
      <c r="X287" s="61"/>
      <c r="Z287" s="62">
        <f t="shared" ref="Z287:AI287" si="371">Z192</f>
        <v>3232142.1857697112</v>
      </c>
      <c r="AA287" s="62">
        <f t="shared" si="371"/>
        <v>3534383.4078962393</v>
      </c>
      <c r="AB287" s="62">
        <f t="shared" si="371"/>
        <v>150844.93016563918</v>
      </c>
      <c r="AC287" s="62">
        <f t="shared" si="371"/>
        <v>140493.27479401793</v>
      </c>
      <c r="AD287" s="62">
        <f t="shared" si="371"/>
        <v>153171.96959599992</v>
      </c>
      <c r="AE287" s="62">
        <f t="shared" si="371"/>
        <v>2403466.979712557</v>
      </c>
      <c r="AF287" s="62">
        <f t="shared" si="371"/>
        <v>2642364.5848568194</v>
      </c>
      <c r="AG287" s="62">
        <f t="shared" si="371"/>
        <v>150807.13000855676</v>
      </c>
      <c r="AH287" s="62">
        <f t="shared" si="371"/>
        <v>140493.26119401792</v>
      </c>
      <c r="AI287" s="62">
        <f t="shared" si="371"/>
        <v>153171.96959599992</v>
      </c>
      <c r="AK287" s="98"/>
      <c r="BJ287" s="96"/>
    </row>
    <row r="288" spans="2:62">
      <c r="B288" s="59" t="str">
        <f>B204</f>
        <v>800 Canned Foods Subtotal</v>
      </c>
      <c r="D288" s="124">
        <f>D204</f>
        <v>297858.65999999997</v>
      </c>
      <c r="E288" s="62">
        <f>E204</f>
        <v>28071.667248999991</v>
      </c>
      <c r="F288" s="62">
        <f>F204</f>
        <v>10379.049496999998</v>
      </c>
      <c r="G288" s="62">
        <f>G204</f>
        <v>3876.7666209999993</v>
      </c>
      <c r="H288" s="96">
        <f>H204</f>
        <v>10.610650851548931</v>
      </c>
      <c r="I288" s="168">
        <f t="shared" si="369"/>
        <v>11.000576511689617</v>
      </c>
      <c r="J288" s="167">
        <f t="shared" ref="J288:U288" si="372">J204</f>
        <v>0.63969408892853874</v>
      </c>
      <c r="K288" s="60">
        <f t="shared" si="372"/>
        <v>0.70419079800138462</v>
      </c>
      <c r="L288" s="165">
        <f t="shared" si="372"/>
        <v>11.000576511689617</v>
      </c>
      <c r="M288" s="60">
        <f t="shared" si="372"/>
        <v>0.66320189664017837</v>
      </c>
      <c r="N288" s="60">
        <f t="shared" si="372"/>
        <v>2.3507807711639628E-2</v>
      </c>
      <c r="O288" s="60">
        <f t="shared" si="372"/>
        <v>0.73006876398267073</v>
      </c>
      <c r="P288" s="60">
        <f t="shared" si="372"/>
        <v>2.5877965981286111E-2</v>
      </c>
      <c r="Q288" s="97">
        <f t="shared" si="372"/>
        <v>11</v>
      </c>
      <c r="R288" s="60">
        <f t="shared" si="372"/>
        <v>0.63972761539399747</v>
      </c>
      <c r="S288" s="60">
        <f t="shared" si="372"/>
        <v>3.3526465458733057E-5</v>
      </c>
      <c r="T288" s="60">
        <f t="shared" si="372"/>
        <v>0.70422770474927276</v>
      </c>
      <c r="U288" s="60">
        <f t="shared" si="372"/>
        <v>3.6906747888143521E-5</v>
      </c>
      <c r="V288" s="61"/>
      <c r="W288" s="61"/>
      <c r="X288" s="61"/>
      <c r="Z288" s="62">
        <f t="shared" ref="Z288:AI288" si="373">Z204</f>
        <v>449157.15720744088</v>
      </c>
      <c r="AA288" s="62">
        <f t="shared" si="373"/>
        <v>465602.31703699986</v>
      </c>
      <c r="AB288" s="62">
        <f t="shared" si="373"/>
        <v>27076.64090909094</v>
      </c>
      <c r="AC288" s="62">
        <f t="shared" si="373"/>
        <v>27078.059999999998</v>
      </c>
      <c r="AD288" s="62">
        <f t="shared" si="373"/>
        <v>28071.667248999998</v>
      </c>
      <c r="AE288" s="62">
        <f t="shared" si="373"/>
        <v>407993.6350644622</v>
      </c>
      <c r="AF288" s="62">
        <f t="shared" si="373"/>
        <v>422957.8842059999</v>
      </c>
      <c r="AG288" s="62">
        <f t="shared" si="373"/>
        <v>27076.640909090936</v>
      </c>
      <c r="AH288" s="62">
        <f t="shared" si="373"/>
        <v>27078.059999999998</v>
      </c>
      <c r="AI288" s="62">
        <f t="shared" si="373"/>
        <v>28071.667248999991</v>
      </c>
      <c r="AK288" s="98"/>
      <c r="BJ288" s="96"/>
    </row>
    <row r="289" spans="1:62">
      <c r="B289" s="59" t="str">
        <f>B229</f>
        <v>820 BBQ/Syrup Line Subtotal</v>
      </c>
      <c r="D289" s="124">
        <f>D229</f>
        <v>980901.0299999998</v>
      </c>
      <c r="E289" s="62">
        <f>E229</f>
        <v>94911.504793</v>
      </c>
      <c r="F289" s="62">
        <f>F229</f>
        <v>95397.795567999987</v>
      </c>
      <c r="G289" s="62">
        <f>G229</f>
        <v>39789.766399</v>
      </c>
      <c r="H289" s="96">
        <f>H229</f>
        <v>10.334901255009331</v>
      </c>
      <c r="I289" s="168">
        <f t="shared" si="369"/>
        <v>10.611952456109812</v>
      </c>
      <c r="J289" s="167">
        <f t="shared" ref="J289:U289" si="374">J229</f>
        <v>0.4017122150579045</v>
      </c>
      <c r="K289" s="60">
        <f t="shared" si="374"/>
        <v>0.48569963170023767</v>
      </c>
      <c r="L289" s="165">
        <f t="shared" si="374"/>
        <v>10.611952456109812</v>
      </c>
      <c r="M289" s="60">
        <f t="shared" si="374"/>
        <v>0.41248105057286238</v>
      </c>
      <c r="N289" s="60">
        <f t="shared" si="374"/>
        <v>1.0768835514957886E-2</v>
      </c>
      <c r="O289" s="60">
        <f t="shared" si="374"/>
        <v>0.49872236728820518</v>
      </c>
      <c r="P289" s="60">
        <f t="shared" si="374"/>
        <v>1.3022735587967516E-2</v>
      </c>
      <c r="Q289" s="97">
        <f t="shared" si="374"/>
        <v>10.61044299729341</v>
      </c>
      <c r="R289" s="60">
        <f t="shared" si="374"/>
        <v>0.40176936328864571</v>
      </c>
      <c r="S289" s="60">
        <f t="shared" si="374"/>
        <v>5.7148230741210782E-5</v>
      </c>
      <c r="T289" s="60">
        <f t="shared" si="374"/>
        <v>0.48577108617452441</v>
      </c>
      <c r="U289" s="60">
        <f t="shared" si="374"/>
        <v>7.1454474286747338E-5</v>
      </c>
      <c r="V289" s="61"/>
      <c r="W289" s="61"/>
      <c r="X289" s="61"/>
      <c r="Z289" s="62">
        <f t="shared" ref="Z289:AI289" si="375">Z229</f>
        <v>2390038.5656740624</v>
      </c>
      <c r="AA289" s="62">
        <f t="shared" si="375"/>
        <v>2442826.5286375806</v>
      </c>
      <c r="AB289" s="62">
        <f t="shared" si="375"/>
        <v>92433.605790916248</v>
      </c>
      <c r="AC289" s="62">
        <f t="shared" si="375"/>
        <v>92446.755545476786</v>
      </c>
      <c r="AD289" s="62">
        <f t="shared" si="375"/>
        <v>94911.504793</v>
      </c>
      <c r="AE289" s="62">
        <f t="shared" si="375"/>
        <v>1970651.9407332314</v>
      </c>
      <c r="AF289" s="62">
        <f t="shared" si="375"/>
        <v>2013824.7028215199</v>
      </c>
      <c r="AG289" s="62">
        <f t="shared" si="375"/>
        <v>92433.157094467606</v>
      </c>
      <c r="AH289" s="62">
        <f t="shared" si="375"/>
        <v>92446.755545476786</v>
      </c>
      <c r="AI289" s="62">
        <f t="shared" si="375"/>
        <v>94911.504793</v>
      </c>
      <c r="AK289" s="98"/>
      <c r="BJ289" s="96"/>
    </row>
    <row r="290" spans="1:62">
      <c r="B290" s="59" t="str">
        <f>B276</f>
        <v>670 SPICE Subtotal</v>
      </c>
      <c r="D290" s="124">
        <f>D276</f>
        <v>901767.72</v>
      </c>
      <c r="E290" s="124">
        <f t="shared" ref="E290:H290" si="376">E276</f>
        <v>30149.602268000002</v>
      </c>
      <c r="F290" s="124">
        <f t="shared" si="376"/>
        <v>25513.648009999997</v>
      </c>
      <c r="G290" s="124">
        <f t="shared" si="376"/>
        <v>7491.4331730000004</v>
      </c>
      <c r="H290" s="124">
        <f t="shared" si="376"/>
        <v>29.909771677390005</v>
      </c>
      <c r="I290" s="168">
        <f t="shared" si="369"/>
        <v>24.764283756169647</v>
      </c>
      <c r="J290" s="167">
        <f>J276</f>
        <v>0.57658501440933163</v>
      </c>
      <c r="K290" s="60">
        <f t="shared" ref="K290:U290" si="377">K276</f>
        <v>0.65418339542815385</v>
      </c>
      <c r="L290" s="165">
        <f t="shared" si="377"/>
        <v>24.764283756169647</v>
      </c>
      <c r="M290" s="60">
        <f t="shared" si="377"/>
        <v>0.52212243677199344</v>
      </c>
      <c r="N290" s="60">
        <f t="shared" si="377"/>
        <v>-5.4462577637338194E-2</v>
      </c>
      <c r="O290" s="60">
        <f t="shared" si="377"/>
        <v>0.5923922345949072</v>
      </c>
      <c r="P290" s="60">
        <f t="shared" si="377"/>
        <v>-6.179116083324665E-2</v>
      </c>
      <c r="Q290" s="97">
        <f>Q276</f>
        <v>26.813504252047142</v>
      </c>
      <c r="R290" s="60">
        <f t="shared" si="377"/>
        <v>0.53251953837021182</v>
      </c>
      <c r="S290" s="60">
        <f t="shared" si="377"/>
        <v>-4.4065476039119811E-2</v>
      </c>
      <c r="T290" s="60">
        <f t="shared" si="377"/>
        <v>0.604188629109492</v>
      </c>
      <c r="U290" s="60">
        <f t="shared" si="377"/>
        <v>-4.9994766318661843E-2</v>
      </c>
      <c r="V290" s="61"/>
      <c r="W290" s="61"/>
      <c r="X290" s="61"/>
      <c r="Z290" s="62">
        <f t="shared" ref="Z290:AI290" si="378">Z276</f>
        <v>1807407.8446045236</v>
      </c>
      <c r="AA290" s="62">
        <f t="shared" si="378"/>
        <v>1651467.8244062501</v>
      </c>
      <c r="AB290" s="62">
        <f t="shared" si="378"/>
        <v>36414.044067611612</v>
      </c>
      <c r="AC290" s="62">
        <f t="shared" si="378"/>
        <v>33631.102877243371</v>
      </c>
      <c r="AD290" s="62">
        <f t="shared" si="378"/>
        <v>32974.477217000007</v>
      </c>
      <c r="AE290" s="62">
        <f t="shared" si="378"/>
        <v>1585927.6113098122</v>
      </c>
      <c r="AF290" s="62">
        <f t="shared" si="378"/>
        <v>1450197.0913409996</v>
      </c>
      <c r="AG290" s="62">
        <f t="shared" si="378"/>
        <v>36413.974067429168</v>
      </c>
      <c r="AH290" s="62">
        <f t="shared" si="378"/>
        <v>33631.102877243371</v>
      </c>
      <c r="AI290" s="62">
        <f t="shared" si="378"/>
        <v>32974.477217000007</v>
      </c>
      <c r="AK290" s="98"/>
      <c r="BJ290" s="96"/>
    </row>
    <row r="291" spans="1:62">
      <c r="B291" s="123" t="s">
        <v>596</v>
      </c>
      <c r="C291" s="100"/>
      <c r="D291" s="102">
        <f>SUM(D282:D290)</f>
        <v>10720050.619999999</v>
      </c>
      <c r="E291" s="102">
        <f>SUM(E282:E290)</f>
        <v>943959.54175099952</v>
      </c>
      <c r="F291" s="102">
        <f>SUM(F282:F290)</f>
        <v>587275.71198900009</v>
      </c>
      <c r="G291" s="102">
        <f>SUM(G282:G290)</f>
        <v>438237.76313500007</v>
      </c>
      <c r="H291" s="106">
        <f>D291/E291</f>
        <v>11.356472545544506</v>
      </c>
      <c r="I291" s="106"/>
      <c r="J291" s="108">
        <f>AB291/(SUM(E291:G291))</f>
        <v>0.4593293082721624</v>
      </c>
      <c r="K291" s="108">
        <f>AG291/(SUM(E291:F291))</f>
        <v>0.58955139689024205</v>
      </c>
      <c r="L291" s="166">
        <f>D291/(J291*(E291+F291+G291))</f>
        <v>11.850117151730867</v>
      </c>
      <c r="M291" s="108">
        <f>AD291/SUM(E291:G291)</f>
        <v>0.46398703188782908</v>
      </c>
      <c r="N291" s="108">
        <f>M291-J291</f>
        <v>4.6577236156666868E-3</v>
      </c>
      <c r="O291" s="108">
        <f>AI291/SUM(E291:F291)</f>
        <v>0.59677958514280816</v>
      </c>
      <c r="P291" s="108">
        <f>O291-K291</f>
        <v>7.2281882525661034E-3</v>
      </c>
      <c r="Q291" s="106">
        <f>D291/(R291*(E291+F291+G291))</f>
        <v>11.994553056868543</v>
      </c>
      <c r="R291" s="108">
        <f>AC291/(SUM(E291:G291))</f>
        <v>0.45379816058520778</v>
      </c>
      <c r="S291" s="108">
        <f>R291-J291</f>
        <v>-5.5311476869546183E-3</v>
      </c>
      <c r="T291" s="108">
        <f>AH291/(SUM(E291:F291))</f>
        <v>0.583674661745889</v>
      </c>
      <c r="U291" s="108">
        <f>T291-K291</f>
        <v>-5.8767351443530513E-3</v>
      </c>
      <c r="V291" s="100"/>
      <c r="W291" s="100"/>
      <c r="X291" s="100"/>
      <c r="Z291" s="113">
        <f t="shared" ref="Z291:AI291" si="379">SUM(Z282:Z289)</f>
        <v>21102856.4298971</v>
      </c>
      <c r="AA291" s="113">
        <f t="shared" si="379"/>
        <v>22024876.594102152</v>
      </c>
      <c r="AB291" s="113">
        <f t="shared" si="379"/>
        <v>904636.67850188247</v>
      </c>
      <c r="AC291" s="113">
        <f t="shared" si="379"/>
        <v>893743.2323800748</v>
      </c>
      <c r="AD291" s="113">
        <f t="shared" si="379"/>
        <v>913809.9394829995</v>
      </c>
      <c r="AE291" s="113">
        <f t="shared" si="379"/>
        <v>16149887.201005239</v>
      </c>
      <c r="AF291" s="113">
        <f t="shared" si="379"/>
        <v>16827728.277375918</v>
      </c>
      <c r="AG291" s="113">
        <f t="shared" si="379"/>
        <v>902741.88281000103</v>
      </c>
      <c r="AH291" s="113">
        <f t="shared" si="379"/>
        <v>893743.21878007485</v>
      </c>
      <c r="AI291" s="113">
        <f t="shared" si="379"/>
        <v>913809.9394829995</v>
      </c>
      <c r="AK291" s="98"/>
      <c r="BJ291" s="96"/>
    </row>
    <row r="292" spans="1:62">
      <c r="M292" s="69"/>
      <c r="N292" s="69"/>
      <c r="O292" s="69"/>
      <c r="P292" s="69"/>
      <c r="BJ292" s="96"/>
    </row>
    <row r="293" spans="1:62">
      <c r="M293" s="69"/>
      <c r="N293" s="69"/>
      <c r="O293" s="69"/>
      <c r="P293" s="69"/>
      <c r="BJ293" s="96"/>
    </row>
    <row r="294" spans="1:62">
      <c r="A294" s="123" t="s">
        <v>597</v>
      </c>
      <c r="M294" s="69"/>
      <c r="N294" s="69"/>
      <c r="O294" s="69"/>
      <c r="P294" s="69"/>
      <c r="BJ294" s="96"/>
    </row>
    <row r="295" spans="1:62">
      <c r="A295" s="100" t="s">
        <v>598</v>
      </c>
      <c r="D295" s="124">
        <f>SUMIF($A$5:$A$277,$A295,$D$5:$D$277)</f>
        <v>0</v>
      </c>
      <c r="E295" s="62">
        <f>SUMIF($A$5:$A$277,$A295,$E$5:$E$277)</f>
        <v>0</v>
      </c>
      <c r="F295" s="62">
        <f>SUMIF($A$5:$A$277,$A295,$F$5:$F$277)</f>
        <v>0</v>
      </c>
      <c r="G295" s="62">
        <f>SUMIF($A$5:$A$277,$A295,$G$5:$G$277)</f>
        <v>0</v>
      </c>
      <c r="H295" s="93">
        <f t="shared" ref="H295:H298" si="380">IF(ISERROR(D295/E295),0,D295/E295)</f>
        <v>0</v>
      </c>
      <c r="J295" s="128" t="e">
        <f>AB295/(SUM($E295:$G295))</f>
        <v>#DIV/0!</v>
      </c>
      <c r="K295" s="128" t="e">
        <f>AG295/(SUM($E295:$F295))</f>
        <v>#DIV/0!</v>
      </c>
      <c r="L295" s="96" t="e">
        <f>D295/(J295*(E295+F295+G295))</f>
        <v>#DIV/0!</v>
      </c>
      <c r="M295" s="129" t="e">
        <f>AD295/(SUM($E295:$G295))</f>
        <v>#DIV/0!</v>
      </c>
      <c r="N295" s="60" t="e">
        <f>M295-J295</f>
        <v>#DIV/0!</v>
      </c>
      <c r="O295" s="129" t="e">
        <f>AI295/(SUM($E295:$F295))</f>
        <v>#DIV/0!</v>
      </c>
      <c r="P295" s="60" t="e">
        <f>O295-K295</f>
        <v>#DIV/0!</v>
      </c>
      <c r="Q295" s="96" t="e">
        <f>D295/(R295*(E295+F295+G295))</f>
        <v>#DIV/0!</v>
      </c>
      <c r="R295" s="130" t="e">
        <f>AC295/(SUM($E295:$G295))</f>
        <v>#DIV/0!</v>
      </c>
      <c r="S295" s="60" t="e">
        <f>R295-J295</f>
        <v>#DIV/0!</v>
      </c>
      <c r="T295" s="130" t="e">
        <f>AH295/(SUM($E295:$F295))</f>
        <v>#DIV/0!</v>
      </c>
      <c r="U295" s="60" t="e">
        <f>T295-K295</f>
        <v>#DIV/0!</v>
      </c>
      <c r="Z295" s="62">
        <f t="shared" ref="Z295:AI298" si="381">SUMIF($A$5:$A$277,$A295,Z$5:Z$277)</f>
        <v>0</v>
      </c>
      <c r="AA295" s="62">
        <f t="shared" si="381"/>
        <v>0</v>
      </c>
      <c r="AB295" s="62">
        <f t="shared" si="381"/>
        <v>0</v>
      </c>
      <c r="AC295" s="62">
        <f t="shared" si="381"/>
        <v>0</v>
      </c>
      <c r="AD295" s="62">
        <f t="shared" si="381"/>
        <v>0</v>
      </c>
      <c r="AE295" s="62">
        <f t="shared" si="381"/>
        <v>0</v>
      </c>
      <c r="AF295" s="62">
        <f t="shared" si="381"/>
        <v>0</v>
      </c>
      <c r="AG295" s="62">
        <f t="shared" si="381"/>
        <v>0</v>
      </c>
      <c r="AH295" s="62">
        <f t="shared" si="381"/>
        <v>0</v>
      </c>
      <c r="AI295" s="62">
        <f t="shared" si="381"/>
        <v>0</v>
      </c>
      <c r="BJ295" s="96"/>
    </row>
    <row r="296" spans="1:62">
      <c r="A296" s="100" t="s">
        <v>599</v>
      </c>
      <c r="D296" s="124">
        <f>SUMIF($A$5:$A$277,$A296,$D$5:$D$277)</f>
        <v>0</v>
      </c>
      <c r="E296" s="62">
        <f>SUMIF($A$5:$A$277,$A296,$E$5:$E$277)</f>
        <v>0</v>
      </c>
      <c r="F296" s="62">
        <f>SUMIF($A$5:$A$277,$A296,$F$5:$F$277)</f>
        <v>0</v>
      </c>
      <c r="G296" s="62">
        <f>SUMIF($A$5:$A$277,$A296,$G$5:$G$277)</f>
        <v>0</v>
      </c>
      <c r="H296" s="93">
        <f t="shared" si="380"/>
        <v>0</v>
      </c>
      <c r="J296" s="128" t="e">
        <f t="shared" ref="J296:J298" si="382">AB296/(SUM($E296:$G296))</f>
        <v>#DIV/0!</v>
      </c>
      <c r="K296" s="128" t="e">
        <f t="shared" ref="K296:K298" si="383">AG296/(SUM($E296:$F296))</f>
        <v>#DIV/0!</v>
      </c>
      <c r="L296" s="96" t="e">
        <f>D296/(J296*(E296+F296+G296))</f>
        <v>#DIV/0!</v>
      </c>
      <c r="M296" s="129" t="e">
        <f>AD296/(SUM($E296:$G296))</f>
        <v>#DIV/0!</v>
      </c>
      <c r="N296" s="60" t="e">
        <f>M296-J296</f>
        <v>#DIV/0!</v>
      </c>
      <c r="O296" s="129" t="e">
        <f>AI296/(SUM($E296:$F296))</f>
        <v>#DIV/0!</v>
      </c>
      <c r="P296" s="60" t="e">
        <f>O296-K296</f>
        <v>#DIV/0!</v>
      </c>
      <c r="Q296" s="96" t="e">
        <f t="shared" ref="Q296:Q298" si="384">D296/(R296*(E296+F296+G296))</f>
        <v>#DIV/0!</v>
      </c>
      <c r="R296" s="130" t="e">
        <f>AC296/(SUM($E296:$G296))</f>
        <v>#DIV/0!</v>
      </c>
      <c r="S296" s="60" t="e">
        <f>R296-J296</f>
        <v>#DIV/0!</v>
      </c>
      <c r="T296" s="130" t="e">
        <f>AH296/(SUM($E296:$F296))</f>
        <v>#DIV/0!</v>
      </c>
      <c r="U296" s="60" t="e">
        <f>T296-K296</f>
        <v>#DIV/0!</v>
      </c>
      <c r="Z296" s="62">
        <f t="shared" si="381"/>
        <v>0</v>
      </c>
      <c r="AA296" s="62">
        <f t="shared" si="381"/>
        <v>0</v>
      </c>
      <c r="AB296" s="62">
        <f t="shared" si="381"/>
        <v>0</v>
      </c>
      <c r="AC296" s="62">
        <f t="shared" si="381"/>
        <v>0</v>
      </c>
      <c r="AD296" s="62">
        <f t="shared" si="381"/>
        <v>0</v>
      </c>
      <c r="AE296" s="62">
        <f t="shared" si="381"/>
        <v>0</v>
      </c>
      <c r="AF296" s="62">
        <f t="shared" si="381"/>
        <v>0</v>
      </c>
      <c r="AG296" s="62">
        <f t="shared" si="381"/>
        <v>0</v>
      </c>
      <c r="AH296" s="62">
        <f t="shared" si="381"/>
        <v>0</v>
      </c>
      <c r="AI296" s="62">
        <f t="shared" si="381"/>
        <v>0</v>
      </c>
      <c r="BJ296" s="96"/>
    </row>
    <row r="297" spans="1:62">
      <c r="A297" s="100" t="s">
        <v>600</v>
      </c>
      <c r="D297" s="124">
        <f>SUMIF($A$5:$A$277,$A297,$D$5:$D$277)</f>
        <v>0</v>
      </c>
      <c r="E297" s="62">
        <f>SUMIF($A$5:$A$277,$A297,$E$5:$E$277)</f>
        <v>0</v>
      </c>
      <c r="F297" s="62">
        <f>SUMIF($A$5:$A$277,$A297,$F$5:$F$277)</f>
        <v>0</v>
      </c>
      <c r="G297" s="62">
        <f>SUMIF($A$5:$A$277,$A297,$G$5:$G$277)</f>
        <v>0</v>
      </c>
      <c r="H297" s="93">
        <f t="shared" si="380"/>
        <v>0</v>
      </c>
      <c r="J297" s="128" t="e">
        <f t="shared" si="382"/>
        <v>#DIV/0!</v>
      </c>
      <c r="K297" s="128" t="e">
        <f t="shared" si="383"/>
        <v>#DIV/0!</v>
      </c>
      <c r="L297" s="131" t="e">
        <f>D297/(J297*(E297+F297+G297))</f>
        <v>#DIV/0!</v>
      </c>
      <c r="M297" s="129" t="e">
        <f>AD297/(SUM($E297:$G297))</f>
        <v>#DIV/0!</v>
      </c>
      <c r="N297" s="60" t="e">
        <f>M297-J297</f>
        <v>#DIV/0!</v>
      </c>
      <c r="O297" s="129" t="e">
        <f>AI297/(SUM($E297:$F297))</f>
        <v>#DIV/0!</v>
      </c>
      <c r="P297" s="60" t="e">
        <f>O297-K297</f>
        <v>#DIV/0!</v>
      </c>
      <c r="Q297" s="93" t="e">
        <f t="shared" si="384"/>
        <v>#DIV/0!</v>
      </c>
      <c r="R297" s="130" t="e">
        <f>AC297/(SUM($E297:$G297))</f>
        <v>#DIV/0!</v>
      </c>
      <c r="S297" s="60" t="e">
        <f>R297-J297</f>
        <v>#DIV/0!</v>
      </c>
      <c r="T297" s="130" t="e">
        <f>AH297/(SUM($E297:$F297))</f>
        <v>#DIV/0!</v>
      </c>
      <c r="U297" s="60" t="e">
        <f>T297-K297</f>
        <v>#DIV/0!</v>
      </c>
      <c r="Z297" s="62">
        <f t="shared" si="381"/>
        <v>0</v>
      </c>
      <c r="AA297" s="62">
        <f t="shared" si="381"/>
        <v>0</v>
      </c>
      <c r="AB297" s="62">
        <f t="shared" si="381"/>
        <v>0</v>
      </c>
      <c r="AC297" s="62">
        <f t="shared" si="381"/>
        <v>0</v>
      </c>
      <c r="AD297" s="62">
        <f t="shared" si="381"/>
        <v>0</v>
      </c>
      <c r="AE297" s="62">
        <f t="shared" si="381"/>
        <v>0</v>
      </c>
      <c r="AF297" s="62">
        <f t="shared" si="381"/>
        <v>0</v>
      </c>
      <c r="AG297" s="62">
        <f t="shared" si="381"/>
        <v>0</v>
      </c>
      <c r="AH297" s="62">
        <f t="shared" si="381"/>
        <v>0</v>
      </c>
      <c r="AI297" s="62">
        <f t="shared" si="381"/>
        <v>0</v>
      </c>
      <c r="BJ297" s="96"/>
    </row>
    <row r="298" spans="1:62">
      <c r="A298" s="100" t="s">
        <v>601</v>
      </c>
      <c r="D298" s="124">
        <f>SUMIF($A$5:$A$277,$A298,$D$5:$D$277)</f>
        <v>0</v>
      </c>
      <c r="E298" s="62">
        <f>SUMIF($A$5:$A$277,$A298,$E$5:$E$277)</f>
        <v>0</v>
      </c>
      <c r="F298" s="62">
        <f>SUMIF($A$5:$A$277,$A298,$F$5:$F$277)</f>
        <v>0</v>
      </c>
      <c r="G298" s="62">
        <f>SUMIF($A$5:$A$277,$A298,$G$5:$G$277)</f>
        <v>0</v>
      </c>
      <c r="H298" s="93">
        <f t="shared" si="380"/>
        <v>0</v>
      </c>
      <c r="J298" s="128" t="e">
        <f t="shared" si="382"/>
        <v>#DIV/0!</v>
      </c>
      <c r="K298" s="128" t="e">
        <f t="shared" si="383"/>
        <v>#DIV/0!</v>
      </c>
      <c r="L298" s="131" t="e">
        <f>D298/(J298*(E298+F298+G298))</f>
        <v>#DIV/0!</v>
      </c>
      <c r="M298" s="129" t="e">
        <f>AD298/(SUM($E298:$G298))</f>
        <v>#DIV/0!</v>
      </c>
      <c r="N298" s="60" t="e">
        <f>M298-J298</f>
        <v>#DIV/0!</v>
      </c>
      <c r="O298" s="129" t="e">
        <f>AI298/(SUM($E298:$F298))</f>
        <v>#DIV/0!</v>
      </c>
      <c r="P298" s="60" t="e">
        <f>O298-K298</f>
        <v>#DIV/0!</v>
      </c>
      <c r="Q298" s="93" t="e">
        <f t="shared" si="384"/>
        <v>#DIV/0!</v>
      </c>
      <c r="R298" s="130" t="e">
        <f>AC298/(SUM($E298:$G298))</f>
        <v>#DIV/0!</v>
      </c>
      <c r="S298" s="60" t="e">
        <f>R298-J298</f>
        <v>#DIV/0!</v>
      </c>
      <c r="T298" s="130" t="e">
        <f>AH298/(SUM($E298:$F298))</f>
        <v>#DIV/0!</v>
      </c>
      <c r="U298" s="60" t="e">
        <f>T298-K298</f>
        <v>#DIV/0!</v>
      </c>
      <c r="Z298" s="62">
        <f t="shared" si="381"/>
        <v>0</v>
      </c>
      <c r="AA298" s="62">
        <f t="shared" si="381"/>
        <v>0</v>
      </c>
      <c r="AB298" s="62">
        <f t="shared" si="381"/>
        <v>0</v>
      </c>
      <c r="AC298" s="62">
        <f t="shared" si="381"/>
        <v>0</v>
      </c>
      <c r="AD298" s="62">
        <f t="shared" si="381"/>
        <v>0</v>
      </c>
      <c r="AE298" s="62">
        <f t="shared" si="381"/>
        <v>0</v>
      </c>
      <c r="AF298" s="62">
        <f t="shared" si="381"/>
        <v>0</v>
      </c>
      <c r="AG298" s="62">
        <f t="shared" si="381"/>
        <v>0</v>
      </c>
      <c r="AH298" s="62">
        <f t="shared" si="381"/>
        <v>0</v>
      </c>
      <c r="AI298" s="62">
        <f t="shared" si="381"/>
        <v>0</v>
      </c>
      <c r="BJ298" s="96"/>
    </row>
    <row r="299" spans="1:62">
      <c r="M299" s="69"/>
      <c r="N299" s="69"/>
      <c r="O299" s="69"/>
      <c r="P299" s="69"/>
      <c r="BJ299" s="96"/>
    </row>
    <row r="300" spans="1:62">
      <c r="M300" s="69"/>
      <c r="N300" s="69"/>
      <c r="O300" s="69"/>
      <c r="P300" s="69"/>
      <c r="BJ300" s="96"/>
    </row>
    <row r="301" spans="1:62">
      <c r="M301" s="69"/>
      <c r="N301" s="69"/>
      <c r="O301" s="69"/>
      <c r="P301" s="69"/>
      <c r="BJ301" s="96"/>
    </row>
    <row r="302" spans="1:62">
      <c r="M302" s="69"/>
      <c r="N302" s="69"/>
      <c r="O302" s="69"/>
      <c r="P302" s="69"/>
      <c r="BJ302" s="96"/>
    </row>
    <row r="303" spans="1:62">
      <c r="M303" s="69"/>
      <c r="N303" s="69"/>
      <c r="O303" s="69"/>
      <c r="P303" s="69"/>
      <c r="BJ303" s="96"/>
    </row>
    <row r="304" spans="1:62">
      <c r="M304" s="69"/>
      <c r="N304" s="69"/>
      <c r="O304" s="69"/>
      <c r="P304" s="69"/>
      <c r="BJ304" s="96"/>
    </row>
    <row r="305" spans="13:62">
      <c r="M305" s="69"/>
      <c r="N305" s="69"/>
      <c r="O305" s="69"/>
      <c r="P305" s="69"/>
      <c r="BJ305" s="96"/>
    </row>
    <row r="306" spans="13:62">
      <c r="M306" s="69"/>
      <c r="N306" s="69"/>
      <c r="O306" s="69"/>
      <c r="P306" s="69"/>
      <c r="BJ306" s="96"/>
    </row>
    <row r="307" spans="13:62">
      <c r="M307" s="69"/>
      <c r="N307" s="69"/>
      <c r="O307" s="69"/>
      <c r="P307" s="69"/>
      <c r="BJ307" s="96"/>
    </row>
    <row r="308" spans="13:62">
      <c r="M308" s="69"/>
      <c r="N308" s="69"/>
      <c r="O308" s="69"/>
      <c r="P308" s="69"/>
      <c r="BJ308" s="96"/>
    </row>
    <row r="309" spans="13:62">
      <c r="M309" s="69"/>
      <c r="N309" s="69"/>
      <c r="O309" s="69"/>
      <c r="P309" s="69"/>
      <c r="BJ309" s="96"/>
    </row>
    <row r="310" spans="13:62">
      <c r="M310" s="69"/>
      <c r="N310" s="69"/>
      <c r="O310" s="69"/>
      <c r="P310" s="69"/>
      <c r="BJ310" s="96"/>
    </row>
    <row r="311" spans="13:62">
      <c r="M311" s="69"/>
      <c r="N311" s="69"/>
      <c r="O311" s="69"/>
      <c r="P311" s="69"/>
      <c r="BJ311" s="96"/>
    </row>
    <row r="312" spans="13:62">
      <c r="M312" s="69"/>
      <c r="N312" s="69"/>
      <c r="O312" s="69"/>
      <c r="P312" s="69"/>
      <c r="BJ312" s="96"/>
    </row>
    <row r="313" spans="13:62">
      <c r="M313" s="69"/>
      <c r="N313" s="69"/>
      <c r="O313" s="69"/>
      <c r="P313" s="69"/>
      <c r="BJ313" s="96"/>
    </row>
    <row r="314" spans="13:62">
      <c r="M314" s="69"/>
      <c r="N314" s="69"/>
      <c r="O314" s="69"/>
      <c r="P314" s="69"/>
      <c r="BJ314" s="96"/>
    </row>
    <row r="315" spans="13:62">
      <c r="M315" s="69"/>
      <c r="N315" s="69"/>
      <c r="O315" s="69"/>
      <c r="P315" s="69"/>
      <c r="BJ315" s="96"/>
    </row>
    <row r="316" spans="13:62">
      <c r="M316" s="69"/>
      <c r="N316" s="69"/>
      <c r="O316" s="69"/>
      <c r="P316" s="69"/>
      <c r="BJ316" s="96"/>
    </row>
    <row r="317" spans="13:62">
      <c r="M317" s="69"/>
      <c r="N317" s="69"/>
      <c r="O317" s="69"/>
      <c r="P317" s="69"/>
      <c r="BJ317" s="96"/>
    </row>
    <row r="318" spans="13:62">
      <c r="M318" s="69"/>
      <c r="N318" s="69"/>
      <c r="O318" s="69"/>
      <c r="P318" s="69"/>
      <c r="BJ318" s="96"/>
    </row>
    <row r="319" spans="13:62">
      <c r="M319" s="69"/>
      <c r="N319" s="69"/>
      <c r="O319" s="69"/>
      <c r="P319" s="69"/>
      <c r="BJ319" s="96"/>
    </row>
    <row r="320" spans="13:62">
      <c r="M320" s="69"/>
      <c r="N320" s="69"/>
      <c r="O320" s="69"/>
      <c r="P320" s="69"/>
      <c r="BJ320" s="96"/>
    </row>
    <row r="321" spans="13:62">
      <c r="M321" s="69"/>
      <c r="N321" s="69"/>
      <c r="O321" s="69"/>
      <c r="P321" s="69"/>
      <c r="BJ321" s="96"/>
    </row>
    <row r="322" spans="13:62">
      <c r="M322" s="69"/>
      <c r="N322" s="69"/>
      <c r="O322" s="69"/>
      <c r="P322" s="69"/>
      <c r="BJ322" s="96"/>
    </row>
    <row r="323" spans="13:62">
      <c r="M323" s="69"/>
      <c r="N323" s="69"/>
      <c r="O323" s="69"/>
      <c r="P323" s="69"/>
      <c r="BJ323" s="96"/>
    </row>
    <row r="324" spans="13:62">
      <c r="M324" s="69"/>
      <c r="N324" s="69"/>
      <c r="O324" s="69"/>
      <c r="P324" s="69"/>
      <c r="BJ324" s="96"/>
    </row>
    <row r="325" spans="13:62">
      <c r="M325" s="69"/>
      <c r="N325" s="69"/>
      <c r="O325" s="69"/>
      <c r="P325" s="69"/>
      <c r="BJ325" s="96"/>
    </row>
    <row r="326" spans="13:62">
      <c r="M326" s="69"/>
      <c r="N326" s="69"/>
      <c r="O326" s="69"/>
      <c r="P326" s="69"/>
      <c r="BJ326" s="96"/>
    </row>
    <row r="327" spans="13:62">
      <c r="M327" s="69"/>
      <c r="N327" s="69"/>
      <c r="O327" s="69"/>
      <c r="P327" s="69"/>
      <c r="BJ327" s="96"/>
    </row>
    <row r="328" spans="13:62">
      <c r="M328" s="69"/>
      <c r="N328" s="69"/>
      <c r="O328" s="69"/>
      <c r="P328" s="69"/>
      <c r="BJ328" s="96"/>
    </row>
    <row r="329" spans="13:62">
      <c r="M329" s="69"/>
      <c r="N329" s="69"/>
      <c r="O329" s="69"/>
      <c r="P329" s="69"/>
      <c r="BJ329" s="96"/>
    </row>
    <row r="330" spans="13:62">
      <c r="M330" s="69"/>
      <c r="N330" s="69"/>
      <c r="O330" s="69"/>
      <c r="P330" s="69"/>
      <c r="BJ330" s="96"/>
    </row>
    <row r="331" spans="13:62">
      <c r="M331" s="69"/>
      <c r="N331" s="69"/>
      <c r="O331" s="69"/>
      <c r="P331" s="69"/>
      <c r="BJ331" s="96"/>
    </row>
    <row r="332" spans="13:62">
      <c r="M332" s="69"/>
      <c r="N332" s="69"/>
      <c r="O332" s="69"/>
      <c r="P332" s="69"/>
      <c r="BJ332" s="96"/>
    </row>
    <row r="333" spans="13:62">
      <c r="M333" s="69"/>
      <c r="N333" s="69"/>
      <c r="O333" s="69"/>
      <c r="P333" s="69"/>
      <c r="BJ333" s="96"/>
    </row>
    <row r="334" spans="13:62">
      <c r="M334" s="69"/>
      <c r="N334" s="69"/>
      <c r="O334" s="69"/>
      <c r="P334" s="69"/>
      <c r="BJ334" s="96"/>
    </row>
    <row r="335" spans="13:62">
      <c r="M335" s="69"/>
      <c r="N335" s="69"/>
      <c r="O335" s="69"/>
      <c r="P335" s="69"/>
      <c r="BJ335" s="96"/>
    </row>
    <row r="336" spans="13:62">
      <c r="M336" s="69"/>
      <c r="N336" s="69"/>
      <c r="O336" s="69"/>
      <c r="P336" s="69"/>
      <c r="BJ336" s="96"/>
    </row>
    <row r="337" spans="13:62">
      <c r="M337" s="69"/>
      <c r="N337" s="69"/>
      <c r="O337" s="69"/>
      <c r="P337" s="69"/>
      <c r="BJ337" s="96"/>
    </row>
    <row r="338" spans="13:62">
      <c r="M338" s="69"/>
      <c r="N338" s="69"/>
      <c r="O338" s="69"/>
      <c r="P338" s="69"/>
      <c r="BJ338" s="96"/>
    </row>
    <row r="339" spans="13:62">
      <c r="M339" s="69"/>
      <c r="N339" s="69"/>
      <c r="O339" s="69"/>
      <c r="P339" s="69"/>
      <c r="BJ339" s="96"/>
    </row>
    <row r="340" spans="13:62">
      <c r="M340" s="69"/>
      <c r="N340" s="69"/>
      <c r="O340" s="69"/>
      <c r="P340" s="69"/>
      <c r="BJ340" s="96"/>
    </row>
    <row r="341" spans="13:62">
      <c r="M341" s="69"/>
      <c r="N341" s="69"/>
      <c r="O341" s="69"/>
      <c r="P341" s="69"/>
      <c r="BJ341" s="96"/>
    </row>
    <row r="342" spans="13:62">
      <c r="M342" s="69"/>
      <c r="N342" s="69"/>
      <c r="O342" s="69"/>
      <c r="P342" s="69"/>
      <c r="BJ342" s="96"/>
    </row>
    <row r="343" spans="13:62">
      <c r="M343" s="69"/>
      <c r="N343" s="69"/>
      <c r="O343" s="69"/>
      <c r="P343" s="69"/>
      <c r="BJ343" s="96"/>
    </row>
    <row r="344" spans="13:62">
      <c r="M344" s="69"/>
      <c r="N344" s="69"/>
      <c r="O344" s="69"/>
      <c r="P344" s="69"/>
      <c r="BJ344" s="96"/>
    </row>
    <row r="345" spans="13:62">
      <c r="M345" s="69"/>
      <c r="N345" s="69"/>
      <c r="O345" s="69"/>
      <c r="P345" s="69"/>
      <c r="BJ345" s="96"/>
    </row>
    <row r="346" spans="13:62">
      <c r="M346" s="69"/>
      <c r="N346" s="69"/>
      <c r="O346" s="69"/>
      <c r="P346" s="69"/>
      <c r="BJ346" s="96"/>
    </row>
    <row r="347" spans="13:62">
      <c r="M347" s="69"/>
      <c r="N347" s="69"/>
      <c r="O347" s="69"/>
      <c r="P347" s="69"/>
      <c r="BJ347" s="96"/>
    </row>
    <row r="348" spans="13:62">
      <c r="M348" s="69"/>
      <c r="N348" s="69"/>
      <c r="O348" s="69"/>
      <c r="P348" s="69"/>
      <c r="BJ348" s="96"/>
    </row>
    <row r="349" spans="13:62">
      <c r="M349" s="69"/>
      <c r="N349" s="69"/>
      <c r="O349" s="69"/>
      <c r="P349" s="69"/>
      <c r="BJ349" s="96"/>
    </row>
    <row r="350" spans="13:62">
      <c r="M350" s="69"/>
      <c r="N350" s="69"/>
      <c r="O350" s="69"/>
      <c r="P350" s="69"/>
      <c r="BJ350" s="96"/>
    </row>
    <row r="351" spans="13:62">
      <c r="M351" s="69"/>
      <c r="N351" s="69"/>
      <c r="O351" s="69"/>
      <c r="P351" s="69"/>
      <c r="BJ351" s="96"/>
    </row>
    <row r="352" spans="13:62">
      <c r="M352" s="69"/>
      <c r="N352" s="69"/>
      <c r="O352" s="69"/>
      <c r="P352" s="69"/>
      <c r="BJ352" s="96"/>
    </row>
    <row r="353" spans="13:62">
      <c r="M353" s="69"/>
      <c r="N353" s="69"/>
      <c r="O353" s="69"/>
      <c r="P353" s="69"/>
      <c r="BJ353" s="96"/>
    </row>
    <row r="354" spans="13:62">
      <c r="M354" s="69"/>
      <c r="N354" s="69"/>
      <c r="O354" s="69"/>
      <c r="P354" s="69"/>
      <c r="BJ354" s="96"/>
    </row>
    <row r="355" spans="13:62">
      <c r="M355" s="69"/>
      <c r="N355" s="69"/>
      <c r="O355" s="69"/>
      <c r="P355" s="69"/>
      <c r="BJ355" s="96"/>
    </row>
    <row r="356" spans="13:62">
      <c r="M356" s="69"/>
      <c r="N356" s="69"/>
      <c r="O356" s="69"/>
      <c r="P356" s="69"/>
      <c r="BJ356" s="96"/>
    </row>
    <row r="357" spans="13:62">
      <c r="M357" s="69"/>
      <c r="N357" s="69"/>
      <c r="O357" s="69"/>
      <c r="P357" s="69"/>
      <c r="BJ357" s="96"/>
    </row>
    <row r="358" spans="13:62">
      <c r="M358" s="69"/>
      <c r="N358" s="69"/>
      <c r="O358" s="69"/>
      <c r="P358" s="69"/>
      <c r="BJ358" s="96"/>
    </row>
    <row r="359" spans="13:62">
      <c r="M359" s="69"/>
      <c r="N359" s="69"/>
      <c r="O359" s="69"/>
      <c r="P359" s="69"/>
      <c r="BJ359" s="96"/>
    </row>
    <row r="360" spans="13:62">
      <c r="M360" s="69"/>
      <c r="N360" s="69"/>
      <c r="O360" s="69"/>
      <c r="P360" s="69"/>
      <c r="BJ360" s="96"/>
    </row>
    <row r="361" spans="13:62">
      <c r="M361" s="69"/>
      <c r="N361" s="69"/>
      <c r="O361" s="69"/>
      <c r="P361" s="69"/>
      <c r="BJ361" s="96"/>
    </row>
    <row r="362" spans="13:62">
      <c r="M362" s="69"/>
      <c r="N362" s="69"/>
      <c r="O362" s="69"/>
      <c r="P362" s="69"/>
      <c r="BJ362" s="96"/>
    </row>
    <row r="363" spans="13:62">
      <c r="M363" s="69"/>
      <c r="N363" s="69"/>
      <c r="O363" s="69"/>
      <c r="P363" s="69"/>
      <c r="BJ363" s="96"/>
    </row>
    <row r="364" spans="13:62">
      <c r="M364" s="69"/>
      <c r="N364" s="69"/>
      <c r="O364" s="69"/>
      <c r="P364" s="69"/>
      <c r="BJ364" s="96"/>
    </row>
    <row r="365" spans="13:62">
      <c r="M365" s="69"/>
      <c r="N365" s="69"/>
      <c r="O365" s="69"/>
      <c r="P365" s="69"/>
      <c r="BJ365" s="96"/>
    </row>
    <row r="366" spans="13:62">
      <c r="M366" s="69"/>
      <c r="N366" s="69"/>
      <c r="O366" s="69"/>
      <c r="P366" s="69"/>
      <c r="BJ366" s="96"/>
    </row>
    <row r="367" spans="13:62">
      <c r="M367" s="69"/>
      <c r="N367" s="69"/>
      <c r="O367" s="69"/>
      <c r="P367" s="69"/>
      <c r="BJ367" s="96"/>
    </row>
    <row r="368" spans="13:62">
      <c r="M368" s="69"/>
      <c r="N368" s="69"/>
      <c r="O368" s="69"/>
      <c r="P368" s="69"/>
      <c r="BJ368" s="96"/>
    </row>
    <row r="369" spans="13:62">
      <c r="M369" s="69"/>
      <c r="N369" s="69"/>
      <c r="O369" s="69"/>
      <c r="P369" s="69"/>
      <c r="BJ369" s="96"/>
    </row>
    <row r="370" spans="13:62">
      <c r="M370" s="69"/>
      <c r="N370" s="69"/>
      <c r="O370" s="69"/>
      <c r="P370" s="69"/>
      <c r="BJ370" s="96"/>
    </row>
    <row r="371" spans="13:62">
      <c r="M371" s="69"/>
      <c r="N371" s="69"/>
      <c r="O371" s="69"/>
      <c r="P371" s="69"/>
      <c r="BJ371" s="96"/>
    </row>
    <row r="372" spans="13:62">
      <c r="M372" s="69"/>
      <c r="N372" s="69"/>
      <c r="O372" s="69"/>
      <c r="P372" s="69"/>
      <c r="BJ372" s="96"/>
    </row>
    <row r="373" spans="13:62">
      <c r="M373" s="69"/>
      <c r="N373" s="69"/>
      <c r="O373" s="69"/>
      <c r="P373" s="69"/>
      <c r="BJ373" s="96"/>
    </row>
    <row r="374" spans="13:62">
      <c r="M374" s="69"/>
      <c r="N374" s="69"/>
      <c r="O374" s="69"/>
      <c r="P374" s="69"/>
      <c r="BJ374" s="96"/>
    </row>
    <row r="375" spans="13:62">
      <c r="M375" s="69"/>
      <c r="N375" s="69"/>
      <c r="O375" s="69"/>
      <c r="P375" s="69"/>
      <c r="BJ375" s="96"/>
    </row>
    <row r="376" spans="13:62">
      <c r="M376" s="69"/>
      <c r="N376" s="69"/>
      <c r="O376" s="69"/>
      <c r="P376" s="69"/>
      <c r="BJ376" s="96"/>
    </row>
    <row r="377" spans="13:62">
      <c r="M377" s="69"/>
      <c r="N377" s="69"/>
      <c r="O377" s="69"/>
      <c r="P377" s="69"/>
      <c r="BJ377" s="96"/>
    </row>
    <row r="378" spans="13:62">
      <c r="M378" s="69"/>
      <c r="N378" s="69"/>
      <c r="O378" s="69"/>
      <c r="P378" s="69"/>
      <c r="BJ378" s="96"/>
    </row>
    <row r="379" spans="13:62">
      <c r="M379" s="69"/>
      <c r="N379" s="69"/>
      <c r="O379" s="69"/>
      <c r="P379" s="69"/>
      <c r="BJ379" s="96"/>
    </row>
    <row r="380" spans="13:62">
      <c r="M380" s="69"/>
      <c r="N380" s="69"/>
      <c r="O380" s="69"/>
      <c r="P380" s="69"/>
      <c r="BJ380" s="96"/>
    </row>
    <row r="381" spans="13:62">
      <c r="M381" s="69"/>
      <c r="N381" s="69"/>
      <c r="O381" s="69"/>
      <c r="P381" s="69"/>
      <c r="BJ381" s="96"/>
    </row>
    <row r="382" spans="13:62">
      <c r="M382" s="69"/>
      <c r="N382" s="69"/>
      <c r="O382" s="69"/>
      <c r="P382" s="69"/>
      <c r="BJ382" s="96"/>
    </row>
    <row r="383" spans="13:62">
      <c r="M383" s="69"/>
      <c r="N383" s="69"/>
      <c r="O383" s="69"/>
      <c r="P383" s="69"/>
      <c r="BJ383" s="96"/>
    </row>
    <row r="384" spans="13:62">
      <c r="M384" s="69"/>
      <c r="N384" s="69"/>
      <c r="O384" s="69"/>
      <c r="P384" s="69"/>
      <c r="BJ384" s="96"/>
    </row>
    <row r="385" spans="13:62">
      <c r="M385" s="69"/>
      <c r="N385" s="69"/>
      <c r="O385" s="69"/>
      <c r="P385" s="69"/>
      <c r="BJ385" s="96"/>
    </row>
    <row r="386" spans="13:62">
      <c r="M386" s="69"/>
      <c r="N386" s="69"/>
      <c r="O386" s="69"/>
      <c r="P386" s="69"/>
      <c r="BJ386" s="96"/>
    </row>
    <row r="387" spans="13:62">
      <c r="M387" s="69"/>
      <c r="N387" s="69"/>
      <c r="O387" s="69"/>
      <c r="P387" s="69"/>
      <c r="BJ387" s="96"/>
    </row>
    <row r="388" spans="13:62">
      <c r="M388" s="69"/>
      <c r="N388" s="69"/>
      <c r="O388" s="69"/>
      <c r="P388" s="69"/>
      <c r="BJ388" s="96"/>
    </row>
    <row r="389" spans="13:62">
      <c r="M389" s="69"/>
      <c r="N389" s="69"/>
      <c r="O389" s="69"/>
      <c r="P389" s="69"/>
      <c r="BJ389" s="96"/>
    </row>
    <row r="390" spans="13:62">
      <c r="M390" s="69"/>
      <c r="N390" s="69"/>
      <c r="O390" s="69"/>
      <c r="P390" s="69"/>
      <c r="BJ390" s="96"/>
    </row>
    <row r="391" spans="13:62">
      <c r="M391" s="69"/>
      <c r="N391" s="69"/>
      <c r="O391" s="69"/>
      <c r="P391" s="69"/>
      <c r="BJ391" s="96"/>
    </row>
    <row r="392" spans="13:62">
      <c r="M392" s="69"/>
      <c r="N392" s="69"/>
      <c r="O392" s="69"/>
      <c r="P392" s="69"/>
      <c r="BJ392" s="96"/>
    </row>
    <row r="393" spans="13:62">
      <c r="M393" s="69"/>
      <c r="N393" s="69"/>
      <c r="O393" s="69"/>
      <c r="P393" s="69"/>
      <c r="BJ393" s="96"/>
    </row>
    <row r="394" spans="13:62">
      <c r="M394" s="69"/>
      <c r="N394" s="69"/>
      <c r="O394" s="69"/>
      <c r="P394" s="69"/>
      <c r="BJ394" s="96"/>
    </row>
    <row r="395" spans="13:62">
      <c r="M395" s="69"/>
      <c r="N395" s="69"/>
      <c r="O395" s="69"/>
      <c r="P395" s="69"/>
      <c r="BJ395" s="96"/>
    </row>
    <row r="396" spans="13:62">
      <c r="M396" s="69"/>
      <c r="N396" s="69"/>
      <c r="O396" s="69"/>
      <c r="P396" s="69"/>
      <c r="BJ396" s="96"/>
    </row>
    <row r="397" spans="13:62">
      <c r="M397" s="69"/>
      <c r="N397" s="69"/>
      <c r="O397" s="69"/>
      <c r="P397" s="69"/>
      <c r="BJ397" s="96"/>
    </row>
    <row r="398" spans="13:62">
      <c r="M398" s="69"/>
      <c r="N398" s="69"/>
      <c r="O398" s="69"/>
      <c r="P398" s="69"/>
      <c r="BJ398" s="96"/>
    </row>
    <row r="399" spans="13:62">
      <c r="M399" s="69"/>
      <c r="N399" s="69"/>
      <c r="O399" s="69"/>
      <c r="P399" s="69"/>
      <c r="BJ399" s="96"/>
    </row>
    <row r="400" spans="13:62">
      <c r="M400" s="69"/>
      <c r="N400" s="69"/>
      <c r="O400" s="69"/>
      <c r="P400" s="69"/>
      <c r="BJ400" s="96"/>
    </row>
    <row r="401" spans="13:62">
      <c r="M401" s="69"/>
      <c r="N401" s="69"/>
      <c r="O401" s="69"/>
      <c r="P401" s="69"/>
      <c r="BJ401" s="96"/>
    </row>
    <row r="402" spans="13:62">
      <c r="M402" s="69"/>
      <c r="N402" s="69"/>
      <c r="O402" s="69"/>
      <c r="P402" s="69"/>
      <c r="BJ402" s="96"/>
    </row>
    <row r="403" spans="13:62">
      <c r="M403" s="69"/>
      <c r="N403" s="69"/>
      <c r="O403" s="69"/>
      <c r="P403" s="69"/>
      <c r="BJ403" s="96"/>
    </row>
    <row r="404" spans="13:62">
      <c r="M404" s="69"/>
      <c r="N404" s="69"/>
      <c r="O404" s="69"/>
      <c r="P404" s="69"/>
      <c r="BJ404" s="96"/>
    </row>
    <row r="405" spans="13:62">
      <c r="M405" s="69"/>
      <c r="N405" s="69"/>
      <c r="O405" s="69"/>
      <c r="P405" s="69"/>
      <c r="BJ405" s="96"/>
    </row>
    <row r="406" spans="13:62">
      <c r="M406" s="69"/>
      <c r="N406" s="69"/>
      <c r="O406" s="69"/>
      <c r="P406" s="69"/>
      <c r="BJ406" s="96"/>
    </row>
    <row r="407" spans="13:62">
      <c r="M407" s="69"/>
      <c r="N407" s="69"/>
      <c r="O407" s="69"/>
      <c r="P407" s="69"/>
      <c r="BJ407" s="96"/>
    </row>
    <row r="408" spans="13:62">
      <c r="M408" s="69"/>
      <c r="N408" s="69"/>
      <c r="O408" s="69"/>
      <c r="P408" s="69"/>
      <c r="BJ408" s="96"/>
    </row>
    <row r="409" spans="13:62">
      <c r="M409" s="69"/>
      <c r="N409" s="69"/>
      <c r="O409" s="69"/>
      <c r="P409" s="69"/>
      <c r="BJ409" s="96"/>
    </row>
    <row r="410" spans="13:62">
      <c r="M410" s="69"/>
      <c r="N410" s="69"/>
      <c r="O410" s="69"/>
      <c r="P410" s="69"/>
      <c r="BJ410" s="96"/>
    </row>
    <row r="411" spans="13:62">
      <c r="M411" s="69"/>
      <c r="N411" s="69"/>
      <c r="O411" s="69"/>
      <c r="P411" s="69"/>
      <c r="BJ411" s="96"/>
    </row>
    <row r="412" spans="13:62">
      <c r="M412" s="69"/>
      <c r="N412" s="69"/>
      <c r="O412" s="69"/>
      <c r="P412" s="69"/>
      <c r="BJ412" s="96"/>
    </row>
    <row r="413" spans="13:62">
      <c r="M413" s="69"/>
      <c r="N413" s="69"/>
      <c r="O413" s="69"/>
      <c r="P413" s="69"/>
      <c r="BJ413" s="96"/>
    </row>
    <row r="414" spans="13:62">
      <c r="M414" s="69"/>
      <c r="N414" s="69"/>
      <c r="O414" s="69"/>
      <c r="P414" s="69"/>
      <c r="BJ414" s="96"/>
    </row>
    <row r="415" spans="13:62">
      <c r="M415" s="69"/>
      <c r="N415" s="69"/>
      <c r="O415" s="69"/>
      <c r="P415" s="69"/>
      <c r="BJ415" s="96"/>
    </row>
    <row r="416" spans="13:62">
      <c r="M416" s="69"/>
      <c r="N416" s="69"/>
      <c r="O416" s="69"/>
      <c r="P416" s="69"/>
      <c r="BJ416" s="96"/>
    </row>
    <row r="417" spans="13:62">
      <c r="M417" s="69"/>
      <c r="N417" s="69"/>
      <c r="O417" s="69"/>
      <c r="P417" s="69"/>
      <c r="BJ417" s="96"/>
    </row>
    <row r="418" spans="13:62">
      <c r="M418" s="69"/>
      <c r="N418" s="69"/>
      <c r="O418" s="69"/>
      <c r="P418" s="69"/>
      <c r="BJ418" s="96"/>
    </row>
    <row r="419" spans="13:62">
      <c r="M419" s="69"/>
      <c r="N419" s="69"/>
      <c r="O419" s="69"/>
      <c r="P419" s="69"/>
      <c r="BJ419" s="96"/>
    </row>
    <row r="420" spans="13:62">
      <c r="M420" s="69"/>
      <c r="N420" s="69"/>
      <c r="O420" s="69"/>
      <c r="P420" s="69"/>
      <c r="BJ420" s="96"/>
    </row>
    <row r="421" spans="13:62">
      <c r="M421" s="69"/>
      <c r="N421" s="69"/>
      <c r="O421" s="69"/>
      <c r="P421" s="69"/>
      <c r="BJ421" s="96"/>
    </row>
    <row r="422" spans="13:62">
      <c r="M422" s="69"/>
      <c r="N422" s="69"/>
      <c r="O422" s="69"/>
      <c r="P422" s="69"/>
      <c r="BJ422" s="96"/>
    </row>
    <row r="423" spans="13:62">
      <c r="M423" s="69"/>
      <c r="N423" s="69"/>
      <c r="O423" s="69"/>
      <c r="P423" s="69"/>
      <c r="BJ423" s="96"/>
    </row>
    <row r="424" spans="13:62">
      <c r="M424" s="69"/>
      <c r="N424" s="69"/>
      <c r="O424" s="69"/>
      <c r="P424" s="69"/>
      <c r="BJ424" s="96"/>
    </row>
    <row r="425" spans="13:62">
      <c r="M425" s="69"/>
      <c r="N425" s="69"/>
      <c r="O425" s="69"/>
      <c r="P425" s="69"/>
      <c r="BJ425" s="96"/>
    </row>
    <row r="426" spans="13:62">
      <c r="M426" s="69"/>
      <c r="N426" s="69"/>
      <c r="O426" s="69"/>
      <c r="P426" s="69"/>
      <c r="BJ426" s="96"/>
    </row>
    <row r="427" spans="13:62">
      <c r="M427" s="69"/>
      <c r="N427" s="69"/>
      <c r="O427" s="69"/>
      <c r="P427" s="69"/>
      <c r="BJ427" s="96"/>
    </row>
    <row r="428" spans="13:62">
      <c r="M428" s="69"/>
      <c r="N428" s="69"/>
      <c r="O428" s="69"/>
      <c r="P428" s="69"/>
      <c r="BJ428" s="96"/>
    </row>
    <row r="429" spans="13:62">
      <c r="M429" s="69"/>
      <c r="N429" s="69"/>
      <c r="O429" s="69"/>
      <c r="P429" s="69"/>
      <c r="BJ429" s="96"/>
    </row>
    <row r="430" spans="13:62">
      <c r="M430" s="69"/>
      <c r="N430" s="69"/>
      <c r="O430" s="69"/>
      <c r="P430" s="69"/>
      <c r="BJ430" s="96"/>
    </row>
    <row r="431" spans="13:62">
      <c r="M431" s="69"/>
      <c r="N431" s="69"/>
      <c r="O431" s="69"/>
      <c r="P431" s="69"/>
      <c r="BJ431" s="96"/>
    </row>
    <row r="432" spans="13:62">
      <c r="M432" s="69"/>
      <c r="N432" s="69"/>
      <c r="O432" s="69"/>
      <c r="P432" s="69"/>
      <c r="BJ432" s="96"/>
    </row>
    <row r="433" spans="13:62">
      <c r="M433" s="69"/>
      <c r="N433" s="69"/>
      <c r="O433" s="69"/>
      <c r="P433" s="69"/>
      <c r="BJ433" s="96"/>
    </row>
    <row r="434" spans="13:62">
      <c r="M434" s="69"/>
      <c r="N434" s="69"/>
      <c r="O434" s="69"/>
      <c r="P434" s="69"/>
      <c r="BJ434" s="96"/>
    </row>
    <row r="435" spans="13:62">
      <c r="M435" s="69"/>
      <c r="N435" s="69"/>
      <c r="O435" s="69"/>
      <c r="P435" s="69"/>
      <c r="BJ435" s="96"/>
    </row>
    <row r="436" spans="13:62">
      <c r="M436" s="69"/>
      <c r="N436" s="69"/>
      <c r="O436" s="69"/>
      <c r="P436" s="69"/>
      <c r="BJ436" s="96"/>
    </row>
    <row r="437" spans="13:62">
      <c r="M437" s="69"/>
      <c r="N437" s="69"/>
      <c r="O437" s="69"/>
      <c r="P437" s="69"/>
      <c r="BJ437" s="96"/>
    </row>
    <row r="438" spans="13:62">
      <c r="M438" s="69"/>
      <c r="N438" s="69"/>
      <c r="O438" s="69"/>
      <c r="P438" s="69"/>
    </row>
    <row r="439" spans="13:62">
      <c r="M439" s="69"/>
      <c r="N439" s="69"/>
      <c r="O439" s="69"/>
      <c r="P439" s="69"/>
    </row>
    <row r="440" spans="13:62">
      <c r="M440" s="69"/>
      <c r="N440" s="69"/>
      <c r="O440" s="69"/>
      <c r="P440" s="69"/>
    </row>
    <row r="441" spans="13:62">
      <c r="M441" s="69"/>
      <c r="N441" s="69"/>
      <c r="O441" s="69"/>
      <c r="P441" s="69"/>
    </row>
    <row r="442" spans="13:62">
      <c r="M442" s="69"/>
      <c r="N442" s="69"/>
      <c r="O442" s="69"/>
      <c r="P442" s="69"/>
    </row>
    <row r="443" spans="13:62">
      <c r="M443" s="69"/>
      <c r="N443" s="69"/>
      <c r="O443" s="69"/>
      <c r="P443" s="69"/>
    </row>
    <row r="444" spans="13:62">
      <c r="M444" s="69"/>
      <c r="N444" s="69"/>
      <c r="O444" s="69"/>
      <c r="P444" s="69"/>
    </row>
    <row r="445" spans="13:62">
      <c r="M445" s="69"/>
      <c r="N445" s="69"/>
      <c r="O445" s="69"/>
      <c r="P445" s="69"/>
    </row>
    <row r="446" spans="13:62">
      <c r="M446" s="69"/>
      <c r="N446" s="69"/>
      <c r="O446" s="69"/>
      <c r="P446" s="69"/>
    </row>
    <row r="447" spans="13:62">
      <c r="M447" s="69"/>
      <c r="N447" s="69"/>
      <c r="O447" s="69"/>
      <c r="P447" s="69"/>
    </row>
    <row r="448" spans="13:62">
      <c r="M448" s="69"/>
      <c r="N448" s="69"/>
      <c r="O448" s="69"/>
      <c r="P448" s="69"/>
    </row>
    <row r="449" spans="13:16">
      <c r="M449" s="69"/>
      <c r="N449" s="69"/>
      <c r="O449" s="69"/>
      <c r="P449" s="69"/>
    </row>
    <row r="450" spans="13:16">
      <c r="M450" s="69"/>
      <c r="N450" s="69"/>
      <c r="O450" s="69"/>
      <c r="P450" s="69"/>
    </row>
    <row r="451" spans="13:16">
      <c r="M451" s="69"/>
      <c r="N451" s="69"/>
      <c r="O451" s="69"/>
      <c r="P451" s="69"/>
    </row>
    <row r="452" spans="13:16">
      <c r="M452" s="69"/>
      <c r="N452" s="69"/>
      <c r="O452" s="69"/>
      <c r="P452" s="69"/>
    </row>
    <row r="453" spans="13:16">
      <c r="M453" s="69"/>
      <c r="N453" s="69"/>
      <c r="O453" s="69"/>
      <c r="P453" s="69"/>
    </row>
    <row r="454" spans="13:16">
      <c r="M454" s="69"/>
      <c r="N454" s="69"/>
      <c r="O454" s="69"/>
      <c r="P454" s="69"/>
    </row>
    <row r="455" spans="13:16">
      <c r="M455" s="69"/>
      <c r="N455" s="69"/>
      <c r="O455" s="69"/>
      <c r="P455" s="69"/>
    </row>
    <row r="456" spans="13:16">
      <c r="M456" s="69"/>
      <c r="N456" s="69"/>
      <c r="O456" s="69"/>
      <c r="P456" s="69"/>
    </row>
    <row r="457" spans="13:16">
      <c r="M457" s="69"/>
      <c r="N457" s="69"/>
      <c r="O457" s="69"/>
      <c r="P457" s="69"/>
    </row>
    <row r="458" spans="13:16">
      <c r="M458" s="69"/>
      <c r="N458" s="69"/>
      <c r="O458" s="69"/>
      <c r="P458" s="69"/>
    </row>
    <row r="459" spans="13:16">
      <c r="M459" s="69"/>
      <c r="N459" s="69"/>
      <c r="O459" s="69"/>
      <c r="P459" s="69"/>
    </row>
    <row r="460" spans="13:16">
      <c r="M460" s="69"/>
      <c r="N460" s="69"/>
      <c r="O460" s="69"/>
      <c r="P460" s="69"/>
    </row>
    <row r="461" spans="13:16">
      <c r="M461" s="69"/>
      <c r="N461" s="69"/>
      <c r="O461" s="69"/>
      <c r="P461" s="69"/>
    </row>
    <row r="462" spans="13:16">
      <c r="M462" s="69"/>
      <c r="N462" s="69"/>
      <c r="O462" s="69"/>
      <c r="P462" s="69"/>
    </row>
    <row r="463" spans="13:16">
      <c r="M463" s="69"/>
      <c r="N463" s="69"/>
      <c r="O463" s="69"/>
      <c r="P463" s="69"/>
    </row>
    <row r="464" spans="13:16">
      <c r="M464" s="69"/>
      <c r="N464" s="69"/>
      <c r="O464" s="69"/>
      <c r="P464" s="69"/>
    </row>
    <row r="465" spans="13:16">
      <c r="M465" s="69"/>
      <c r="N465" s="69"/>
      <c r="O465" s="69"/>
      <c r="P465" s="69"/>
    </row>
    <row r="466" spans="13:16">
      <c r="M466" s="69"/>
      <c r="N466" s="69"/>
      <c r="O466" s="69"/>
      <c r="P466" s="69"/>
    </row>
    <row r="467" spans="13:16">
      <c r="M467" s="69"/>
      <c r="N467" s="69"/>
      <c r="O467" s="69"/>
      <c r="P467" s="69"/>
    </row>
    <row r="468" spans="13:16">
      <c r="M468" s="69"/>
      <c r="N468" s="69"/>
      <c r="O468" s="69"/>
      <c r="P468" s="69"/>
    </row>
    <row r="469" spans="13:16">
      <c r="M469" s="69"/>
      <c r="N469" s="69"/>
      <c r="O469" s="69"/>
      <c r="P469" s="69"/>
    </row>
    <row r="470" spans="13:16">
      <c r="M470" s="69"/>
      <c r="N470" s="69"/>
      <c r="O470" s="69"/>
      <c r="P470" s="69"/>
    </row>
    <row r="471" spans="13:16">
      <c r="M471" s="69"/>
      <c r="N471" s="69"/>
      <c r="O471" s="69"/>
      <c r="P471" s="69"/>
    </row>
    <row r="472" spans="13:16">
      <c r="M472" s="69"/>
      <c r="N472" s="69"/>
      <c r="O472" s="69"/>
      <c r="P472" s="69"/>
    </row>
    <row r="473" spans="13:16">
      <c r="M473" s="69"/>
      <c r="N473" s="69"/>
      <c r="O473" s="69"/>
      <c r="P473" s="69"/>
    </row>
    <row r="474" spans="13:16">
      <c r="M474" s="69"/>
      <c r="N474" s="69"/>
      <c r="O474" s="69"/>
      <c r="P474" s="69"/>
    </row>
    <row r="475" spans="13:16">
      <c r="M475" s="69"/>
      <c r="N475" s="69"/>
      <c r="O475" s="69"/>
      <c r="P475" s="69"/>
    </row>
    <row r="476" spans="13:16">
      <c r="M476" s="69"/>
      <c r="N476" s="69"/>
      <c r="O476" s="69"/>
      <c r="P476" s="69"/>
    </row>
    <row r="477" spans="13:16">
      <c r="M477" s="69"/>
      <c r="N477" s="69"/>
      <c r="O477" s="69"/>
      <c r="P477" s="69"/>
    </row>
    <row r="478" spans="13:16">
      <c r="M478" s="69"/>
      <c r="N478" s="69"/>
      <c r="O478" s="69"/>
      <c r="P478" s="69"/>
    </row>
    <row r="479" spans="13:16">
      <c r="M479" s="69"/>
      <c r="N479" s="69"/>
      <c r="O479" s="69"/>
      <c r="P479" s="69"/>
    </row>
    <row r="480" spans="13:16">
      <c r="M480" s="69"/>
      <c r="N480" s="69"/>
      <c r="O480" s="69"/>
      <c r="P480" s="69"/>
    </row>
    <row r="481" spans="13:16">
      <c r="M481" s="69"/>
      <c r="N481" s="69"/>
      <c r="O481" s="69"/>
      <c r="P481" s="69"/>
    </row>
    <row r="482" spans="13:16">
      <c r="M482" s="69"/>
      <c r="N482" s="69"/>
      <c r="O482" s="69"/>
      <c r="P482" s="69"/>
    </row>
    <row r="483" spans="13:16">
      <c r="M483" s="69"/>
      <c r="N483" s="69"/>
      <c r="O483" s="69"/>
      <c r="P483" s="69"/>
    </row>
    <row r="484" spans="13:16">
      <c r="M484" s="69"/>
      <c r="N484" s="69"/>
      <c r="O484" s="69"/>
      <c r="P484" s="69"/>
    </row>
    <row r="485" spans="13:16">
      <c r="M485" s="69"/>
      <c r="N485" s="69"/>
      <c r="O485" s="69"/>
      <c r="P485" s="69"/>
    </row>
    <row r="486" spans="13:16">
      <c r="M486" s="69"/>
      <c r="N486" s="69"/>
      <c r="O486" s="69"/>
      <c r="P486" s="69"/>
    </row>
    <row r="487" spans="13:16">
      <c r="M487" s="69"/>
      <c r="N487" s="69"/>
      <c r="O487" s="69"/>
      <c r="P487" s="69"/>
    </row>
    <row r="488" spans="13:16">
      <c r="M488" s="69"/>
      <c r="N488" s="69"/>
      <c r="O488" s="69"/>
      <c r="P488" s="69"/>
    </row>
    <row r="489" spans="13:16">
      <c r="M489" s="69"/>
      <c r="N489" s="69"/>
      <c r="O489" s="69"/>
      <c r="P489" s="69"/>
    </row>
    <row r="490" spans="13:16">
      <c r="M490" s="69"/>
      <c r="N490" s="69"/>
      <c r="O490" s="69"/>
      <c r="P490" s="69"/>
    </row>
    <row r="491" spans="13:16">
      <c r="M491" s="69"/>
      <c r="N491" s="69"/>
      <c r="O491" s="69"/>
      <c r="P491" s="69"/>
    </row>
    <row r="492" spans="13:16">
      <c r="M492" s="69"/>
      <c r="N492" s="69"/>
      <c r="O492" s="69"/>
      <c r="P492" s="69"/>
    </row>
    <row r="493" spans="13:16">
      <c r="M493" s="69"/>
      <c r="N493" s="69"/>
      <c r="O493" s="69"/>
      <c r="P493" s="69"/>
    </row>
    <row r="494" spans="13:16">
      <c r="M494" s="69"/>
      <c r="N494" s="69"/>
      <c r="O494" s="69"/>
      <c r="P494" s="69"/>
    </row>
    <row r="495" spans="13:16">
      <c r="M495" s="69"/>
      <c r="N495" s="69"/>
      <c r="O495" s="69"/>
      <c r="P495" s="69"/>
    </row>
    <row r="496" spans="13:16">
      <c r="M496" s="69"/>
      <c r="N496" s="69"/>
      <c r="O496" s="69"/>
      <c r="P496" s="69"/>
    </row>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sheetData>
  <mergeCells count="3">
    <mergeCell ref="H2:I2"/>
    <mergeCell ref="Z3:AD3"/>
    <mergeCell ref="AE3:AI3"/>
  </mergeCells>
  <conditionalFormatting sqref="Q6:Q44 Q49:Q86 Q91:Q127 Q147:Q152 Q157:Q191 Q196:Q203 Q208:Q228">
    <cfRule type="cellIs" dxfId="10" priority="5" stopIfTrue="1" operator="notEqual">
      <formula>$I6</formula>
    </cfRule>
  </conditionalFormatting>
  <conditionalFormatting sqref="Q132:Q142">
    <cfRule type="cellIs" dxfId="9" priority="2" stopIfTrue="1" operator="notEqual">
      <formula>$I132</formula>
    </cfRule>
  </conditionalFormatting>
  <conditionalFormatting sqref="Q232:Q275">
    <cfRule type="cellIs" dxfId="8" priority="1" stopIfTrue="1" operator="notEqual">
      <formula>$I232</formula>
    </cfRule>
  </conditionalFormatting>
  <conditionalFormatting sqref="Q282:Q289">
    <cfRule type="cellIs" dxfId="7" priority="3" stopIfTrue="1" operator="notEqual">
      <formula>$I282</formula>
    </cfRule>
  </conditionalFormatting>
  <conditionalFormatting sqref="Q282:Q290">
    <cfRule type="cellIs" dxfId="6" priority="4" stopIfTrue="1" operator="notEqual">
      <formula>I282</formula>
    </cfRule>
  </conditionalFormatting>
  <conditionalFormatting sqref="Q290">
    <cfRule type="cellIs" dxfId="5" priority="6" stopIfTrue="1" operator="notEqual">
      <formula>#REF!</formula>
    </cfRule>
  </conditionalFormatting>
  <pageMargins left="0.25" right="0.25" top="0.75" bottom="0.75" header="0.3" footer="0.3"/>
  <pageSetup scale="54" fitToHeight="0" orientation="landscape" r:id="rId1"/>
  <headerFooter alignWithMargins="0">
    <oddFooter>&amp;A&amp;RPage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7D3C-1B7B-4F51-BEAD-76946C7DF875}">
  <sheetPr>
    <pageSetUpPr fitToPage="1"/>
  </sheetPr>
  <dimension ref="A1:AY1989"/>
  <sheetViews>
    <sheetView zoomScale="85" zoomScaleNormal="85" workbookViewId="0">
      <pane ySplit="4" topLeftCell="A5" activePane="bottomLeft" state="frozen"/>
      <selection pane="bottomLeft" activeCell="I205" sqref="I205"/>
    </sheetView>
  </sheetViews>
  <sheetFormatPr defaultColWidth="9.42578125" defaultRowHeight="15" zeroHeight="1"/>
  <cols>
    <col min="1" max="1" width="13.5703125" style="59" customWidth="1"/>
    <col min="2" max="2" width="27" style="71" customWidth="1"/>
    <col min="3" max="3" width="13.42578125" style="59" customWidth="1"/>
    <col min="4" max="4" width="15.42578125" style="59" customWidth="1"/>
    <col min="5" max="7" width="14.42578125" style="59" customWidth="1"/>
    <col min="8" max="8" width="9.5703125" style="59" customWidth="1"/>
    <col min="9" max="9" width="12.42578125" style="59" customWidth="1"/>
    <col min="10" max="11" width="8.5703125" style="69" customWidth="1"/>
    <col min="12" max="12" width="10.5703125" style="59" customWidth="1"/>
    <col min="13" max="13" width="9.42578125" style="59" bestFit="1" customWidth="1"/>
    <col min="14" max="14" width="11.5703125" style="59" customWidth="1"/>
    <col min="15" max="15" width="9.42578125" style="59" bestFit="1" customWidth="1"/>
    <col min="16" max="16" width="11.5703125" style="59" customWidth="1"/>
    <col min="17" max="17" width="8.5703125" style="59" customWidth="1"/>
    <col min="18" max="21" width="9.42578125" style="59" bestFit="1" customWidth="1"/>
    <col min="22" max="22" width="12.5703125" style="59" customWidth="1"/>
    <col min="23" max="23" width="15.42578125" style="59" customWidth="1"/>
    <col min="24" max="24" width="11.42578125" style="59" customWidth="1"/>
    <col min="25" max="25" width="14.5703125" style="59" customWidth="1"/>
    <col min="26" max="35" width="12" style="62" customWidth="1"/>
    <col min="36" max="36" width="9.42578125" style="59" customWidth="1"/>
    <col min="37" max="37" width="9.42578125" style="72" customWidth="1"/>
    <col min="38" max="38" width="30.42578125" style="59" customWidth="1"/>
    <col min="39" max="39" width="19" style="59" customWidth="1"/>
    <col min="40" max="40" width="9.42578125" style="59" customWidth="1"/>
    <col min="41" max="41" width="15.42578125" style="59" customWidth="1"/>
    <col min="42" max="42" width="17.5703125" style="59" customWidth="1"/>
    <col min="43" max="43" width="15.5703125" style="59" customWidth="1"/>
    <col min="44" max="44" width="14.42578125" style="59" customWidth="1"/>
    <col min="45" max="46" width="9.42578125" style="59" customWidth="1"/>
    <col min="47" max="47" width="16.42578125" style="59" customWidth="1"/>
    <col min="48" max="48" width="23.42578125" style="59" customWidth="1"/>
    <col min="49" max="50" width="16.42578125" style="59" customWidth="1"/>
    <col min="51" max="51" width="6.42578125" style="59" customWidth="1"/>
    <col min="52" max="60" width="9.42578125" style="59" customWidth="1"/>
    <col min="61" max="16384" width="9.42578125" style="59"/>
  </cols>
  <sheetData>
    <row r="1" spans="1:51" ht="20.100000000000001" customHeight="1" thickBot="1">
      <c r="A1" s="55" t="s">
        <v>361</v>
      </c>
      <c r="B1" s="56"/>
      <c r="C1" s="57"/>
      <c r="D1" s="58" t="s">
        <v>362</v>
      </c>
      <c r="E1" s="57"/>
      <c r="F1" s="57"/>
      <c r="G1" s="57"/>
      <c r="J1" s="60"/>
      <c r="K1" s="60"/>
      <c r="L1" s="61"/>
      <c r="M1" s="61"/>
      <c r="N1" s="61"/>
      <c r="O1" s="61"/>
      <c r="P1" s="61"/>
      <c r="Q1" s="61"/>
      <c r="R1" s="61"/>
      <c r="S1" s="61"/>
      <c r="T1" s="61"/>
      <c r="U1" s="61"/>
      <c r="V1" s="61"/>
      <c r="AK1" s="59"/>
    </row>
    <row r="2" spans="1:51" ht="18" customHeight="1" thickBot="1">
      <c r="A2" s="63" t="s">
        <v>363</v>
      </c>
      <c r="B2" s="64" t="s">
        <v>364</v>
      </c>
      <c r="C2" s="57"/>
      <c r="D2" s="65" t="s">
        <v>365</v>
      </c>
      <c r="E2" s="66" t="s">
        <v>366</v>
      </c>
      <c r="F2" s="67"/>
      <c r="G2" s="68" t="s">
        <v>367</v>
      </c>
      <c r="H2" s="199" t="s">
        <v>669</v>
      </c>
      <c r="I2" s="200"/>
      <c r="L2" s="61"/>
      <c r="M2" s="61"/>
      <c r="N2" s="61"/>
      <c r="O2" s="61"/>
      <c r="P2" s="61"/>
      <c r="Q2" s="61"/>
      <c r="R2" s="61"/>
      <c r="S2" s="61"/>
      <c r="T2" s="61"/>
      <c r="U2" s="61"/>
      <c r="V2" s="61"/>
      <c r="W2" s="61"/>
      <c r="X2" s="61"/>
      <c r="Y2" s="61"/>
      <c r="Z2" s="70"/>
      <c r="AA2" s="70"/>
      <c r="AB2" s="70"/>
      <c r="AC2" s="70"/>
      <c r="AE2" s="70"/>
      <c r="AF2" s="70"/>
      <c r="AG2" s="70"/>
      <c r="AH2" s="70"/>
      <c r="AK2" s="59"/>
    </row>
    <row r="3" spans="1:51" ht="11.25" customHeight="1">
      <c r="L3" s="61"/>
      <c r="M3" s="61"/>
      <c r="N3" s="61"/>
      <c r="O3" s="61"/>
      <c r="P3" s="61"/>
      <c r="Q3" s="61"/>
      <c r="R3" s="61"/>
      <c r="S3" s="61"/>
      <c r="T3" s="61"/>
      <c r="U3" s="61"/>
      <c r="V3" s="61"/>
      <c r="W3" s="61"/>
      <c r="X3" s="61"/>
      <c r="Y3" s="61"/>
      <c r="Z3" s="201" t="s">
        <v>369</v>
      </c>
      <c r="AA3" s="201"/>
      <c r="AB3" s="201"/>
      <c r="AC3" s="201"/>
      <c r="AD3" s="201"/>
      <c r="AE3" s="201" t="s">
        <v>370</v>
      </c>
      <c r="AF3" s="201"/>
      <c r="AG3" s="201"/>
      <c r="AH3" s="201"/>
      <c r="AI3" s="201"/>
      <c r="AL3" s="72"/>
      <c r="AM3" s="72"/>
      <c r="AN3" s="72"/>
      <c r="AO3" s="72"/>
      <c r="AP3" s="72"/>
      <c r="AQ3" s="72"/>
      <c r="AR3" s="72"/>
      <c r="AS3" s="72"/>
      <c r="AT3" s="72"/>
      <c r="AU3" s="72"/>
      <c r="AV3" s="72"/>
      <c r="AW3" s="72"/>
      <c r="AX3" s="72"/>
      <c r="AY3" s="72"/>
    </row>
    <row r="4" spans="1:51" s="77" customFormat="1" ht="58.5" customHeight="1">
      <c r="A4" s="73" t="s">
        <v>371</v>
      </c>
      <c r="B4" s="74" t="s">
        <v>372</v>
      </c>
      <c r="C4" s="74" t="s">
        <v>373</v>
      </c>
      <c r="D4" s="74" t="s">
        <v>374</v>
      </c>
      <c r="E4" s="74" t="s">
        <v>375</v>
      </c>
      <c r="F4" s="74" t="s">
        <v>376</v>
      </c>
      <c r="G4" s="74" t="s">
        <v>377</v>
      </c>
      <c r="H4" s="74" t="s">
        <v>378</v>
      </c>
      <c r="I4" s="74" t="s">
        <v>327</v>
      </c>
      <c r="J4" s="75" t="s">
        <v>315</v>
      </c>
      <c r="K4" s="75" t="s">
        <v>379</v>
      </c>
      <c r="L4" s="73" t="s">
        <v>380</v>
      </c>
      <c r="M4" s="73" t="s">
        <v>381</v>
      </c>
      <c r="N4" s="73" t="s">
        <v>382</v>
      </c>
      <c r="O4" s="73" t="s">
        <v>383</v>
      </c>
      <c r="P4" s="73" t="s">
        <v>384</v>
      </c>
      <c r="Q4" s="73" t="s">
        <v>385</v>
      </c>
      <c r="R4" s="73" t="s">
        <v>386</v>
      </c>
      <c r="S4" s="73" t="s">
        <v>387</v>
      </c>
      <c r="T4" s="73" t="s">
        <v>388</v>
      </c>
      <c r="U4" s="73" t="s">
        <v>389</v>
      </c>
      <c r="V4" s="73" t="s">
        <v>390</v>
      </c>
      <c r="W4" s="73" t="s">
        <v>391</v>
      </c>
      <c r="X4" s="73" t="s">
        <v>392</v>
      </c>
      <c r="Y4" s="73" t="s">
        <v>393</v>
      </c>
      <c r="Z4" s="76" t="s">
        <v>394</v>
      </c>
      <c r="AA4" s="76" t="s">
        <v>395</v>
      </c>
      <c r="AB4" s="76" t="s">
        <v>396</v>
      </c>
      <c r="AC4" s="76" t="s">
        <v>397</v>
      </c>
      <c r="AD4" s="76" t="s">
        <v>398</v>
      </c>
      <c r="AE4" s="76" t="s">
        <v>394</v>
      </c>
      <c r="AF4" s="76" t="s">
        <v>395</v>
      </c>
      <c r="AG4" s="76" t="s">
        <v>396</v>
      </c>
      <c r="AH4" s="76" t="s">
        <v>397</v>
      </c>
      <c r="AI4" s="76" t="s">
        <v>398</v>
      </c>
      <c r="AK4" s="78"/>
      <c r="AL4" s="79" t="s">
        <v>372</v>
      </c>
      <c r="AM4" s="80" t="s">
        <v>399</v>
      </c>
      <c r="AN4" s="81" t="s">
        <v>375</v>
      </c>
      <c r="AO4" s="81" t="s">
        <v>400</v>
      </c>
      <c r="AP4" s="81" t="s">
        <v>401</v>
      </c>
      <c r="AQ4" s="81" t="s">
        <v>378</v>
      </c>
      <c r="AR4" s="81" t="s">
        <v>327</v>
      </c>
      <c r="AS4" s="81" t="s">
        <v>315</v>
      </c>
      <c r="AT4" s="81" t="s">
        <v>379</v>
      </c>
      <c r="AU4" s="81" t="s">
        <v>402</v>
      </c>
      <c r="AV4" s="81" t="s">
        <v>403</v>
      </c>
      <c r="AW4" s="81" t="s">
        <v>404</v>
      </c>
      <c r="AX4" s="81" t="s">
        <v>405</v>
      </c>
      <c r="AY4" s="82"/>
    </row>
    <row r="5" spans="1:51" s="77" customFormat="1" ht="15" customHeight="1">
      <c r="A5" s="83" t="str">
        <f>AL5</f>
        <v>750 Liquid Line</v>
      </c>
      <c r="B5" s="84"/>
      <c r="C5" s="84"/>
      <c r="D5" s="85"/>
      <c r="E5" s="85"/>
      <c r="F5" s="85"/>
      <c r="G5" s="85"/>
      <c r="H5" s="84"/>
      <c r="I5" s="84"/>
      <c r="J5" s="86"/>
      <c r="K5" s="86"/>
      <c r="L5" s="87"/>
      <c r="M5" s="87"/>
      <c r="N5" s="87"/>
      <c r="O5" s="87"/>
      <c r="P5" s="87"/>
      <c r="Q5" s="87"/>
      <c r="Z5" s="88"/>
      <c r="AA5" s="88"/>
      <c r="AB5" s="88"/>
      <c r="AC5" s="88"/>
      <c r="AD5" s="88"/>
      <c r="AE5" s="88"/>
      <c r="AF5" s="88"/>
      <c r="AG5" s="88"/>
      <c r="AH5" s="88"/>
      <c r="AI5" s="88"/>
      <c r="AK5" s="89"/>
      <c r="AL5" s="90" t="s">
        <v>406</v>
      </c>
      <c r="AM5" s="90"/>
      <c r="AN5" s="90"/>
      <c r="AO5" s="90"/>
      <c r="AP5" s="90"/>
      <c r="AQ5" s="90"/>
      <c r="AR5" s="90"/>
      <c r="AS5" s="90"/>
      <c r="AT5" s="90"/>
      <c r="AU5" s="90"/>
      <c r="AV5" s="90"/>
      <c r="AW5" s="90"/>
      <c r="AX5" s="90"/>
      <c r="AY5" s="82"/>
    </row>
    <row r="6" spans="1:51">
      <c r="B6" s="59" t="str">
        <f t="shared" ref="B6:B41" si="0">AL6</f>
        <v>K49044 12oz Kroger Teriyaki Marinade</v>
      </c>
      <c r="D6" s="91">
        <f t="shared" ref="D6:G41" si="1">AM6</f>
        <v>26185.43</v>
      </c>
      <c r="E6" s="92">
        <f t="shared" si="1"/>
        <v>2097.0001429999998</v>
      </c>
      <c r="F6" s="92">
        <f t="shared" si="1"/>
        <v>1831.7165409999998</v>
      </c>
      <c r="G6" s="92">
        <f t="shared" si="1"/>
        <v>2144.0499889999996</v>
      </c>
      <c r="H6" s="93">
        <f t="shared" ref="H6:H41" si="2">IF(ISERROR(D6/E6),0,D6/E6)</f>
        <v>12.487090230970958</v>
      </c>
      <c r="I6" s="94">
        <f t="shared" ref="I6:I41" si="3">AR6</f>
        <v>14.220000000000002</v>
      </c>
      <c r="J6" s="95">
        <f t="shared" ref="J6:K41" si="4">AS6/100</f>
        <v>0.30322318573948442</v>
      </c>
      <c r="K6" s="95">
        <f t="shared" si="4"/>
        <v>0.46869178701494973</v>
      </c>
      <c r="L6" s="96">
        <f t="shared" ref="L6:L41" si="5">IF(ISERROR(D6/(J6*(E6+F6+G6))),0,D6/(J6*(E6+F6+G6)))</f>
        <v>14.220363852726141</v>
      </c>
      <c r="M6" s="60">
        <f t="shared" ref="M6:M41" si="6">IF(ISERROR(D6/Z6),0,D6/Z6)</f>
        <v>0.34531215439635254</v>
      </c>
      <c r="N6" s="60">
        <f t="shared" ref="N6:N41" si="7">M6-J6</f>
        <v>4.208896865686812E-2</v>
      </c>
      <c r="O6" s="60">
        <f t="shared" ref="O6:O41" si="8">IF(ISERROR(D6/AE6),0,D6/AE6)</f>
        <v>0.53376211920299421</v>
      </c>
      <c r="P6" s="60">
        <f t="shared" ref="P6:P41" si="9">O6-K6</f>
        <v>6.5070332188044477E-2</v>
      </c>
      <c r="Q6" s="97">
        <f t="shared" ref="Q6:Q41" si="10">I6</f>
        <v>14.220000000000002</v>
      </c>
      <c r="R6" s="60">
        <f t="shared" ref="R6:R41" si="11">IF(ISERROR(D6/AA6),0,D6/AA6)</f>
        <v>0.30323094443025517</v>
      </c>
      <c r="S6" s="60">
        <f t="shared" ref="S6:S41" si="12">R6-J6</f>
        <v>7.7586907707427599E-6</v>
      </c>
      <c r="T6" s="60">
        <f t="shared" ref="T6:T41" si="13">IF(ISERROR(D6/AF6),0,D6/AF6)</f>
        <v>0.46871559383699468</v>
      </c>
      <c r="U6" s="60">
        <f t="shared" ref="U6:U41" si="14">T6-K6</f>
        <v>2.3806822044947218E-5</v>
      </c>
      <c r="W6" s="61"/>
      <c r="X6" s="61"/>
      <c r="Y6" s="60"/>
      <c r="Z6" s="62">
        <f t="shared" ref="Z6:Z41" si="15">(SUM($E6:$G6))*$H6</f>
        <v>75831.185397384295</v>
      </c>
      <c r="AA6" s="62">
        <f t="shared" ref="AA6:AA41" si="16">(SUM($E6:$G6))*$Q6</f>
        <v>86354.742090059997</v>
      </c>
      <c r="AB6" s="62">
        <f t="shared" ref="AB6:AB41" si="17">(SUM($E6:$G6))*$J6</f>
        <v>1841.4036568396295</v>
      </c>
      <c r="AC6" s="62">
        <f t="shared" ref="AC6:AC41" si="18">SUM(($E6:$G6))*$R6</f>
        <v>1841.4507735583684</v>
      </c>
      <c r="AD6" s="62">
        <f t="shared" ref="AD6:AD41" si="19">SUM(($E6:$G6))*$M6</f>
        <v>2097.0001429999998</v>
      </c>
      <c r="AE6" s="62">
        <f t="shared" ref="AE6:AE41" si="20">(SUM($E6:$F6))*$H6</f>
        <v>49058.239725029009</v>
      </c>
      <c r="AF6" s="62">
        <f t="shared" ref="AF6:AF41" si="21">(SUM($E6:$F6))*$Q6</f>
        <v>55866.351246480001</v>
      </c>
      <c r="AG6" s="62">
        <f t="shared" ref="AG6:AG41" si="22">(SUM($E6:$F6))*$K6</f>
        <v>1841.3572432994074</v>
      </c>
      <c r="AH6" s="62">
        <f t="shared" ref="AH6:AH41" si="23">SUM(($E6:$F6))*$T6</f>
        <v>1841.4507735583684</v>
      </c>
      <c r="AI6" s="62">
        <f t="shared" ref="AI6:AI41" si="24">SUM(($E6:$F6))*$O6</f>
        <v>2097.0001429999998</v>
      </c>
      <c r="AK6" s="98"/>
      <c r="AL6" s="90" t="s">
        <v>407</v>
      </c>
      <c r="AM6" s="99">
        <v>26185.43</v>
      </c>
      <c r="AN6" s="99">
        <v>2097.0001429999998</v>
      </c>
      <c r="AO6" s="99">
        <v>1831.7165409999998</v>
      </c>
      <c r="AP6" s="99">
        <v>2144.0499889999996</v>
      </c>
      <c r="AQ6" s="99">
        <v>12.487090230970956</v>
      </c>
      <c r="AR6" s="99">
        <v>14.220000000000002</v>
      </c>
      <c r="AS6" s="99">
        <v>30.32231857394844</v>
      </c>
      <c r="AT6" s="99">
        <v>46.869178701494974</v>
      </c>
      <c r="AU6" s="99">
        <v>-1.7329097690290427</v>
      </c>
      <c r="AV6" s="99">
        <v>29819.342033460001</v>
      </c>
      <c r="AW6" s="99">
        <v>3633.9120334599988</v>
      </c>
      <c r="AX6" s="99">
        <v>255.54936944163143</v>
      </c>
      <c r="AY6" s="72"/>
    </row>
    <row r="7" spans="1:51">
      <c r="B7" s="59" t="str">
        <f t="shared" si="0"/>
        <v>K49047 12oz Kroger Herb &amp; Garlic W/ Lemon Marinade</v>
      </c>
      <c r="D7" s="91">
        <f t="shared" si="1"/>
        <v>19393.919999999998</v>
      </c>
      <c r="E7" s="92">
        <f t="shared" si="1"/>
        <v>1600.9001149999999</v>
      </c>
      <c r="F7" s="92">
        <f t="shared" si="1"/>
        <v>1556.0498880000002</v>
      </c>
      <c r="G7" s="92">
        <f t="shared" si="1"/>
        <v>1581.5833289999998</v>
      </c>
      <c r="H7" s="93">
        <f t="shared" si="2"/>
        <v>12.114384787835435</v>
      </c>
      <c r="I7" s="94">
        <f t="shared" si="3"/>
        <v>14.22</v>
      </c>
      <c r="J7" s="95">
        <f t="shared" si="4"/>
        <v>0.28773821078251194</v>
      </c>
      <c r="K7" s="95">
        <f t="shared" si="4"/>
        <v>0.43188572205287945</v>
      </c>
      <c r="L7" s="96">
        <f t="shared" si="5"/>
        <v>14.224077869290612</v>
      </c>
      <c r="M7" s="60">
        <f t="shared" si="6"/>
        <v>0.33784717819517912</v>
      </c>
      <c r="N7" s="60">
        <f t="shared" si="7"/>
        <v>5.0108967412667182E-2</v>
      </c>
      <c r="O7" s="60">
        <f t="shared" si="8"/>
        <v>0.50710341103872092</v>
      </c>
      <c r="P7" s="60">
        <f t="shared" si="9"/>
        <v>7.5217688985841469E-2</v>
      </c>
      <c r="Q7" s="97">
        <f t="shared" si="10"/>
        <v>14.22</v>
      </c>
      <c r="R7" s="60">
        <f t="shared" si="11"/>
        <v>0.2878207254670046</v>
      </c>
      <c r="S7" s="60">
        <f t="shared" si="12"/>
        <v>8.2514684492662749E-5</v>
      </c>
      <c r="T7" s="60">
        <f t="shared" si="13"/>
        <v>0.43201447598782977</v>
      </c>
      <c r="U7" s="60">
        <f t="shared" si="14"/>
        <v>1.2875393495032084E-4</v>
      </c>
      <c r="W7" s="61"/>
      <c r="X7" s="61"/>
      <c r="Y7" s="60"/>
      <c r="Z7" s="62">
        <f t="shared" si="15"/>
        <v>57404.416113831961</v>
      </c>
      <c r="AA7" s="62">
        <f t="shared" si="16"/>
        <v>67381.943981040007</v>
      </c>
      <c r="AB7" s="62">
        <f t="shared" si="17"/>
        <v>1363.4571026829747</v>
      </c>
      <c r="AC7" s="62">
        <f t="shared" si="18"/>
        <v>1363.8481012658226</v>
      </c>
      <c r="AD7" s="62">
        <f t="shared" si="19"/>
        <v>1600.9001149999999</v>
      </c>
      <c r="AE7" s="62">
        <f t="shared" si="20"/>
        <v>38244.507092300228</v>
      </c>
      <c r="AF7" s="62">
        <f t="shared" si="21"/>
        <v>44891.82904266</v>
      </c>
      <c r="AG7" s="62">
        <f t="shared" si="22"/>
        <v>1363.441631530495</v>
      </c>
      <c r="AH7" s="62">
        <f t="shared" si="23"/>
        <v>1363.8481012658226</v>
      </c>
      <c r="AI7" s="62">
        <f t="shared" si="24"/>
        <v>1600.9001150000001</v>
      </c>
      <c r="AK7" s="98"/>
      <c r="AL7" s="90" t="s">
        <v>408</v>
      </c>
      <c r="AM7" s="99">
        <v>19393.919999999998</v>
      </c>
      <c r="AN7" s="99">
        <v>1600.9001149999999</v>
      </c>
      <c r="AO7" s="99">
        <v>1556.0498880000002</v>
      </c>
      <c r="AP7" s="99">
        <v>1581.5833289999998</v>
      </c>
      <c r="AQ7" s="99">
        <v>12.114384787835435</v>
      </c>
      <c r="AR7" s="99">
        <v>14.22</v>
      </c>
      <c r="AS7" s="99">
        <v>28.773821078251196</v>
      </c>
      <c r="AT7" s="99">
        <v>43.188572205287947</v>
      </c>
      <c r="AU7" s="99">
        <v>-2.1056152121645639</v>
      </c>
      <c r="AV7" s="99">
        <v>22764.799635299998</v>
      </c>
      <c r="AW7" s="99">
        <v>3370.8796353000007</v>
      </c>
      <c r="AX7" s="99">
        <v>237.05201373417722</v>
      </c>
      <c r="AY7" s="72"/>
    </row>
    <row r="8" spans="1:51">
      <c r="B8" s="59" t="str">
        <f t="shared" si="0"/>
        <v>K49131 12oz Kroger Lemon Pepper Marinade</v>
      </c>
      <c r="D8" s="91">
        <f t="shared" si="1"/>
        <v>15550.22</v>
      </c>
      <c r="E8" s="92">
        <f t="shared" si="1"/>
        <v>1317.2001439999999</v>
      </c>
      <c r="F8" s="92">
        <f t="shared" si="1"/>
        <v>1582.1998610000001</v>
      </c>
      <c r="G8" s="92">
        <f t="shared" si="1"/>
        <v>1204.799994</v>
      </c>
      <c r="H8" s="93">
        <f t="shared" si="2"/>
        <v>11.805510400855225</v>
      </c>
      <c r="I8" s="94">
        <f t="shared" si="3"/>
        <v>14.220000000000002</v>
      </c>
      <c r="J8" s="95">
        <f t="shared" si="4"/>
        <v>0.26644552179065761</v>
      </c>
      <c r="K8" s="95">
        <f t="shared" si="4"/>
        <v>0.37715742470945507</v>
      </c>
      <c r="L8" s="96">
        <f t="shared" si="5"/>
        <v>14.220000000005951</v>
      </c>
      <c r="M8" s="60">
        <f t="shared" si="6"/>
        <v>0.32093956052846823</v>
      </c>
      <c r="N8" s="60">
        <f t="shared" si="7"/>
        <v>5.4494038737810613E-2</v>
      </c>
      <c r="O8" s="60">
        <f t="shared" si="8"/>
        <v>0.45430093872128552</v>
      </c>
      <c r="P8" s="60">
        <f t="shared" si="9"/>
        <v>7.714351401183045E-2</v>
      </c>
      <c r="Q8" s="97">
        <f t="shared" si="10"/>
        <v>14.220000000000002</v>
      </c>
      <c r="R8" s="60">
        <f t="shared" si="11"/>
        <v>0.26644552179076908</v>
      </c>
      <c r="S8" s="60">
        <f t="shared" si="12"/>
        <v>1.1146639167236572E-13</v>
      </c>
      <c r="T8" s="60">
        <f t="shared" si="13"/>
        <v>0.37716276070270238</v>
      </c>
      <c r="U8" s="60">
        <f t="shared" si="14"/>
        <v>5.3359932473129312E-6</v>
      </c>
      <c r="W8" s="61"/>
      <c r="X8" s="61"/>
      <c r="Y8" s="60"/>
      <c r="Z8" s="62">
        <f t="shared" si="15"/>
        <v>48452.175775384509</v>
      </c>
      <c r="AA8" s="62">
        <f t="shared" si="16"/>
        <v>58361.723985780016</v>
      </c>
      <c r="AB8" s="62">
        <f t="shared" si="17"/>
        <v>1093.5457102667715</v>
      </c>
      <c r="AC8" s="62">
        <f t="shared" si="18"/>
        <v>1093.545710267229</v>
      </c>
      <c r="AD8" s="62">
        <f t="shared" si="19"/>
        <v>1317.2001439999999</v>
      </c>
      <c r="AE8" s="62">
        <f t="shared" si="20"/>
        <v>34228.896915267193</v>
      </c>
      <c r="AF8" s="62">
        <f t="shared" si="21"/>
        <v>41229.468071100004</v>
      </c>
      <c r="AG8" s="62">
        <f t="shared" si="22"/>
        <v>1093.5302390883812</v>
      </c>
      <c r="AH8" s="62">
        <f t="shared" si="23"/>
        <v>1093.545710267229</v>
      </c>
      <c r="AI8" s="62">
        <f t="shared" si="24"/>
        <v>1317.2001439999999</v>
      </c>
      <c r="AK8" s="98"/>
      <c r="AL8" s="90" t="s">
        <v>409</v>
      </c>
      <c r="AM8" s="99">
        <v>15550.22</v>
      </c>
      <c r="AN8" s="99">
        <v>1317.2001439999999</v>
      </c>
      <c r="AO8" s="99">
        <v>1582.1998610000001</v>
      </c>
      <c r="AP8" s="99">
        <v>1204.799994</v>
      </c>
      <c r="AQ8" s="99">
        <v>11.805510400855226</v>
      </c>
      <c r="AR8" s="99">
        <v>14.220000000000002</v>
      </c>
      <c r="AS8" s="99">
        <v>26.644552179065762</v>
      </c>
      <c r="AT8" s="99">
        <v>37.715742470945507</v>
      </c>
      <c r="AU8" s="99">
        <v>-2.4144895991447743</v>
      </c>
      <c r="AV8" s="99">
        <v>18730.586047679997</v>
      </c>
      <c r="AW8" s="99">
        <v>3180.3660476800001</v>
      </c>
      <c r="AX8" s="99">
        <v>223.65443373277074</v>
      </c>
      <c r="AY8" s="72"/>
    </row>
    <row r="9" spans="1:51">
      <c r="B9" s="59" t="str">
        <f t="shared" si="0"/>
        <v>K49312 12oz Caribbean Jerk W/Papaya Juice Marinade</v>
      </c>
      <c r="D9" s="91">
        <f t="shared" si="1"/>
        <v>22163.86</v>
      </c>
      <c r="E9" s="92">
        <f t="shared" si="1"/>
        <v>1917.566787</v>
      </c>
      <c r="F9" s="92">
        <f t="shared" si="1"/>
        <v>1555.6665529999998</v>
      </c>
      <c r="G9" s="92">
        <f t="shared" si="1"/>
        <v>818.2499929999999</v>
      </c>
      <c r="H9" s="93">
        <f t="shared" si="2"/>
        <v>11.55832493045782</v>
      </c>
      <c r="I9" s="94">
        <f t="shared" si="3"/>
        <v>14.220000000000002</v>
      </c>
      <c r="J9" s="95">
        <f t="shared" si="4"/>
        <v>0.36319375441733848</v>
      </c>
      <c r="K9" s="95">
        <f t="shared" si="4"/>
        <v>0.44874405904722048</v>
      </c>
      <c r="L9" s="96">
        <f t="shared" si="5"/>
        <v>14.220000000086731</v>
      </c>
      <c r="M9" s="60">
        <f t="shared" si="6"/>
        <v>0.44683076647521497</v>
      </c>
      <c r="N9" s="60">
        <f t="shared" si="7"/>
        <v>8.3637012057876492E-2</v>
      </c>
      <c r="O9" s="60">
        <f t="shared" si="8"/>
        <v>0.55209846252368411</v>
      </c>
      <c r="P9" s="60">
        <f t="shared" si="9"/>
        <v>0.10335440347646363</v>
      </c>
      <c r="Q9" s="97">
        <f t="shared" si="10"/>
        <v>14.220000000000002</v>
      </c>
      <c r="R9" s="60">
        <f t="shared" si="11"/>
        <v>0.36319375441955354</v>
      </c>
      <c r="S9" s="60">
        <f t="shared" si="12"/>
        <v>2.2150614675808811E-12</v>
      </c>
      <c r="T9" s="60">
        <f t="shared" si="13"/>
        <v>0.44875762471553649</v>
      </c>
      <c r="U9" s="60">
        <f t="shared" si="14"/>
        <v>1.3565668316006807E-5</v>
      </c>
      <c r="W9" s="61"/>
      <c r="X9" s="61"/>
      <c r="Y9" s="60"/>
      <c r="Z9" s="62">
        <f t="shared" si="15"/>
        <v>49602.358796458117</v>
      </c>
      <c r="AA9" s="62">
        <f t="shared" si="16"/>
        <v>61024.892995260016</v>
      </c>
      <c r="AB9" s="62">
        <f t="shared" si="17"/>
        <v>1558.6399437317032</v>
      </c>
      <c r="AC9" s="62">
        <f t="shared" si="18"/>
        <v>1558.6399437412092</v>
      </c>
      <c r="AD9" s="62">
        <f t="shared" si="19"/>
        <v>1917.5667870000002</v>
      </c>
      <c r="AE9" s="62">
        <f t="shared" si="20"/>
        <v>40144.759503019282</v>
      </c>
      <c r="AF9" s="62">
        <f t="shared" si="21"/>
        <v>49389.378094800006</v>
      </c>
      <c r="AG9" s="62">
        <f t="shared" si="22"/>
        <v>1558.5928270097347</v>
      </c>
      <c r="AH9" s="62">
        <f t="shared" si="23"/>
        <v>1558.6399437412092</v>
      </c>
      <c r="AI9" s="62">
        <f t="shared" si="24"/>
        <v>1917.566787</v>
      </c>
      <c r="AK9" s="98"/>
      <c r="AL9" s="90" t="s">
        <v>410</v>
      </c>
      <c r="AM9" s="99">
        <v>22163.86</v>
      </c>
      <c r="AN9" s="99">
        <v>1917.566787</v>
      </c>
      <c r="AO9" s="99">
        <v>1555.6665529999998</v>
      </c>
      <c r="AP9" s="99">
        <v>818.2499929999999</v>
      </c>
      <c r="AQ9" s="99">
        <v>11.55832493045782</v>
      </c>
      <c r="AR9" s="99">
        <v>14.220000000000002</v>
      </c>
      <c r="AS9" s="99">
        <v>36.319375441733847</v>
      </c>
      <c r="AT9" s="99">
        <v>44.874405904722046</v>
      </c>
      <c r="AU9" s="99">
        <v>-2.6616750695421798</v>
      </c>
      <c r="AV9" s="99">
        <v>27267.799711140004</v>
      </c>
      <c r="AW9" s="99">
        <v>5103.9397111400021</v>
      </c>
      <c r="AX9" s="99">
        <v>358.9268432587906</v>
      </c>
      <c r="AY9" s="72"/>
    </row>
    <row r="10" spans="1:51">
      <c r="B10" s="59" t="str">
        <f t="shared" si="0"/>
        <v>K96763 36oz Kroger 1000 Island</v>
      </c>
      <c r="D10" s="91">
        <f t="shared" si="1"/>
        <v>1951.31</v>
      </c>
      <c r="E10" s="92">
        <f t="shared" si="1"/>
        <v>393.88334400000002</v>
      </c>
      <c r="F10" s="92">
        <f t="shared" si="1"/>
        <v>92.799993000000015</v>
      </c>
      <c r="G10" s="92">
        <f t="shared" si="1"/>
        <v>685.69999600000006</v>
      </c>
      <c r="H10" s="93">
        <f t="shared" si="2"/>
        <v>4.9540302470875739</v>
      </c>
      <c r="I10" s="94">
        <f t="shared" si="3"/>
        <v>10.000000000000002</v>
      </c>
      <c r="J10" s="95">
        <f t="shared" si="4"/>
        <v>0.16643958891899394</v>
      </c>
      <c r="K10" s="95">
        <f t="shared" si="4"/>
        <v>0.40094037573347208</v>
      </c>
      <c r="L10" s="96">
        <f t="shared" si="5"/>
        <v>10</v>
      </c>
      <c r="M10" s="60">
        <f t="shared" si="6"/>
        <v>0.33596805150077985</v>
      </c>
      <c r="N10" s="60">
        <f t="shared" si="7"/>
        <v>0.16952846258178592</v>
      </c>
      <c r="O10" s="60">
        <f t="shared" si="8"/>
        <v>0.80932161439502903</v>
      </c>
      <c r="P10" s="60">
        <f t="shared" si="9"/>
        <v>0.40838123866155696</v>
      </c>
      <c r="Q10" s="97">
        <f t="shared" si="10"/>
        <v>10.000000000000002</v>
      </c>
      <c r="R10" s="60">
        <f t="shared" si="11"/>
        <v>0.16643958891899388</v>
      </c>
      <c r="S10" s="60">
        <f t="shared" si="12"/>
        <v>0</v>
      </c>
      <c r="T10" s="60">
        <f t="shared" si="13"/>
        <v>0.40094037573347197</v>
      </c>
      <c r="U10" s="60">
        <f t="shared" si="14"/>
        <v>0</v>
      </c>
      <c r="W10" s="61"/>
      <c r="X10" s="61"/>
      <c r="Y10" s="60"/>
      <c r="Z10" s="62">
        <f t="shared" si="15"/>
        <v>5808.0224928633443</v>
      </c>
      <c r="AA10" s="62">
        <f t="shared" si="16"/>
        <v>11723.833330000005</v>
      </c>
      <c r="AB10" s="62">
        <f t="shared" si="17"/>
        <v>195.131</v>
      </c>
      <c r="AC10" s="62">
        <f t="shared" si="18"/>
        <v>195.13099999999994</v>
      </c>
      <c r="AD10" s="62">
        <f t="shared" si="19"/>
        <v>393.88334400000002</v>
      </c>
      <c r="AE10" s="62">
        <f t="shared" si="20"/>
        <v>2411.0439722515152</v>
      </c>
      <c r="AF10" s="62">
        <f t="shared" si="21"/>
        <v>4866.8333700000012</v>
      </c>
      <c r="AG10" s="62">
        <f t="shared" si="22"/>
        <v>195.13100000000003</v>
      </c>
      <c r="AH10" s="62">
        <f t="shared" si="23"/>
        <v>195.13099999999997</v>
      </c>
      <c r="AI10" s="62">
        <f t="shared" si="24"/>
        <v>393.88334400000002</v>
      </c>
      <c r="AK10" s="98"/>
      <c r="AL10" s="90" t="s">
        <v>411</v>
      </c>
      <c r="AM10" s="99">
        <v>1951.31</v>
      </c>
      <c r="AN10" s="99">
        <v>393.88334400000002</v>
      </c>
      <c r="AO10" s="99">
        <v>92.799993000000015</v>
      </c>
      <c r="AP10" s="99">
        <v>685.69999600000006</v>
      </c>
      <c r="AQ10" s="99">
        <v>4.9540302470875739</v>
      </c>
      <c r="AR10" s="99">
        <v>10.000000000000002</v>
      </c>
      <c r="AS10" s="99">
        <v>16.643958891899395</v>
      </c>
      <c r="AT10" s="99">
        <v>40.094037573347208</v>
      </c>
      <c r="AU10" s="99">
        <v>-5.0459697529124261</v>
      </c>
      <c r="AV10" s="99">
        <v>3938.8334400000003</v>
      </c>
      <c r="AW10" s="99">
        <v>1987.5234400000004</v>
      </c>
      <c r="AX10" s="99">
        <v>198.75234400000008</v>
      </c>
      <c r="AY10" s="72"/>
    </row>
    <row r="11" spans="1:51">
      <c r="B11" s="59" t="str">
        <f t="shared" si="0"/>
        <v>K96764 36oz. Kroger California French</v>
      </c>
      <c r="D11" s="91">
        <f t="shared" si="1"/>
        <v>3311.68</v>
      </c>
      <c r="E11" s="92">
        <f t="shared" si="1"/>
        <v>377.35000999999994</v>
      </c>
      <c r="F11" s="92">
        <f t="shared" si="1"/>
        <v>95.283324000000007</v>
      </c>
      <c r="G11" s="92">
        <f t="shared" si="1"/>
        <v>463.96666499999998</v>
      </c>
      <c r="H11" s="93">
        <f t="shared" si="2"/>
        <v>8.7761492307897395</v>
      </c>
      <c r="I11" s="94">
        <f t="shared" si="3"/>
        <v>9.9999999999999982</v>
      </c>
      <c r="J11" s="95">
        <f t="shared" si="4"/>
        <v>0.35358530894040713</v>
      </c>
      <c r="K11" s="95">
        <f t="shared" si="4"/>
        <v>0.70068693038904462</v>
      </c>
      <c r="L11" s="96">
        <f t="shared" si="5"/>
        <v>10.000000000000002</v>
      </c>
      <c r="M11" s="60">
        <f t="shared" si="6"/>
        <v>0.40289345548034744</v>
      </c>
      <c r="N11" s="60">
        <f t="shared" si="7"/>
        <v>4.9308146539940312E-2</v>
      </c>
      <c r="O11" s="60">
        <f t="shared" si="8"/>
        <v>0.79839906086691714</v>
      </c>
      <c r="P11" s="60">
        <f t="shared" si="9"/>
        <v>9.7712130477872527E-2</v>
      </c>
      <c r="Q11" s="97">
        <f t="shared" si="10"/>
        <v>9.9999999999999982</v>
      </c>
      <c r="R11" s="60">
        <f t="shared" si="11"/>
        <v>0.35358530894040724</v>
      </c>
      <c r="S11" s="60">
        <f t="shared" si="12"/>
        <v>0</v>
      </c>
      <c r="T11" s="60">
        <f t="shared" si="13"/>
        <v>0.70068693038904473</v>
      </c>
      <c r="U11" s="60">
        <f t="shared" si="14"/>
        <v>0</v>
      </c>
      <c r="W11" s="61"/>
      <c r="X11" s="61"/>
      <c r="Y11" s="60"/>
      <c r="Z11" s="62">
        <f t="shared" si="15"/>
        <v>8219.7413607815197</v>
      </c>
      <c r="AA11" s="62">
        <f t="shared" si="16"/>
        <v>9365.9999899999966</v>
      </c>
      <c r="AB11" s="62">
        <f t="shared" si="17"/>
        <v>331.16799999999995</v>
      </c>
      <c r="AC11" s="62">
        <f t="shared" si="18"/>
        <v>331.16800000000006</v>
      </c>
      <c r="AD11" s="62">
        <f t="shared" si="19"/>
        <v>377.35000999999994</v>
      </c>
      <c r="AE11" s="62">
        <f t="shared" si="20"/>
        <v>4147.9006706296896</v>
      </c>
      <c r="AF11" s="62">
        <f t="shared" si="21"/>
        <v>4726.3333399999983</v>
      </c>
      <c r="AG11" s="62">
        <f t="shared" si="22"/>
        <v>331.16800000000001</v>
      </c>
      <c r="AH11" s="62">
        <f t="shared" si="23"/>
        <v>331.16800000000006</v>
      </c>
      <c r="AI11" s="62">
        <f t="shared" si="24"/>
        <v>377.35000999999994</v>
      </c>
      <c r="AK11" s="98"/>
      <c r="AL11" s="90" t="s">
        <v>604</v>
      </c>
      <c r="AM11" s="99">
        <v>3311.68</v>
      </c>
      <c r="AN11" s="99">
        <v>377.35000999999994</v>
      </c>
      <c r="AO11" s="99">
        <v>95.283324000000007</v>
      </c>
      <c r="AP11" s="99">
        <v>463.96666499999998</v>
      </c>
      <c r="AQ11" s="99">
        <v>8.7761492307897395</v>
      </c>
      <c r="AR11" s="99">
        <v>9.9999999999999982</v>
      </c>
      <c r="AS11" s="99">
        <v>35.358530894040712</v>
      </c>
      <c r="AT11" s="99">
        <v>70.068693038904456</v>
      </c>
      <c r="AU11" s="99">
        <v>-1.2238507692102609</v>
      </c>
      <c r="AV11" s="99">
        <v>3773.5000999999993</v>
      </c>
      <c r="AW11" s="99">
        <v>461.82009999999957</v>
      </c>
      <c r="AX11" s="99">
        <v>46.182009999999963</v>
      </c>
      <c r="AY11" s="72"/>
    </row>
    <row r="12" spans="1:51">
      <c r="B12" s="59" t="str">
        <f t="shared" si="0"/>
        <v>K96767 36oz Kroger Lite Ranch</v>
      </c>
      <c r="D12" s="91">
        <f t="shared" si="1"/>
        <v>11377.45</v>
      </c>
      <c r="E12" s="92">
        <f t="shared" si="1"/>
        <v>1152.333402</v>
      </c>
      <c r="F12" s="92">
        <f t="shared" si="1"/>
        <v>523.51659999999993</v>
      </c>
      <c r="G12" s="92">
        <f t="shared" si="1"/>
        <v>751.01666499999988</v>
      </c>
      <c r="H12" s="93">
        <f t="shared" si="2"/>
        <v>9.8734012051140745</v>
      </c>
      <c r="I12" s="94">
        <f t="shared" si="3"/>
        <v>10</v>
      </c>
      <c r="J12" s="95">
        <f t="shared" si="4"/>
        <v>0.46878471548103356</v>
      </c>
      <c r="K12" s="95">
        <f t="shared" si="4"/>
        <v>0.67879643085145203</v>
      </c>
      <c r="L12" s="96">
        <f t="shared" si="5"/>
        <v>10.000588918832928</v>
      </c>
      <c r="M12" s="60">
        <f t="shared" si="6"/>
        <v>0.47482353178655284</v>
      </c>
      <c r="N12" s="60">
        <f t="shared" si="7"/>
        <v>6.0388163055192789E-3</v>
      </c>
      <c r="O12" s="60">
        <f t="shared" si="8"/>
        <v>0.68761130210029386</v>
      </c>
      <c r="P12" s="60">
        <f t="shared" si="9"/>
        <v>8.8148712488418379E-3</v>
      </c>
      <c r="Q12" s="97">
        <f t="shared" si="10"/>
        <v>10</v>
      </c>
      <c r="R12" s="60">
        <f t="shared" si="11"/>
        <v>0.46881232309578719</v>
      </c>
      <c r="S12" s="60">
        <f t="shared" si="12"/>
        <v>2.7607614753621945E-5</v>
      </c>
      <c r="T12" s="60">
        <f t="shared" si="13"/>
        <v>0.67890622588070992</v>
      </c>
      <c r="U12" s="60">
        <f t="shared" si="14"/>
        <v>1.0979502925789753E-4</v>
      </c>
      <c r="W12" s="61"/>
      <c r="X12" s="61"/>
      <c r="Y12" s="60"/>
      <c r="Z12" s="62">
        <f t="shared" si="15"/>
        <v>23961.428274608974</v>
      </c>
      <c r="AA12" s="62">
        <f t="shared" si="16"/>
        <v>24268.666669999999</v>
      </c>
      <c r="AB12" s="62">
        <f t="shared" si="17"/>
        <v>1137.6779999999992</v>
      </c>
      <c r="AC12" s="62">
        <f t="shared" si="18"/>
        <v>1137.7450000000001</v>
      </c>
      <c r="AD12" s="62">
        <f t="shared" si="19"/>
        <v>1152.333402</v>
      </c>
      <c r="AE12" s="62">
        <f t="shared" si="20"/>
        <v>16546.339429337222</v>
      </c>
      <c r="AF12" s="62">
        <f t="shared" si="21"/>
        <v>16758.500019999999</v>
      </c>
      <c r="AG12" s="62">
        <f t="shared" si="22"/>
        <v>1137.5609999999988</v>
      </c>
      <c r="AH12" s="62">
        <f t="shared" si="23"/>
        <v>1137.7450000000001</v>
      </c>
      <c r="AI12" s="62">
        <f t="shared" si="24"/>
        <v>1152.333402</v>
      </c>
      <c r="AK12" s="98"/>
      <c r="AL12" s="90" t="s">
        <v>412</v>
      </c>
      <c r="AM12" s="99">
        <v>11377.45</v>
      </c>
      <c r="AN12" s="99">
        <v>1152.333402</v>
      </c>
      <c r="AO12" s="99">
        <v>523.51659999999993</v>
      </c>
      <c r="AP12" s="99">
        <v>751.01666499999988</v>
      </c>
      <c r="AQ12" s="99">
        <v>9.8734012051140727</v>
      </c>
      <c r="AR12" s="99">
        <v>10</v>
      </c>
      <c r="AS12" s="99">
        <v>46.878471548103356</v>
      </c>
      <c r="AT12" s="99">
        <v>67.879643085145204</v>
      </c>
      <c r="AU12" s="99">
        <v>-0.12659879488592765</v>
      </c>
      <c r="AV12" s="99">
        <v>11523.33402</v>
      </c>
      <c r="AW12" s="99">
        <v>145.8840200000007</v>
      </c>
      <c r="AX12" s="99">
        <v>14.58840200000007</v>
      </c>
      <c r="AY12" s="72"/>
    </row>
    <row r="13" spans="1:51">
      <c r="B13" s="59" t="str">
        <f t="shared" si="0"/>
        <v>K96790 36oz Kroger Italian</v>
      </c>
      <c r="D13" s="91">
        <f t="shared" si="1"/>
        <v>23454.66</v>
      </c>
      <c r="E13" s="92">
        <f t="shared" si="1"/>
        <v>2424.1334620000002</v>
      </c>
      <c r="F13" s="92">
        <f t="shared" si="1"/>
        <v>1685.9998759999996</v>
      </c>
      <c r="G13" s="92">
        <f t="shared" si="1"/>
        <v>964.81666100000007</v>
      </c>
      <c r="H13" s="93">
        <f t="shared" si="2"/>
        <v>9.675482133169778</v>
      </c>
      <c r="I13" s="94">
        <f t="shared" si="3"/>
        <v>9.9999999999999982</v>
      </c>
      <c r="J13" s="95">
        <f t="shared" si="4"/>
        <v>0.46216534162152639</v>
      </c>
      <c r="K13" s="95">
        <f t="shared" si="4"/>
        <v>0.57065447933650471</v>
      </c>
      <c r="L13" s="96">
        <f t="shared" si="5"/>
        <v>10</v>
      </c>
      <c r="M13" s="60">
        <f t="shared" si="6"/>
        <v>0.47766647207906815</v>
      </c>
      <c r="N13" s="60">
        <f t="shared" si="7"/>
        <v>1.5501130457541756E-2</v>
      </c>
      <c r="O13" s="60">
        <f t="shared" si="8"/>
        <v>0.58979436009722952</v>
      </c>
      <c r="P13" s="60">
        <f t="shared" si="9"/>
        <v>1.9139880760724814E-2</v>
      </c>
      <c r="Q13" s="97">
        <f t="shared" si="10"/>
        <v>9.9999999999999982</v>
      </c>
      <c r="R13" s="60">
        <f t="shared" si="11"/>
        <v>0.4621653416215265</v>
      </c>
      <c r="S13" s="60">
        <f t="shared" si="12"/>
        <v>0</v>
      </c>
      <c r="T13" s="60">
        <f t="shared" si="13"/>
        <v>0.57065447933650482</v>
      </c>
      <c r="U13" s="60">
        <f t="shared" si="14"/>
        <v>0</v>
      </c>
      <c r="W13" s="61"/>
      <c r="X13" s="61"/>
      <c r="Y13" s="60"/>
      <c r="Z13" s="62">
        <f t="shared" si="15"/>
        <v>49102.588042054478</v>
      </c>
      <c r="AA13" s="62">
        <f t="shared" si="16"/>
        <v>50749.499989999989</v>
      </c>
      <c r="AB13" s="62">
        <f t="shared" si="17"/>
        <v>2345.4659999999999</v>
      </c>
      <c r="AC13" s="62">
        <f t="shared" si="18"/>
        <v>2345.4660000000003</v>
      </c>
      <c r="AD13" s="62">
        <f t="shared" si="19"/>
        <v>2424.1334620000002</v>
      </c>
      <c r="AE13" s="62">
        <f t="shared" si="20"/>
        <v>39767.52167676446</v>
      </c>
      <c r="AF13" s="62">
        <f t="shared" si="21"/>
        <v>41101.333379999989</v>
      </c>
      <c r="AG13" s="62">
        <f t="shared" si="22"/>
        <v>2345.4659999999999</v>
      </c>
      <c r="AH13" s="62">
        <f t="shared" si="23"/>
        <v>2345.4660000000003</v>
      </c>
      <c r="AI13" s="62">
        <f t="shared" si="24"/>
        <v>2424.1334619999998</v>
      </c>
      <c r="AK13" s="98"/>
      <c r="AL13" s="90" t="s">
        <v>413</v>
      </c>
      <c r="AM13" s="99">
        <v>23454.66</v>
      </c>
      <c r="AN13" s="99">
        <v>2424.1334620000002</v>
      </c>
      <c r="AO13" s="99">
        <v>1685.9998759999996</v>
      </c>
      <c r="AP13" s="99">
        <v>964.81666100000007</v>
      </c>
      <c r="AQ13" s="99">
        <v>9.6754821331697762</v>
      </c>
      <c r="AR13" s="99">
        <v>9.9999999999999982</v>
      </c>
      <c r="AS13" s="99">
        <v>46.216534162152641</v>
      </c>
      <c r="AT13" s="99">
        <v>57.065447933650468</v>
      </c>
      <c r="AU13" s="99">
        <v>-0.32451786683022305</v>
      </c>
      <c r="AV13" s="99">
        <v>24241.334619999998</v>
      </c>
      <c r="AW13" s="99">
        <v>786.67461999999966</v>
      </c>
      <c r="AX13" s="99">
        <v>78.667461999999958</v>
      </c>
      <c r="AY13" s="72"/>
    </row>
    <row r="14" spans="1:51">
      <c r="B14" s="59" t="str">
        <f t="shared" si="0"/>
        <v>K97585 16oz HT 1000 Island</v>
      </c>
      <c r="D14" s="91">
        <f t="shared" si="1"/>
        <v>2041.49</v>
      </c>
      <c r="E14" s="92">
        <f t="shared" si="1"/>
        <v>107.750005</v>
      </c>
      <c r="F14" s="92">
        <f t="shared" si="1"/>
        <v>20.916662000000002</v>
      </c>
      <c r="G14" s="92">
        <f t="shared" si="1"/>
        <v>206.78333299999997</v>
      </c>
      <c r="H14" s="93">
        <f t="shared" si="2"/>
        <v>18.946542044243987</v>
      </c>
      <c r="I14" s="94">
        <f t="shared" si="3"/>
        <v>21.33</v>
      </c>
      <c r="J14" s="95">
        <f t="shared" si="4"/>
        <v>0.28531762827843471</v>
      </c>
      <c r="K14" s="95">
        <f t="shared" si="4"/>
        <v>0.74385853493692378</v>
      </c>
      <c r="L14" s="96">
        <f t="shared" si="5"/>
        <v>21.330000000000005</v>
      </c>
      <c r="M14" s="60">
        <f t="shared" si="6"/>
        <v>0.32121032940825761</v>
      </c>
      <c r="N14" s="60">
        <f t="shared" si="7"/>
        <v>3.5892701129822902E-2</v>
      </c>
      <c r="O14" s="60">
        <f t="shared" si="8"/>
        <v>0.83743526985120387</v>
      </c>
      <c r="P14" s="60">
        <f t="shared" si="9"/>
        <v>9.3576734914280091E-2</v>
      </c>
      <c r="Q14" s="97">
        <f t="shared" si="10"/>
        <v>21.33</v>
      </c>
      <c r="R14" s="60">
        <f t="shared" si="11"/>
        <v>0.28531762827843477</v>
      </c>
      <c r="S14" s="60">
        <f t="shared" si="12"/>
        <v>0</v>
      </c>
      <c r="T14" s="60">
        <f t="shared" si="13"/>
        <v>0.7438585349071094</v>
      </c>
      <c r="U14" s="60">
        <f t="shared" si="14"/>
        <v>-2.9814373192493804E-11</v>
      </c>
      <c r="W14" s="61"/>
      <c r="X14" s="61"/>
      <c r="Y14" s="60"/>
      <c r="Z14" s="62">
        <f t="shared" si="15"/>
        <v>6355.6175287416454</v>
      </c>
      <c r="AA14" s="62">
        <f t="shared" si="16"/>
        <v>7155.1484999999993</v>
      </c>
      <c r="AB14" s="62">
        <f t="shared" si="17"/>
        <v>95.709798406000914</v>
      </c>
      <c r="AC14" s="62">
        <f t="shared" si="18"/>
        <v>95.709798406000942</v>
      </c>
      <c r="AD14" s="62">
        <f t="shared" si="19"/>
        <v>107.75000500000002</v>
      </c>
      <c r="AE14" s="62">
        <f t="shared" si="20"/>
        <v>2437.7884160082408</v>
      </c>
      <c r="AF14" s="62">
        <f t="shared" si="21"/>
        <v>2744.4600071100003</v>
      </c>
      <c r="AG14" s="62">
        <f t="shared" si="22"/>
        <v>95.709798409837049</v>
      </c>
      <c r="AH14" s="62">
        <f t="shared" si="23"/>
        <v>95.709798406000928</v>
      </c>
      <c r="AI14" s="62">
        <f t="shared" si="24"/>
        <v>107.750005</v>
      </c>
      <c r="AK14" s="98"/>
      <c r="AL14" s="90" t="s">
        <v>414</v>
      </c>
      <c r="AM14" s="99">
        <v>2041.49</v>
      </c>
      <c r="AN14" s="99">
        <v>107.750005</v>
      </c>
      <c r="AO14" s="99">
        <v>20.916662000000002</v>
      </c>
      <c r="AP14" s="99">
        <v>206.78333299999997</v>
      </c>
      <c r="AQ14" s="99">
        <v>18.946542044243987</v>
      </c>
      <c r="AR14" s="99">
        <v>21.33</v>
      </c>
      <c r="AS14" s="99">
        <v>28.531762827843473</v>
      </c>
      <c r="AT14" s="99">
        <v>74.38585349369238</v>
      </c>
      <c r="AU14" s="99">
        <v>-2.383457955756012</v>
      </c>
      <c r="AV14" s="99">
        <v>2298.3076066500003</v>
      </c>
      <c r="AW14" s="99">
        <v>256.81760665000007</v>
      </c>
      <c r="AX14" s="99">
        <v>12.040206593999065</v>
      </c>
      <c r="AY14" s="72"/>
    </row>
    <row r="15" spans="1:51">
      <c r="B15" s="59" t="str">
        <f t="shared" si="0"/>
        <v>K97597 16oz  HT Fat Free Italian</v>
      </c>
      <c r="D15" s="91">
        <f t="shared" si="1"/>
        <v>3725.82</v>
      </c>
      <c r="E15" s="92">
        <f t="shared" si="1"/>
        <v>186.68335300000001</v>
      </c>
      <c r="F15" s="92">
        <f t="shared" si="1"/>
        <v>146.99998299999999</v>
      </c>
      <c r="G15" s="92">
        <f t="shared" si="1"/>
        <v>387.16666299999997</v>
      </c>
      <c r="H15" s="93">
        <f t="shared" si="2"/>
        <v>19.957965936041443</v>
      </c>
      <c r="I15" s="94">
        <f t="shared" si="3"/>
        <v>27.869999999999994</v>
      </c>
      <c r="J15" s="95">
        <f t="shared" si="4"/>
        <v>0.18545562004693183</v>
      </c>
      <c r="K15" s="95">
        <f t="shared" si="4"/>
        <v>0.40063637920433159</v>
      </c>
      <c r="L15" s="96">
        <f t="shared" si="5"/>
        <v>27.870000001105531</v>
      </c>
      <c r="M15" s="60">
        <f t="shared" si="6"/>
        <v>0.25897669870150059</v>
      </c>
      <c r="N15" s="60">
        <f t="shared" si="7"/>
        <v>7.352107865456875E-2</v>
      </c>
      <c r="O15" s="60">
        <f t="shared" si="8"/>
        <v>0.55946261877458581</v>
      </c>
      <c r="P15" s="60">
        <f t="shared" si="9"/>
        <v>0.15882623957025421</v>
      </c>
      <c r="Q15" s="97">
        <f t="shared" si="10"/>
        <v>27.869999999999994</v>
      </c>
      <c r="R15" s="60">
        <f t="shared" si="11"/>
        <v>0.18545562005428842</v>
      </c>
      <c r="S15" s="60">
        <f t="shared" si="12"/>
        <v>7.3565875613468279E-12</v>
      </c>
      <c r="T15" s="60">
        <f t="shared" si="13"/>
        <v>0.4006363791887953</v>
      </c>
      <c r="U15" s="60">
        <f t="shared" si="14"/>
        <v>-1.5536294473150747E-11</v>
      </c>
      <c r="W15" s="61"/>
      <c r="X15" s="61"/>
      <c r="Y15" s="60"/>
      <c r="Z15" s="62">
        <f t="shared" si="15"/>
        <v>14386.69972503751</v>
      </c>
      <c r="AA15" s="62">
        <f t="shared" si="16"/>
        <v>20090.089472129996</v>
      </c>
      <c r="AB15" s="62">
        <f t="shared" si="17"/>
        <v>133.6856835253752</v>
      </c>
      <c r="AC15" s="62">
        <f t="shared" si="18"/>
        <v>133.6856835306782</v>
      </c>
      <c r="AD15" s="62">
        <f t="shared" si="19"/>
        <v>186.68335300000001</v>
      </c>
      <c r="AE15" s="62">
        <f t="shared" si="20"/>
        <v>6659.640653312671</v>
      </c>
      <c r="AF15" s="62">
        <f t="shared" si="21"/>
        <v>9299.7545743199971</v>
      </c>
      <c r="AG15" s="62">
        <f t="shared" si="22"/>
        <v>133.68568353586238</v>
      </c>
      <c r="AH15" s="62">
        <f t="shared" si="23"/>
        <v>133.68568353067818</v>
      </c>
      <c r="AI15" s="62">
        <f t="shared" si="24"/>
        <v>186.68335300000001</v>
      </c>
      <c r="AK15" s="98"/>
      <c r="AL15" s="90" t="s">
        <v>416</v>
      </c>
      <c r="AM15" s="99">
        <v>3725.82</v>
      </c>
      <c r="AN15" s="99">
        <v>186.68335300000001</v>
      </c>
      <c r="AO15" s="99">
        <v>146.99998299999999</v>
      </c>
      <c r="AP15" s="99">
        <v>387.16666299999997</v>
      </c>
      <c r="AQ15" s="99">
        <v>19.95796593604144</v>
      </c>
      <c r="AR15" s="99">
        <v>27.869999999999994</v>
      </c>
      <c r="AS15" s="99">
        <v>18.545562004693185</v>
      </c>
      <c r="AT15" s="99">
        <v>40.063637920433159</v>
      </c>
      <c r="AU15" s="99">
        <v>-7.9120340639585605</v>
      </c>
      <c r="AV15" s="99">
        <v>5202.8650481100003</v>
      </c>
      <c r="AW15" s="99">
        <v>1477.0450481099999</v>
      </c>
      <c r="AX15" s="99">
        <v>52.997669469321856</v>
      </c>
      <c r="AY15" s="72"/>
    </row>
    <row r="16" spans="1:51">
      <c r="B16" s="59" t="str">
        <f t="shared" si="0"/>
        <v>K97615 16 oz HT Honey Mustard</v>
      </c>
      <c r="D16" s="91">
        <f t="shared" si="1"/>
        <v>2628.32</v>
      </c>
      <c r="E16" s="92">
        <f t="shared" si="1"/>
        <v>136.93333799999999</v>
      </c>
      <c r="F16" s="92">
        <f t="shared" si="1"/>
        <v>9.8166640000000012</v>
      </c>
      <c r="G16" s="92">
        <f t="shared" si="1"/>
        <v>193.71666399999998</v>
      </c>
      <c r="H16" s="93">
        <f t="shared" si="2"/>
        <v>19.194157086859303</v>
      </c>
      <c r="I16" s="94">
        <f t="shared" si="3"/>
        <v>21.33</v>
      </c>
      <c r="J16" s="95">
        <f t="shared" si="4"/>
        <v>0.36192016927080539</v>
      </c>
      <c r="K16" s="95">
        <f t="shared" si="4"/>
        <v>0.83967122143010964</v>
      </c>
      <c r="L16" s="96">
        <f t="shared" si="5"/>
        <v>21.330000001589401</v>
      </c>
      <c r="M16" s="60">
        <f t="shared" si="6"/>
        <v>0.40219308283178595</v>
      </c>
      <c r="N16" s="60">
        <f t="shared" si="7"/>
        <v>4.0272913560980561E-2</v>
      </c>
      <c r="O16" s="60">
        <f t="shared" si="8"/>
        <v>0.93310620874812655</v>
      </c>
      <c r="P16" s="60">
        <f t="shared" si="9"/>
        <v>9.3434987318016915E-2</v>
      </c>
      <c r="Q16" s="97">
        <f t="shared" si="10"/>
        <v>21.33</v>
      </c>
      <c r="R16" s="60">
        <f t="shared" si="11"/>
        <v>0.36192016929777382</v>
      </c>
      <c r="S16" s="60">
        <f t="shared" si="12"/>
        <v>2.6968427491169678E-11</v>
      </c>
      <c r="T16" s="60">
        <f t="shared" si="13"/>
        <v>0.8396712212580999</v>
      </c>
      <c r="U16" s="60">
        <f t="shared" si="14"/>
        <v>-1.7200973978503953E-10</v>
      </c>
      <c r="W16" s="61"/>
      <c r="X16" s="61"/>
      <c r="Y16" s="60"/>
      <c r="Z16" s="62">
        <f t="shared" si="15"/>
        <v>6534.9706700432589</v>
      </c>
      <c r="AA16" s="62">
        <f t="shared" si="16"/>
        <v>7262.1539857799989</v>
      </c>
      <c r="AB16" s="62">
        <f t="shared" si="17"/>
        <v>123.22175338978676</v>
      </c>
      <c r="AC16" s="62">
        <f t="shared" si="18"/>
        <v>123.2217533989686</v>
      </c>
      <c r="AD16" s="62">
        <f t="shared" si="19"/>
        <v>136.93333799999999</v>
      </c>
      <c r="AE16" s="62">
        <f t="shared" si="20"/>
        <v>2816.7425908849168</v>
      </c>
      <c r="AF16" s="62">
        <f t="shared" si="21"/>
        <v>3130.1775426599997</v>
      </c>
      <c r="AG16" s="62">
        <f t="shared" si="22"/>
        <v>123.22175342421103</v>
      </c>
      <c r="AH16" s="62">
        <f t="shared" si="23"/>
        <v>123.2217533989686</v>
      </c>
      <c r="AI16" s="62">
        <f t="shared" si="24"/>
        <v>136.93333799999999</v>
      </c>
      <c r="AK16" s="98"/>
      <c r="AL16" s="90" t="s">
        <v>417</v>
      </c>
      <c r="AM16" s="99">
        <v>2628.32</v>
      </c>
      <c r="AN16" s="99">
        <v>136.93333799999999</v>
      </c>
      <c r="AO16" s="99">
        <v>9.8166640000000012</v>
      </c>
      <c r="AP16" s="99">
        <v>193.71666399999998</v>
      </c>
      <c r="AQ16" s="99">
        <v>19.194157086859299</v>
      </c>
      <c r="AR16" s="99">
        <v>21.33</v>
      </c>
      <c r="AS16" s="99">
        <v>36.192016927080537</v>
      </c>
      <c r="AT16" s="99">
        <v>83.967122143010968</v>
      </c>
      <c r="AU16" s="99">
        <v>-2.1358429131407002</v>
      </c>
      <c r="AV16" s="99">
        <v>2920.7880995400001</v>
      </c>
      <c r="AW16" s="99">
        <v>292.4680995399998</v>
      </c>
      <c r="AX16" s="99">
        <v>13.711584601031404</v>
      </c>
      <c r="AY16" s="72"/>
    </row>
    <row r="17" spans="2:51">
      <c r="B17" s="59" t="str">
        <f t="shared" si="0"/>
        <v>K97628 16oz HT Balsamic Vinaigrette</v>
      </c>
      <c r="D17" s="91">
        <f t="shared" si="1"/>
        <v>5153.16</v>
      </c>
      <c r="E17" s="92">
        <f t="shared" si="1"/>
        <v>290.80002400000001</v>
      </c>
      <c r="F17" s="92">
        <f t="shared" si="1"/>
        <v>250.433314</v>
      </c>
      <c r="G17" s="92">
        <f t="shared" si="1"/>
        <v>607.71666100000004</v>
      </c>
      <c r="H17" s="93">
        <f t="shared" si="2"/>
        <v>17.720631274775961</v>
      </c>
      <c r="I17" s="94">
        <f t="shared" si="3"/>
        <v>21.33</v>
      </c>
      <c r="J17" s="95">
        <f t="shared" si="4"/>
        <v>0.21027209536645355</v>
      </c>
      <c r="K17" s="95">
        <f t="shared" si="4"/>
        <v>0.44637332327984791</v>
      </c>
      <c r="L17" s="96">
        <f t="shared" si="5"/>
        <v>21.330000000734941</v>
      </c>
      <c r="M17" s="60">
        <f t="shared" si="6"/>
        <v>0.25310067823064597</v>
      </c>
      <c r="N17" s="60">
        <f t="shared" si="7"/>
        <v>4.2828582864192416E-2</v>
      </c>
      <c r="O17" s="60">
        <f t="shared" si="8"/>
        <v>0.53729141126927404</v>
      </c>
      <c r="P17" s="60">
        <f t="shared" si="9"/>
        <v>9.0918087989426133E-2</v>
      </c>
      <c r="Q17" s="97">
        <f t="shared" si="10"/>
        <v>21.33</v>
      </c>
      <c r="R17" s="60">
        <f t="shared" si="11"/>
        <v>0.21027209537369868</v>
      </c>
      <c r="S17" s="60">
        <f t="shared" si="12"/>
        <v>7.2451211696744622E-12</v>
      </c>
      <c r="T17" s="60">
        <f t="shared" si="13"/>
        <v>0.44637332331021151</v>
      </c>
      <c r="U17" s="60">
        <f t="shared" si="14"/>
        <v>3.0363600522775869E-11</v>
      </c>
      <c r="W17" s="61"/>
      <c r="X17" s="61"/>
      <c r="Y17" s="60"/>
      <c r="Z17" s="62">
        <f t="shared" si="15"/>
        <v>20360.119285433208</v>
      </c>
      <c r="AA17" s="62">
        <f t="shared" si="16"/>
        <v>24507.103478669997</v>
      </c>
      <c r="AB17" s="62">
        <f t="shared" si="17"/>
        <v>241.5921237610147</v>
      </c>
      <c r="AC17" s="62">
        <f t="shared" si="18"/>
        <v>241.592123769339</v>
      </c>
      <c r="AD17" s="62">
        <f t="shared" si="19"/>
        <v>290.80002400000001</v>
      </c>
      <c r="AE17" s="62">
        <f t="shared" si="20"/>
        <v>9590.9964163141885</v>
      </c>
      <c r="AF17" s="62">
        <f t="shared" si="21"/>
        <v>11544.507099539998</v>
      </c>
      <c r="AG17" s="62">
        <f t="shared" si="22"/>
        <v>241.5921237529052</v>
      </c>
      <c r="AH17" s="62">
        <f t="shared" si="23"/>
        <v>241.592123769339</v>
      </c>
      <c r="AI17" s="62">
        <f t="shared" si="24"/>
        <v>290.80002400000001</v>
      </c>
      <c r="AK17" s="98"/>
      <c r="AL17" s="90" t="s">
        <v>418</v>
      </c>
      <c r="AM17" s="99">
        <v>5153.16</v>
      </c>
      <c r="AN17" s="99">
        <v>290.80002400000001</v>
      </c>
      <c r="AO17" s="99">
        <v>250.433314</v>
      </c>
      <c r="AP17" s="99">
        <v>607.71666100000004</v>
      </c>
      <c r="AQ17" s="99">
        <v>17.720631274775961</v>
      </c>
      <c r="AR17" s="99">
        <v>21.33</v>
      </c>
      <c r="AS17" s="99">
        <v>21.027209536645355</v>
      </c>
      <c r="AT17" s="99">
        <v>44.637332327984794</v>
      </c>
      <c r="AU17" s="99">
        <v>-3.6093687252240398</v>
      </c>
      <c r="AV17" s="99">
        <v>6202.7645119200006</v>
      </c>
      <c r="AW17" s="99">
        <v>1049.6045119200003</v>
      </c>
      <c r="AX17" s="99">
        <v>49.207900230661053</v>
      </c>
      <c r="AY17" s="72"/>
    </row>
    <row r="18" spans="2:51">
      <c r="B18" s="59" t="str">
        <f t="shared" si="0"/>
        <v>K97854 16oz HT Italian</v>
      </c>
      <c r="D18" s="91">
        <f t="shared" si="1"/>
        <v>4299.8100000000004</v>
      </c>
      <c r="E18" s="92">
        <f t="shared" si="1"/>
        <v>237.78334799999996</v>
      </c>
      <c r="F18" s="92">
        <f t="shared" si="1"/>
        <v>64.533324999999991</v>
      </c>
      <c r="G18" s="92">
        <f t="shared" si="1"/>
        <v>80.566664000000003</v>
      </c>
      <c r="H18" s="93">
        <f t="shared" si="2"/>
        <v>18.082889471301417</v>
      </c>
      <c r="I18" s="94">
        <f t="shared" si="3"/>
        <v>21.880000000000006</v>
      </c>
      <c r="J18" s="95">
        <f t="shared" si="4"/>
        <v>0.51325770939100646</v>
      </c>
      <c r="K18" s="95">
        <f t="shared" si="4"/>
        <v>0.65003965066049407</v>
      </c>
      <c r="L18" s="96">
        <f t="shared" si="5"/>
        <v>21.879999998291289</v>
      </c>
      <c r="M18" s="60">
        <f t="shared" si="6"/>
        <v>0.62103341937808076</v>
      </c>
      <c r="N18" s="60">
        <f t="shared" si="7"/>
        <v>0.10777570998707431</v>
      </c>
      <c r="O18" s="60">
        <f t="shared" si="8"/>
        <v>0.78653732736732007</v>
      </c>
      <c r="P18" s="60">
        <f t="shared" si="9"/>
        <v>0.136497676706826</v>
      </c>
      <c r="Q18" s="97">
        <f t="shared" si="10"/>
        <v>21.880000000000006</v>
      </c>
      <c r="R18" s="60">
        <f t="shared" si="11"/>
        <v>0.51325770935092374</v>
      </c>
      <c r="S18" s="60">
        <f t="shared" si="12"/>
        <v>-4.0082714924949414E-11</v>
      </c>
      <c r="T18" s="60">
        <f t="shared" si="13"/>
        <v>0.65003965063236124</v>
      </c>
      <c r="U18" s="60">
        <f t="shared" si="14"/>
        <v>-2.8132829399396542E-11</v>
      </c>
      <c r="W18" s="61"/>
      <c r="X18" s="61"/>
      <c r="Y18" s="60"/>
      <c r="Z18" s="62">
        <f t="shared" si="15"/>
        <v>6923.6370633740507</v>
      </c>
      <c r="AA18" s="62">
        <f t="shared" si="16"/>
        <v>8377.4874135600003</v>
      </c>
      <c r="AB18" s="62">
        <f t="shared" si="17"/>
        <v>196.51782451260476</v>
      </c>
      <c r="AC18" s="62">
        <f t="shared" si="18"/>
        <v>196.51782449725775</v>
      </c>
      <c r="AD18" s="62">
        <f t="shared" si="19"/>
        <v>237.78334799999999</v>
      </c>
      <c r="AE18" s="62">
        <f t="shared" si="20"/>
        <v>5466.7589831905716</v>
      </c>
      <c r="AF18" s="62">
        <f t="shared" si="21"/>
        <v>6614.68880524</v>
      </c>
      <c r="AG18" s="62">
        <f t="shared" si="22"/>
        <v>196.51782450576277</v>
      </c>
      <c r="AH18" s="62">
        <f t="shared" si="23"/>
        <v>196.51782449725775</v>
      </c>
      <c r="AI18" s="62">
        <f t="shared" si="24"/>
        <v>237.78334799999999</v>
      </c>
      <c r="AK18" s="98"/>
      <c r="AL18" s="90" t="s">
        <v>419</v>
      </c>
      <c r="AM18" s="99">
        <v>4299.8100000000004</v>
      </c>
      <c r="AN18" s="99">
        <v>237.78334799999996</v>
      </c>
      <c r="AO18" s="99">
        <v>64.533324999999991</v>
      </c>
      <c r="AP18" s="99">
        <v>80.566664000000003</v>
      </c>
      <c r="AQ18" s="99">
        <v>18.082889471301417</v>
      </c>
      <c r="AR18" s="99">
        <v>21.880000000000006</v>
      </c>
      <c r="AS18" s="99">
        <v>51.32577093910065</v>
      </c>
      <c r="AT18" s="99">
        <v>65.003965066049403</v>
      </c>
      <c r="AU18" s="99">
        <v>-3.7971105286985836</v>
      </c>
      <c r="AV18" s="99">
        <v>5202.6996542400002</v>
      </c>
      <c r="AW18" s="99">
        <v>902.88965423999969</v>
      </c>
      <c r="AX18" s="99">
        <v>41.265523502742219</v>
      </c>
      <c r="AY18" s="72"/>
    </row>
    <row r="19" spans="2:51">
      <c r="B19" s="59" t="str">
        <f t="shared" si="0"/>
        <v>K98028 16oz HT Blue Cheese</v>
      </c>
      <c r="D19" s="91">
        <f t="shared" si="1"/>
        <v>10037.16</v>
      </c>
      <c r="E19" s="92">
        <f t="shared" si="1"/>
        <v>553.18337700000006</v>
      </c>
      <c r="F19" s="92">
        <f t="shared" si="1"/>
        <v>712.38329199999998</v>
      </c>
      <c r="G19" s="92">
        <f t="shared" si="1"/>
        <v>1150.133329</v>
      </c>
      <c r="H19" s="93">
        <f t="shared" si="2"/>
        <v>18.144363003879633</v>
      </c>
      <c r="I19" s="94">
        <f t="shared" si="3"/>
        <v>19.999999999999996</v>
      </c>
      <c r="J19" s="95">
        <f t="shared" si="4"/>
        <v>0.20774847887382411</v>
      </c>
      <c r="K19" s="95">
        <f t="shared" si="4"/>
        <v>0.39648879216808758</v>
      </c>
      <c r="L19" s="96">
        <f t="shared" si="5"/>
        <v>20.000000000000004</v>
      </c>
      <c r="M19" s="60">
        <f t="shared" si="6"/>
        <v>0.2289950645601648</v>
      </c>
      <c r="N19" s="60">
        <f t="shared" si="7"/>
        <v>2.1246585686340691E-2</v>
      </c>
      <c r="O19" s="60">
        <f t="shared" si="8"/>
        <v>0.43710330759350929</v>
      </c>
      <c r="P19" s="60">
        <f t="shared" si="9"/>
        <v>4.0614515425421716E-2</v>
      </c>
      <c r="Q19" s="97">
        <f t="shared" si="10"/>
        <v>19.999999999999996</v>
      </c>
      <c r="R19" s="60">
        <f t="shared" si="11"/>
        <v>0.20774847887382417</v>
      </c>
      <c r="S19" s="60">
        <f t="shared" si="12"/>
        <v>0</v>
      </c>
      <c r="T19" s="60">
        <f t="shared" si="13"/>
        <v>0.39654805415865457</v>
      </c>
      <c r="U19" s="60">
        <f t="shared" si="14"/>
        <v>5.9261990566994438E-5</v>
      </c>
      <c r="W19" s="61"/>
      <c r="X19" s="61"/>
      <c r="Y19" s="60"/>
      <c r="Z19" s="62">
        <f t="shared" si="15"/>
        <v>43831.337672183305</v>
      </c>
      <c r="AA19" s="62">
        <f t="shared" si="16"/>
        <v>48313.999959999994</v>
      </c>
      <c r="AB19" s="62">
        <f t="shared" si="17"/>
        <v>501.85799999999995</v>
      </c>
      <c r="AC19" s="62">
        <f t="shared" si="18"/>
        <v>501.85800000000012</v>
      </c>
      <c r="AD19" s="62">
        <f t="shared" si="19"/>
        <v>553.18337699999995</v>
      </c>
      <c r="AE19" s="62">
        <f t="shared" si="20"/>
        <v>22962.901047946783</v>
      </c>
      <c r="AF19" s="62">
        <f t="shared" si="21"/>
        <v>25311.333379999996</v>
      </c>
      <c r="AG19" s="62">
        <f t="shared" si="22"/>
        <v>501.7829999999999</v>
      </c>
      <c r="AH19" s="62">
        <f t="shared" si="23"/>
        <v>501.85800000000006</v>
      </c>
      <c r="AI19" s="62">
        <f t="shared" si="24"/>
        <v>553.18337699999995</v>
      </c>
      <c r="AK19" s="98"/>
      <c r="AL19" s="90" t="s">
        <v>420</v>
      </c>
      <c r="AM19" s="99">
        <v>10037.16</v>
      </c>
      <c r="AN19" s="99">
        <v>553.18337700000006</v>
      </c>
      <c r="AO19" s="99">
        <v>712.38329199999998</v>
      </c>
      <c r="AP19" s="99">
        <v>1150.133329</v>
      </c>
      <c r="AQ19" s="99">
        <v>18.144363003879629</v>
      </c>
      <c r="AR19" s="99">
        <v>19.999999999999996</v>
      </c>
      <c r="AS19" s="99">
        <v>20.774847887382411</v>
      </c>
      <c r="AT19" s="99">
        <v>39.648879216808758</v>
      </c>
      <c r="AU19" s="99">
        <v>-1.85563699612037</v>
      </c>
      <c r="AV19" s="99">
        <v>11063.66754</v>
      </c>
      <c r="AW19" s="99">
        <v>1026.5075399999998</v>
      </c>
      <c r="AX19" s="99">
        <v>51.325376999999996</v>
      </c>
      <c r="AY19" s="72"/>
    </row>
    <row r="20" spans="2:51">
      <c r="B20" s="59" t="str">
        <f t="shared" si="0"/>
        <v>K98556 16oz HT Creamy French Dressing</v>
      </c>
      <c r="D20" s="91">
        <f t="shared" si="1"/>
        <v>2933.49</v>
      </c>
      <c r="E20" s="92">
        <f t="shared" si="1"/>
        <v>143.316675</v>
      </c>
      <c r="F20" s="92">
        <f t="shared" si="1"/>
        <v>52.749993999999994</v>
      </c>
      <c r="G20" s="92">
        <f t="shared" si="1"/>
        <v>407.41666299999997</v>
      </c>
      <c r="H20" s="93">
        <f t="shared" si="2"/>
        <v>20.468588180684485</v>
      </c>
      <c r="I20" s="94">
        <f t="shared" si="3"/>
        <v>21.330000000000005</v>
      </c>
      <c r="J20" s="95">
        <f t="shared" si="4"/>
        <v>0.22789168372014143</v>
      </c>
      <c r="K20" s="95">
        <f t="shared" si="4"/>
        <v>0.70143912454740587</v>
      </c>
      <c r="L20" s="96">
        <f t="shared" si="5"/>
        <v>21.330000000554826</v>
      </c>
      <c r="M20" s="60">
        <f t="shared" si="6"/>
        <v>0.23748240821338876</v>
      </c>
      <c r="N20" s="60">
        <f t="shared" si="7"/>
        <v>9.5907244932473268E-3</v>
      </c>
      <c r="O20" s="60">
        <f t="shared" si="8"/>
        <v>0.73095889133506942</v>
      </c>
      <c r="P20" s="60">
        <f t="shared" si="9"/>
        <v>2.9519766787663548E-2</v>
      </c>
      <c r="Q20" s="97">
        <f t="shared" si="10"/>
        <v>21.330000000000005</v>
      </c>
      <c r="R20" s="60">
        <f t="shared" si="11"/>
        <v>0.22789168372606919</v>
      </c>
      <c r="S20" s="60">
        <f t="shared" si="12"/>
        <v>5.9277582842298671E-12</v>
      </c>
      <c r="T20" s="60">
        <f t="shared" si="13"/>
        <v>0.70143912441384115</v>
      </c>
      <c r="U20" s="60">
        <f t="shared" si="14"/>
        <v>-1.3356471484371468E-10</v>
      </c>
      <c r="W20" s="61"/>
      <c r="X20" s="61"/>
      <c r="Y20" s="60"/>
      <c r="Z20" s="62">
        <f t="shared" si="15"/>
        <v>12352.451796615291</v>
      </c>
      <c r="AA20" s="62">
        <f t="shared" si="16"/>
        <v>12872.299471560003</v>
      </c>
      <c r="AB20" s="62">
        <f t="shared" si="17"/>
        <v>137.52883262652111</v>
      </c>
      <c r="AC20" s="62">
        <f t="shared" si="18"/>
        <v>137.52883263009841</v>
      </c>
      <c r="AD20" s="62">
        <f t="shared" si="19"/>
        <v>143.31667500000003</v>
      </c>
      <c r="AE20" s="62">
        <f t="shared" si="20"/>
        <v>4013.2079037195767</v>
      </c>
      <c r="AF20" s="62">
        <f t="shared" si="21"/>
        <v>4182.102049770001</v>
      </c>
      <c r="AG20" s="62">
        <f t="shared" si="22"/>
        <v>137.528832656286</v>
      </c>
      <c r="AH20" s="62">
        <f t="shared" si="23"/>
        <v>137.52883263009841</v>
      </c>
      <c r="AI20" s="62">
        <f t="shared" si="24"/>
        <v>143.316675</v>
      </c>
      <c r="AK20" s="98"/>
      <c r="AL20" s="90" t="s">
        <v>421</v>
      </c>
      <c r="AM20" s="99">
        <v>2933.49</v>
      </c>
      <c r="AN20" s="99">
        <v>143.316675</v>
      </c>
      <c r="AO20" s="99">
        <v>52.749993999999994</v>
      </c>
      <c r="AP20" s="99">
        <v>407.41666299999997</v>
      </c>
      <c r="AQ20" s="99">
        <v>20.468588180684488</v>
      </c>
      <c r="AR20" s="99">
        <v>21.330000000000005</v>
      </c>
      <c r="AS20" s="99">
        <v>22.789168372014142</v>
      </c>
      <c r="AT20" s="99">
        <v>70.143912454740587</v>
      </c>
      <c r="AU20" s="99">
        <v>-0.86141181931551269</v>
      </c>
      <c r="AV20" s="99">
        <v>3056.9446777500002</v>
      </c>
      <c r="AW20" s="99">
        <v>123.45467775000012</v>
      </c>
      <c r="AX20" s="99">
        <v>5.7878423699015524</v>
      </c>
      <c r="AY20" s="72"/>
    </row>
    <row r="21" spans="2:51">
      <c r="B21" s="59" t="str">
        <f t="shared" si="0"/>
        <v>K98662 36oz Kroger Buttermilk</v>
      </c>
      <c r="D21" s="91">
        <f t="shared" si="1"/>
        <v>31460.880000000001</v>
      </c>
      <c r="E21" s="92">
        <f t="shared" si="1"/>
        <v>3151.083435</v>
      </c>
      <c r="F21" s="92">
        <f t="shared" si="1"/>
        <v>2293.2832450000001</v>
      </c>
      <c r="G21" s="92">
        <f t="shared" si="1"/>
        <v>2983.2999839999998</v>
      </c>
      <c r="H21" s="93">
        <f t="shared" si="2"/>
        <v>9.9841469288165641</v>
      </c>
      <c r="I21" s="94">
        <f t="shared" si="3"/>
        <v>10</v>
      </c>
      <c r="J21" s="95">
        <f t="shared" si="4"/>
        <v>0.37330475034554589</v>
      </c>
      <c r="K21" s="95">
        <f t="shared" si="4"/>
        <v>0.57786115170332342</v>
      </c>
      <c r="L21" s="96">
        <f t="shared" si="5"/>
        <v>10.000000000000002</v>
      </c>
      <c r="M21" s="60">
        <f t="shared" si="6"/>
        <v>0.37389749270225764</v>
      </c>
      <c r="N21" s="60">
        <f t="shared" si="7"/>
        <v>5.9274235671175068E-4</v>
      </c>
      <c r="O21" s="60">
        <f t="shared" si="8"/>
        <v>0.57877869368637025</v>
      </c>
      <c r="P21" s="60">
        <f t="shared" si="9"/>
        <v>9.1754198304683232E-4</v>
      </c>
      <c r="Q21" s="97">
        <f t="shared" si="10"/>
        <v>10</v>
      </c>
      <c r="R21" s="60">
        <f t="shared" si="11"/>
        <v>0.37330475034554589</v>
      </c>
      <c r="S21" s="60">
        <f t="shared" si="12"/>
        <v>0</v>
      </c>
      <c r="T21" s="60">
        <f t="shared" si="13"/>
        <v>0.57786115170332353</v>
      </c>
      <c r="U21" s="60">
        <f t="shared" si="14"/>
        <v>0</v>
      </c>
      <c r="W21" s="61"/>
      <c r="X21" s="61"/>
      <c r="Y21" s="60"/>
      <c r="Z21" s="62">
        <f t="shared" si="15"/>
        <v>84143.06224046534</v>
      </c>
      <c r="AA21" s="62">
        <f t="shared" si="16"/>
        <v>84276.66664000001</v>
      </c>
      <c r="AB21" s="62">
        <f t="shared" si="17"/>
        <v>3146.0879999999997</v>
      </c>
      <c r="AC21" s="62">
        <f t="shared" si="18"/>
        <v>3146.0879999999997</v>
      </c>
      <c r="AD21" s="62">
        <f t="shared" si="19"/>
        <v>3151.083435</v>
      </c>
      <c r="AE21" s="62">
        <f t="shared" si="20"/>
        <v>54357.356867473231</v>
      </c>
      <c r="AF21" s="62">
        <f t="shared" si="21"/>
        <v>54443.666799999999</v>
      </c>
      <c r="AG21" s="62">
        <f t="shared" si="22"/>
        <v>3146.0879999999993</v>
      </c>
      <c r="AH21" s="62">
        <f t="shared" si="23"/>
        <v>3146.0879999999997</v>
      </c>
      <c r="AI21" s="62">
        <f t="shared" si="24"/>
        <v>3151.0834350000005</v>
      </c>
      <c r="AK21" s="98"/>
      <c r="AL21" s="90" t="s">
        <v>422</v>
      </c>
      <c r="AM21" s="99">
        <v>31460.880000000001</v>
      </c>
      <c r="AN21" s="99">
        <v>3151.083435</v>
      </c>
      <c r="AO21" s="99">
        <v>2293.2832450000001</v>
      </c>
      <c r="AP21" s="99">
        <v>2983.2999839999998</v>
      </c>
      <c r="AQ21" s="99">
        <v>9.9841469288165641</v>
      </c>
      <c r="AR21" s="99">
        <v>10</v>
      </c>
      <c r="AS21" s="99">
        <v>37.330475034554588</v>
      </c>
      <c r="AT21" s="99">
        <v>57.786115170332344</v>
      </c>
      <c r="AU21" s="99">
        <v>-1.5853071183436214E-2</v>
      </c>
      <c r="AV21" s="99">
        <v>31510.834350000001</v>
      </c>
      <c r="AW21" s="99">
        <v>49.954350000000275</v>
      </c>
      <c r="AX21" s="99">
        <v>4.9954350000000307</v>
      </c>
      <c r="AY21" s="72"/>
    </row>
    <row r="22" spans="2:51">
      <c r="B22" s="59" t="str">
        <f t="shared" si="0"/>
        <v>K99000 16oz Kroger Buttermilk Fields Ranch</v>
      </c>
      <c r="D22" s="91">
        <f t="shared" si="1"/>
        <v>24030.54</v>
      </c>
      <c r="E22" s="92">
        <f t="shared" si="1"/>
        <v>1239.500045</v>
      </c>
      <c r="F22" s="92">
        <f t="shared" si="1"/>
        <v>867.41662299999996</v>
      </c>
      <c r="G22" s="92">
        <f t="shared" si="1"/>
        <v>1445.5499959999997</v>
      </c>
      <c r="H22" s="93">
        <f t="shared" si="2"/>
        <v>19.387284491788783</v>
      </c>
      <c r="I22" s="94">
        <f t="shared" si="3"/>
        <v>21.33</v>
      </c>
      <c r="J22" s="95">
        <f t="shared" si="4"/>
        <v>0.31713389638142919</v>
      </c>
      <c r="K22" s="95">
        <f t="shared" si="4"/>
        <v>0.53471106478324637</v>
      </c>
      <c r="L22" s="96">
        <f t="shared" si="5"/>
        <v>21.330000000326621</v>
      </c>
      <c r="M22" s="60">
        <f t="shared" si="6"/>
        <v>0.34891250565722415</v>
      </c>
      <c r="N22" s="60">
        <f t="shared" si="7"/>
        <v>3.1778609275794956E-2</v>
      </c>
      <c r="O22" s="60">
        <f t="shared" si="8"/>
        <v>0.58830046001610548</v>
      </c>
      <c r="P22" s="60">
        <f t="shared" si="9"/>
        <v>5.3589395232859105E-2</v>
      </c>
      <c r="Q22" s="97">
        <f t="shared" si="10"/>
        <v>21.33</v>
      </c>
      <c r="R22" s="60">
        <f t="shared" si="11"/>
        <v>0.31713389638628547</v>
      </c>
      <c r="S22" s="60">
        <f t="shared" si="12"/>
        <v>4.8562820431641285E-12</v>
      </c>
      <c r="T22" s="60">
        <f t="shared" si="13"/>
        <v>0.5347186303320417</v>
      </c>
      <c r="U22" s="60">
        <f t="shared" si="14"/>
        <v>7.5655487953296685E-6</v>
      </c>
      <c r="W22" s="61"/>
      <c r="X22" s="61"/>
      <c r="Y22" s="60"/>
      <c r="Z22" s="62">
        <f t="shared" si="15"/>
        <v>68872.681862563826</v>
      </c>
      <c r="AA22" s="62">
        <f t="shared" si="16"/>
        <v>75774.113943119984</v>
      </c>
      <c r="AB22" s="62">
        <f t="shared" si="17"/>
        <v>1126.6075949194574</v>
      </c>
      <c r="AC22" s="62">
        <f t="shared" si="18"/>
        <v>1126.6075949367091</v>
      </c>
      <c r="AD22" s="62">
        <f t="shared" si="19"/>
        <v>1239.500045</v>
      </c>
      <c r="AE22" s="62">
        <f t="shared" si="20"/>
        <v>40847.392843007692</v>
      </c>
      <c r="AF22" s="62">
        <f t="shared" si="21"/>
        <v>44940.532528439995</v>
      </c>
      <c r="AG22" s="62">
        <f t="shared" si="22"/>
        <v>1126.5916549558494</v>
      </c>
      <c r="AH22" s="62">
        <f t="shared" si="23"/>
        <v>1126.6075949367089</v>
      </c>
      <c r="AI22" s="62">
        <f t="shared" si="24"/>
        <v>1239.500045</v>
      </c>
      <c r="AK22" s="98"/>
      <c r="AL22" s="90" t="s">
        <v>424</v>
      </c>
      <c r="AM22" s="99">
        <v>24030.54</v>
      </c>
      <c r="AN22" s="99">
        <v>1239.500045</v>
      </c>
      <c r="AO22" s="99">
        <v>867.41662299999996</v>
      </c>
      <c r="AP22" s="99">
        <v>1445.5499959999997</v>
      </c>
      <c r="AQ22" s="99">
        <v>19.387284491788783</v>
      </c>
      <c r="AR22" s="99">
        <v>21.33</v>
      </c>
      <c r="AS22" s="99">
        <v>31.713389638142917</v>
      </c>
      <c r="AT22" s="99">
        <v>53.471106478324636</v>
      </c>
      <c r="AU22" s="99">
        <v>-1.9427155082112177</v>
      </c>
      <c r="AV22" s="99">
        <v>26438.53595985</v>
      </c>
      <c r="AW22" s="99">
        <v>2407.9959598500004</v>
      </c>
      <c r="AX22" s="99">
        <v>112.89245006329118</v>
      </c>
      <c r="AY22" s="72"/>
    </row>
    <row r="23" spans="2:51">
      <c r="B23" s="59" t="str">
        <f t="shared" si="0"/>
        <v>K99032 16oz HT Caesar Dressing</v>
      </c>
      <c r="D23" s="91">
        <f t="shared" si="1"/>
        <v>2203.1799999999998</v>
      </c>
      <c r="E23" s="92">
        <f t="shared" si="1"/>
        <v>108.65000400000001</v>
      </c>
      <c r="F23" s="92">
        <f t="shared" si="1"/>
        <v>38.733330000000002</v>
      </c>
      <c r="G23" s="92">
        <f t="shared" si="1"/>
        <v>187.59999800000003</v>
      </c>
      <c r="H23" s="93">
        <f t="shared" si="2"/>
        <v>20.277771917983543</v>
      </c>
      <c r="I23" s="94">
        <f t="shared" si="3"/>
        <v>21.33</v>
      </c>
      <c r="J23" s="95">
        <f t="shared" si="4"/>
        <v>0.30834430169661553</v>
      </c>
      <c r="K23" s="95">
        <f t="shared" si="4"/>
        <v>0.70082687642500741</v>
      </c>
      <c r="L23" s="96">
        <f t="shared" si="5"/>
        <v>21.330000001745699</v>
      </c>
      <c r="M23" s="60">
        <f t="shared" si="6"/>
        <v>0.32434450798286285</v>
      </c>
      <c r="N23" s="60">
        <f t="shared" si="7"/>
        <v>1.600020628624732E-2</v>
      </c>
      <c r="O23" s="60">
        <f t="shared" si="8"/>
        <v>0.73719328401133866</v>
      </c>
      <c r="P23" s="60">
        <f t="shared" si="9"/>
        <v>3.6366407586331251E-2</v>
      </c>
      <c r="Q23" s="97">
        <f t="shared" si="10"/>
        <v>21.33</v>
      </c>
      <c r="R23" s="60">
        <f t="shared" si="11"/>
        <v>0.30834430172185118</v>
      </c>
      <c r="S23" s="60">
        <f t="shared" si="12"/>
        <v>2.5235646905485964E-11</v>
      </c>
      <c r="T23" s="60">
        <f t="shared" si="13"/>
        <v>0.70082687635495511</v>
      </c>
      <c r="U23" s="60">
        <f t="shared" si="14"/>
        <v>-7.0052297296285815E-11</v>
      </c>
      <c r="W23" s="61"/>
      <c r="X23" s="61"/>
      <c r="Y23" s="60"/>
      <c r="Z23" s="62">
        <f t="shared" si="15"/>
        <v>6792.7156026221583</v>
      </c>
      <c r="AA23" s="62">
        <f t="shared" si="16"/>
        <v>7145.1944715600002</v>
      </c>
      <c r="AB23" s="62">
        <f t="shared" si="17"/>
        <v>103.29020158554553</v>
      </c>
      <c r="AC23" s="62">
        <f t="shared" si="18"/>
        <v>103.29020159399904</v>
      </c>
      <c r="AD23" s="62">
        <f t="shared" si="19"/>
        <v>108.650004</v>
      </c>
      <c r="AE23" s="62">
        <f t="shared" si="20"/>
        <v>2988.6056313639897</v>
      </c>
      <c r="AF23" s="62">
        <f t="shared" si="21"/>
        <v>3143.6865142199999</v>
      </c>
      <c r="AG23" s="62">
        <f t="shared" si="22"/>
        <v>103.2902016043236</v>
      </c>
      <c r="AH23" s="62">
        <f t="shared" si="23"/>
        <v>103.29020159399906</v>
      </c>
      <c r="AI23" s="62">
        <f t="shared" si="24"/>
        <v>108.650004</v>
      </c>
      <c r="AK23" s="98"/>
      <c r="AL23" s="90" t="s">
        <v>425</v>
      </c>
      <c r="AM23" s="99">
        <v>2203.1799999999998</v>
      </c>
      <c r="AN23" s="99">
        <v>108.65000400000001</v>
      </c>
      <c r="AO23" s="99">
        <v>38.733330000000002</v>
      </c>
      <c r="AP23" s="99">
        <v>187.59999800000003</v>
      </c>
      <c r="AQ23" s="99">
        <v>20.277771917983547</v>
      </c>
      <c r="AR23" s="99">
        <v>21.33</v>
      </c>
      <c r="AS23" s="99">
        <v>30.834430169661552</v>
      </c>
      <c r="AT23" s="99">
        <v>70.082687642500744</v>
      </c>
      <c r="AU23" s="99">
        <v>-1.0522280820164542</v>
      </c>
      <c r="AV23" s="99">
        <v>2317.5045853200004</v>
      </c>
      <c r="AW23" s="99">
        <v>114.32458532000011</v>
      </c>
      <c r="AX23" s="99">
        <v>5.3598024060009433</v>
      </c>
      <c r="AY23" s="72"/>
    </row>
    <row r="24" spans="2:51">
      <c r="B24" s="59" t="str">
        <f t="shared" si="0"/>
        <v>K99037 16oz HT Buttermilk Fields Ranch</v>
      </c>
      <c r="D24" s="91">
        <f t="shared" si="1"/>
        <v>4179.99</v>
      </c>
      <c r="E24" s="92">
        <f t="shared" si="1"/>
        <v>208.21667500000004</v>
      </c>
      <c r="F24" s="92">
        <f t="shared" si="1"/>
        <v>39.049996</v>
      </c>
      <c r="G24" s="92">
        <f t="shared" si="1"/>
        <v>369.949994</v>
      </c>
      <c r="H24" s="93">
        <f t="shared" si="2"/>
        <v>20.0751933052432</v>
      </c>
      <c r="I24" s="94">
        <f t="shared" si="3"/>
        <v>21.33</v>
      </c>
      <c r="J24" s="95">
        <f t="shared" si="4"/>
        <v>0.31750220351882713</v>
      </c>
      <c r="K24" s="95">
        <f t="shared" si="4"/>
        <v>0.79253564752662686</v>
      </c>
      <c r="L24" s="96">
        <f t="shared" si="5"/>
        <v>21.330000001029401</v>
      </c>
      <c r="M24" s="60">
        <f t="shared" si="6"/>
        <v>0.33734778531943882</v>
      </c>
      <c r="N24" s="60">
        <f t="shared" si="7"/>
        <v>1.9845581800611689E-2</v>
      </c>
      <c r="O24" s="60">
        <f t="shared" si="8"/>
        <v>0.84207335407528494</v>
      </c>
      <c r="P24" s="60">
        <f t="shared" si="9"/>
        <v>4.9537706548658078E-2</v>
      </c>
      <c r="Q24" s="97">
        <f t="shared" si="10"/>
        <v>21.33</v>
      </c>
      <c r="R24" s="60">
        <f t="shared" si="11"/>
        <v>0.31750220353414998</v>
      </c>
      <c r="S24" s="60">
        <f t="shared" si="12"/>
        <v>1.5322854096666561E-11</v>
      </c>
      <c r="T24" s="60">
        <f t="shared" si="13"/>
        <v>0.79253564745690808</v>
      </c>
      <c r="U24" s="60">
        <f t="shared" si="14"/>
        <v>-6.9718786299688418E-11</v>
      </c>
      <c r="W24" s="61"/>
      <c r="X24" s="61"/>
      <c r="Y24" s="60"/>
      <c r="Z24" s="62">
        <f t="shared" si="15"/>
        <v>12390.743861092536</v>
      </c>
      <c r="AA24" s="62">
        <f t="shared" si="16"/>
        <v>13165.23146445</v>
      </c>
      <c r="AB24" s="62">
        <f t="shared" si="17"/>
        <v>195.96765118604176</v>
      </c>
      <c r="AC24" s="62">
        <f t="shared" si="18"/>
        <v>195.96765119549929</v>
      </c>
      <c r="AD24" s="62">
        <f t="shared" si="19"/>
        <v>208.21667500000001</v>
      </c>
      <c r="AE24" s="62">
        <f t="shared" si="20"/>
        <v>4963.9262182689736</v>
      </c>
      <c r="AF24" s="62">
        <f t="shared" si="21"/>
        <v>5274.1980924300005</v>
      </c>
      <c r="AG24" s="62">
        <f t="shared" si="22"/>
        <v>195.96765121273845</v>
      </c>
      <c r="AH24" s="62">
        <f t="shared" si="23"/>
        <v>195.96765119549931</v>
      </c>
      <c r="AI24" s="62">
        <f t="shared" si="24"/>
        <v>208.21667500000001</v>
      </c>
      <c r="AK24" s="98"/>
      <c r="AL24" s="90" t="s">
        <v>426</v>
      </c>
      <c r="AM24" s="99">
        <v>4179.99</v>
      </c>
      <c r="AN24" s="99">
        <v>208.21667500000004</v>
      </c>
      <c r="AO24" s="99">
        <v>39.049996</v>
      </c>
      <c r="AP24" s="99">
        <v>369.949994</v>
      </c>
      <c r="AQ24" s="99">
        <v>20.0751933052432</v>
      </c>
      <c r="AR24" s="99">
        <v>21.33</v>
      </c>
      <c r="AS24" s="99">
        <v>31.750220351882714</v>
      </c>
      <c r="AT24" s="99">
        <v>79.253564752662683</v>
      </c>
      <c r="AU24" s="99">
        <v>-1.2548066947567986</v>
      </c>
      <c r="AV24" s="99">
        <v>4441.2616777500007</v>
      </c>
      <c r="AW24" s="99">
        <v>261.27167775000032</v>
      </c>
      <c r="AX24" s="99">
        <v>12.249023804500718</v>
      </c>
      <c r="AY24" s="72"/>
    </row>
    <row r="25" spans="2:51">
      <c r="B25" s="59" t="str">
        <f t="shared" si="0"/>
        <v>K99153 16oz Kroger Caesar Dressing</v>
      </c>
      <c r="D25" s="91">
        <f t="shared" si="1"/>
        <v>26390.2</v>
      </c>
      <c r="E25" s="92">
        <f t="shared" si="1"/>
        <v>1338.0500500000001</v>
      </c>
      <c r="F25" s="92">
        <f t="shared" si="1"/>
        <v>505.94995300000005</v>
      </c>
      <c r="G25" s="92">
        <f t="shared" si="1"/>
        <v>1198.9333290000002</v>
      </c>
      <c r="H25" s="93">
        <f t="shared" si="2"/>
        <v>19.722879573899348</v>
      </c>
      <c r="I25" s="94">
        <f t="shared" si="3"/>
        <v>21.329999999999995</v>
      </c>
      <c r="J25" s="95">
        <f t="shared" si="4"/>
        <v>0.4065925236621124</v>
      </c>
      <c r="K25" s="95">
        <f t="shared" si="4"/>
        <v>0.67095116094820595</v>
      </c>
      <c r="L25" s="96">
        <f t="shared" si="5"/>
        <v>21.330000000174511</v>
      </c>
      <c r="M25" s="60">
        <f t="shared" si="6"/>
        <v>0.43972374811135023</v>
      </c>
      <c r="N25" s="60">
        <f t="shared" si="7"/>
        <v>3.3131224449237828E-2</v>
      </c>
      <c r="O25" s="60">
        <f t="shared" si="8"/>
        <v>0.72562367018607854</v>
      </c>
      <c r="P25" s="60">
        <f t="shared" si="9"/>
        <v>5.4672509237872591E-2</v>
      </c>
      <c r="Q25" s="97">
        <f t="shared" si="10"/>
        <v>21.329999999999995</v>
      </c>
      <c r="R25" s="60">
        <f t="shared" si="11"/>
        <v>0.40659252366543902</v>
      </c>
      <c r="S25" s="60">
        <f t="shared" si="12"/>
        <v>3.3266167598355878E-12</v>
      </c>
      <c r="T25" s="60">
        <f t="shared" si="13"/>
        <v>0.67095116094940876</v>
      </c>
      <c r="U25" s="60">
        <f t="shared" si="14"/>
        <v>1.2028156248788946E-12</v>
      </c>
      <c r="W25" s="61"/>
      <c r="X25" s="61"/>
      <c r="Y25" s="60"/>
      <c r="Z25" s="62">
        <f t="shared" si="15"/>
        <v>60015.407658440294</v>
      </c>
      <c r="AA25" s="62">
        <f t="shared" si="16"/>
        <v>64905.767971559995</v>
      </c>
      <c r="AB25" s="62">
        <f t="shared" si="17"/>
        <v>1237.2339427934407</v>
      </c>
      <c r="AC25" s="62">
        <f t="shared" si="18"/>
        <v>1237.2339428035634</v>
      </c>
      <c r="AD25" s="62">
        <f t="shared" si="19"/>
        <v>1338.0500499999998</v>
      </c>
      <c r="AE25" s="62">
        <f t="shared" si="20"/>
        <v>36368.989993439041</v>
      </c>
      <c r="AF25" s="62">
        <f t="shared" si="21"/>
        <v>39332.520063989992</v>
      </c>
      <c r="AG25" s="62">
        <f t="shared" si="22"/>
        <v>1237.2339428013454</v>
      </c>
      <c r="AH25" s="62">
        <f t="shared" si="23"/>
        <v>1237.2339428035634</v>
      </c>
      <c r="AI25" s="62">
        <f t="shared" si="24"/>
        <v>1338.0500499999998</v>
      </c>
      <c r="AK25" s="98"/>
      <c r="AL25" s="90" t="s">
        <v>427</v>
      </c>
      <c r="AM25" s="99">
        <v>26390.2</v>
      </c>
      <c r="AN25" s="99">
        <v>1338.0500500000001</v>
      </c>
      <c r="AO25" s="99">
        <v>505.94995300000005</v>
      </c>
      <c r="AP25" s="99">
        <v>1198.9333290000002</v>
      </c>
      <c r="AQ25" s="99">
        <v>19.722879573899348</v>
      </c>
      <c r="AR25" s="99">
        <v>21.329999999999995</v>
      </c>
      <c r="AS25" s="99">
        <v>40.659252366211241</v>
      </c>
      <c r="AT25" s="99">
        <v>67.095116094820597</v>
      </c>
      <c r="AU25" s="99">
        <v>-1.6071204261006529</v>
      </c>
      <c r="AV25" s="99">
        <v>28540.607566499995</v>
      </c>
      <c r="AW25" s="99">
        <v>2150.4075665000009</v>
      </c>
      <c r="AX25" s="99">
        <v>100.81610719643697</v>
      </c>
      <c r="AY25" s="72"/>
    </row>
    <row r="26" spans="2:51">
      <c r="B26" s="59" t="str">
        <f t="shared" si="0"/>
        <v>K99186 16 oz Smart Way Italian</v>
      </c>
      <c r="D26" s="91">
        <f t="shared" si="1"/>
        <v>6299.01</v>
      </c>
      <c r="E26" s="92">
        <f t="shared" si="1"/>
        <v>311.283343</v>
      </c>
      <c r="F26" s="92">
        <f t="shared" si="1"/>
        <v>140.016659</v>
      </c>
      <c r="G26" s="92">
        <f t="shared" si="1"/>
        <v>321.09999700000003</v>
      </c>
      <c r="H26" s="93">
        <f t="shared" si="2"/>
        <v>20.23561536988505</v>
      </c>
      <c r="I26" s="94">
        <f t="shared" si="3"/>
        <v>21.33</v>
      </c>
      <c r="J26" s="95">
        <f t="shared" si="4"/>
        <v>0.38233070516067963</v>
      </c>
      <c r="K26" s="95">
        <f t="shared" si="4"/>
        <v>0.65434138040266288</v>
      </c>
      <c r="L26" s="96">
        <f t="shared" si="5"/>
        <v>21.330000000226914</v>
      </c>
      <c r="M26" s="60">
        <f t="shared" si="6"/>
        <v>0.40300795365485237</v>
      </c>
      <c r="N26" s="60">
        <f t="shared" si="7"/>
        <v>2.067724849417274E-2</v>
      </c>
      <c r="O26" s="60">
        <f t="shared" si="8"/>
        <v>0.68974815338024309</v>
      </c>
      <c r="P26" s="60">
        <f t="shared" si="9"/>
        <v>3.5406772977580214E-2</v>
      </c>
      <c r="Q26" s="97">
        <f t="shared" si="10"/>
        <v>21.33</v>
      </c>
      <c r="R26" s="60">
        <f t="shared" si="11"/>
        <v>0.38233070516474704</v>
      </c>
      <c r="S26" s="60">
        <f t="shared" si="12"/>
        <v>4.0674130730167235E-12</v>
      </c>
      <c r="T26" s="60">
        <f t="shared" si="13"/>
        <v>0.65435904050122262</v>
      </c>
      <c r="U26" s="60">
        <f t="shared" si="14"/>
        <v>1.7660098559746373E-5</v>
      </c>
      <c r="W26" s="61"/>
      <c r="X26" s="61"/>
      <c r="Y26" s="60"/>
      <c r="Z26" s="62">
        <f t="shared" si="15"/>
        <v>15629.989291463597</v>
      </c>
      <c r="AA26" s="62">
        <f t="shared" si="16"/>
        <v>16475.291978669997</v>
      </c>
      <c r="AB26" s="62">
        <f t="shared" si="17"/>
        <v>295.31223628377825</v>
      </c>
      <c r="AC26" s="62">
        <f t="shared" si="18"/>
        <v>295.31223628691993</v>
      </c>
      <c r="AD26" s="62">
        <f t="shared" si="19"/>
        <v>311.283343</v>
      </c>
      <c r="AE26" s="62">
        <f t="shared" si="20"/>
        <v>9132.3332569003542</v>
      </c>
      <c r="AF26" s="62">
        <f t="shared" si="21"/>
        <v>9626.2290426599993</v>
      </c>
      <c r="AG26" s="62">
        <f t="shared" si="22"/>
        <v>295.30426628440455</v>
      </c>
      <c r="AH26" s="62">
        <f t="shared" si="23"/>
        <v>295.31223628691987</v>
      </c>
      <c r="AI26" s="62">
        <f t="shared" si="24"/>
        <v>311.283343</v>
      </c>
      <c r="AK26" s="98"/>
      <c r="AL26" s="90" t="s">
        <v>428</v>
      </c>
      <c r="AM26" s="99">
        <v>6299.01</v>
      </c>
      <c r="AN26" s="99">
        <v>311.283343</v>
      </c>
      <c r="AO26" s="99">
        <v>140.016659</v>
      </c>
      <c r="AP26" s="99">
        <v>321.09999700000003</v>
      </c>
      <c r="AQ26" s="99">
        <v>20.23561536988505</v>
      </c>
      <c r="AR26" s="99">
        <v>21.33</v>
      </c>
      <c r="AS26" s="99">
        <v>38.233070516067961</v>
      </c>
      <c r="AT26" s="99">
        <v>65.434138040266291</v>
      </c>
      <c r="AU26" s="99">
        <v>-1.0943846301149507</v>
      </c>
      <c r="AV26" s="99">
        <v>6639.6737061900003</v>
      </c>
      <c r="AW26" s="99">
        <v>340.66370619000054</v>
      </c>
      <c r="AX26" s="99">
        <v>15.971106713080195</v>
      </c>
      <c r="AY26" s="72"/>
    </row>
    <row r="27" spans="2:51">
      <c r="B27" s="59" t="str">
        <f t="shared" si="0"/>
        <v>K99189 16oz Smart Way 1000 Island</v>
      </c>
      <c r="D27" s="91">
        <f t="shared" si="1"/>
        <v>5598.66</v>
      </c>
      <c r="E27" s="92">
        <f t="shared" si="1"/>
        <v>268.18333999999999</v>
      </c>
      <c r="F27" s="92">
        <f t="shared" si="1"/>
        <v>29.933330000000002</v>
      </c>
      <c r="G27" s="92">
        <f t="shared" si="1"/>
        <v>181.88333</v>
      </c>
      <c r="H27" s="93">
        <f t="shared" si="2"/>
        <v>20.876240858212892</v>
      </c>
      <c r="I27" s="94">
        <f t="shared" si="3"/>
        <v>21.879999999999995</v>
      </c>
      <c r="J27" s="95">
        <f t="shared" si="4"/>
        <v>0.53308386654478968</v>
      </c>
      <c r="K27" s="95">
        <f t="shared" si="4"/>
        <v>0.85832253501894951</v>
      </c>
      <c r="L27" s="96">
        <f t="shared" si="5"/>
        <v>21.880000000000003</v>
      </c>
      <c r="M27" s="60">
        <f t="shared" si="6"/>
        <v>0.55871529166666667</v>
      </c>
      <c r="N27" s="60">
        <f t="shared" si="7"/>
        <v>2.5631425121876994E-2</v>
      </c>
      <c r="O27" s="60">
        <f t="shared" si="8"/>
        <v>0.89959189467667133</v>
      </c>
      <c r="P27" s="60">
        <f t="shared" si="9"/>
        <v>4.1269359657721827E-2</v>
      </c>
      <c r="Q27" s="97">
        <f t="shared" si="10"/>
        <v>21.879999999999995</v>
      </c>
      <c r="R27" s="60">
        <f t="shared" si="11"/>
        <v>0.5330838665447899</v>
      </c>
      <c r="S27" s="60">
        <f t="shared" si="12"/>
        <v>0</v>
      </c>
      <c r="T27" s="60">
        <f t="shared" si="13"/>
        <v>0.85832253507158496</v>
      </c>
      <c r="U27" s="60">
        <f t="shared" si="14"/>
        <v>5.2635451552873747E-11</v>
      </c>
      <c r="W27" s="61"/>
      <c r="X27" s="61"/>
      <c r="Y27" s="60"/>
      <c r="Z27" s="62">
        <f t="shared" si="15"/>
        <v>10020.595611942188</v>
      </c>
      <c r="AA27" s="62">
        <f t="shared" si="16"/>
        <v>10502.399999999998</v>
      </c>
      <c r="AB27" s="62">
        <f t="shared" si="17"/>
        <v>255.88025594149906</v>
      </c>
      <c r="AC27" s="62">
        <f t="shared" si="18"/>
        <v>255.88025594149914</v>
      </c>
      <c r="AD27" s="62">
        <f t="shared" si="19"/>
        <v>268.18333999999999</v>
      </c>
      <c r="AE27" s="62">
        <f t="shared" si="20"/>
        <v>6223.5554067683697</v>
      </c>
      <c r="AF27" s="62">
        <f t="shared" si="21"/>
        <v>6522.7927395999986</v>
      </c>
      <c r="AG27" s="62">
        <f t="shared" si="22"/>
        <v>255.8802559258076</v>
      </c>
      <c r="AH27" s="62">
        <f t="shared" si="23"/>
        <v>255.88025594149912</v>
      </c>
      <c r="AI27" s="62">
        <f t="shared" si="24"/>
        <v>268.18333999999999</v>
      </c>
      <c r="AK27" s="98"/>
      <c r="AL27" s="90" t="s">
        <v>429</v>
      </c>
      <c r="AM27" s="99">
        <v>5598.66</v>
      </c>
      <c r="AN27" s="99">
        <v>268.18333999999999</v>
      </c>
      <c r="AO27" s="99">
        <v>29.933330000000002</v>
      </c>
      <c r="AP27" s="99">
        <v>181.88333</v>
      </c>
      <c r="AQ27" s="99">
        <v>20.876240858212896</v>
      </c>
      <c r="AR27" s="99">
        <v>21.879999999999995</v>
      </c>
      <c r="AS27" s="99">
        <v>53.308386654478973</v>
      </c>
      <c r="AT27" s="99">
        <v>85.832253501894954</v>
      </c>
      <c r="AU27" s="99">
        <v>-1.0037591417871043</v>
      </c>
      <c r="AV27" s="99">
        <v>5867.8514791999987</v>
      </c>
      <c r="AW27" s="99">
        <v>269.19147919999904</v>
      </c>
      <c r="AX27" s="99">
        <v>12.30308405850087</v>
      </c>
      <c r="AY27" s="72"/>
    </row>
    <row r="28" spans="2:51">
      <c r="B28" s="59" t="str">
        <f t="shared" si="0"/>
        <v>K99636 16oz Kroger Honey Mustard</v>
      </c>
      <c r="D28" s="91">
        <f t="shared" si="1"/>
        <v>32248.34</v>
      </c>
      <c r="E28" s="92">
        <f t="shared" si="1"/>
        <v>1623.4167180000002</v>
      </c>
      <c r="F28" s="92">
        <f t="shared" si="1"/>
        <v>394.01661799999999</v>
      </c>
      <c r="G28" s="92">
        <f t="shared" si="1"/>
        <v>1303.316662</v>
      </c>
      <c r="H28" s="93">
        <f t="shared" si="2"/>
        <v>19.864486821183515</v>
      </c>
      <c r="I28" s="94">
        <f t="shared" si="3"/>
        <v>21.329999999999995</v>
      </c>
      <c r="J28" s="95">
        <f t="shared" si="4"/>
        <v>0.45528183970567782</v>
      </c>
      <c r="K28" s="95">
        <f t="shared" si="4"/>
        <v>0.74940625859452126</v>
      </c>
      <c r="L28" s="96">
        <f t="shared" si="5"/>
        <v>21.330000000218426</v>
      </c>
      <c r="M28" s="60">
        <f t="shared" si="6"/>
        <v>0.48887050183775987</v>
      </c>
      <c r="N28" s="60">
        <f t="shared" si="7"/>
        <v>3.3588662132082059E-2</v>
      </c>
      <c r="O28" s="60">
        <f t="shared" si="8"/>
        <v>0.8046941076223002</v>
      </c>
      <c r="P28" s="60">
        <f t="shared" si="9"/>
        <v>5.5287849027778946E-2</v>
      </c>
      <c r="Q28" s="97">
        <f t="shared" si="10"/>
        <v>21.329999999999995</v>
      </c>
      <c r="R28" s="60">
        <f t="shared" si="11"/>
        <v>0.45528183971034014</v>
      </c>
      <c r="S28" s="60">
        <f t="shared" si="12"/>
        <v>4.6623260807621136E-12</v>
      </c>
      <c r="T28" s="60">
        <f t="shared" si="13"/>
        <v>0.74940625860043208</v>
      </c>
      <c r="U28" s="60">
        <f t="shared" si="14"/>
        <v>5.9108273831043334E-12</v>
      </c>
      <c r="W28" s="61"/>
      <c r="X28" s="61"/>
      <c r="Y28" s="60"/>
      <c r="Z28" s="62">
        <f t="shared" si="15"/>
        <v>65964.99457171619</v>
      </c>
      <c r="AA28" s="62">
        <f t="shared" si="16"/>
        <v>70831.597457339987</v>
      </c>
      <c r="AB28" s="62">
        <f t="shared" si="17"/>
        <v>1511.877168292066</v>
      </c>
      <c r="AC28" s="62">
        <f t="shared" si="18"/>
        <v>1511.8771683075483</v>
      </c>
      <c r="AD28" s="62">
        <f t="shared" si="19"/>
        <v>1623.4167180000002</v>
      </c>
      <c r="AE28" s="62">
        <f t="shared" si="20"/>
        <v>40075.277915588296</v>
      </c>
      <c r="AF28" s="62">
        <f t="shared" si="21"/>
        <v>43031.853056879991</v>
      </c>
      <c r="AG28" s="62">
        <f t="shared" si="22"/>
        <v>1511.8771682956237</v>
      </c>
      <c r="AH28" s="62">
        <f t="shared" si="23"/>
        <v>1511.8771683075483</v>
      </c>
      <c r="AI28" s="62">
        <f t="shared" si="24"/>
        <v>1623.4167180000002</v>
      </c>
      <c r="AK28" s="98"/>
      <c r="AL28" s="90" t="s">
        <v>430</v>
      </c>
      <c r="AM28" s="99">
        <v>32248.34</v>
      </c>
      <c r="AN28" s="99">
        <v>1623.4167180000002</v>
      </c>
      <c r="AO28" s="99">
        <v>394.01661799999999</v>
      </c>
      <c r="AP28" s="99">
        <v>1303.316662</v>
      </c>
      <c r="AQ28" s="99">
        <v>19.864486821183515</v>
      </c>
      <c r="AR28" s="99">
        <v>21.329999999999995</v>
      </c>
      <c r="AS28" s="99">
        <v>45.528183970567781</v>
      </c>
      <c r="AT28" s="99">
        <v>74.940625859452126</v>
      </c>
      <c r="AU28" s="99">
        <v>-1.4655131788164839</v>
      </c>
      <c r="AV28" s="99">
        <v>34627.478594939996</v>
      </c>
      <c r="AW28" s="99">
        <v>2379.1385949399996</v>
      </c>
      <c r="AX28" s="99">
        <v>111.53954969245194</v>
      </c>
      <c r="AY28" s="72"/>
    </row>
    <row r="29" spans="2:51">
      <c r="B29" s="59" t="str">
        <f t="shared" si="0"/>
        <v>K99638 16OZ Kroger Lite Raspberry Vinaigrette</v>
      </c>
      <c r="D29" s="91">
        <f t="shared" si="1"/>
        <v>17889.150000000001</v>
      </c>
      <c r="E29" s="92">
        <f t="shared" si="1"/>
        <v>1004.1667160000001</v>
      </c>
      <c r="F29" s="92">
        <f t="shared" si="1"/>
        <v>1007.8166229999999</v>
      </c>
      <c r="G29" s="92">
        <f t="shared" si="1"/>
        <v>3234.9999919999996</v>
      </c>
      <c r="H29" s="93">
        <f t="shared" si="2"/>
        <v>17.814920286603087</v>
      </c>
      <c r="I29" s="94">
        <f t="shared" si="3"/>
        <v>21.33</v>
      </c>
      <c r="J29" s="95">
        <f t="shared" si="4"/>
        <v>0.15984135985609149</v>
      </c>
      <c r="K29" s="95">
        <f t="shared" si="4"/>
        <v>0.41676332324450049</v>
      </c>
      <c r="L29" s="96">
        <f t="shared" si="5"/>
        <v>21.330000000108697</v>
      </c>
      <c r="M29" s="60">
        <f t="shared" si="6"/>
        <v>0.19137981820281871</v>
      </c>
      <c r="N29" s="60">
        <f t="shared" si="7"/>
        <v>3.1538458346727222E-2</v>
      </c>
      <c r="O29" s="60">
        <f t="shared" si="8"/>
        <v>0.49909295794620895</v>
      </c>
      <c r="P29" s="60">
        <f t="shared" si="9"/>
        <v>8.2329634701708454E-2</v>
      </c>
      <c r="Q29" s="97">
        <f t="shared" si="10"/>
        <v>21.33</v>
      </c>
      <c r="R29" s="60">
        <f t="shared" si="11"/>
        <v>0.15984135985690606</v>
      </c>
      <c r="S29" s="60">
        <f t="shared" si="12"/>
        <v>8.1457063316747735E-13</v>
      </c>
      <c r="T29" s="60">
        <f t="shared" si="13"/>
        <v>0.41684487864119368</v>
      </c>
      <c r="U29" s="60">
        <f t="shared" si="14"/>
        <v>8.155539669318923E-5</v>
      </c>
      <c r="W29" s="61"/>
      <c r="X29" s="61"/>
      <c r="Y29" s="60"/>
      <c r="Z29" s="62">
        <f t="shared" si="15"/>
        <v>93474.589786900135</v>
      </c>
      <c r="AA29" s="62">
        <f t="shared" si="16"/>
        <v>111918.15445022998</v>
      </c>
      <c r="AB29" s="62">
        <f t="shared" si="17"/>
        <v>838.68495076928457</v>
      </c>
      <c r="AC29" s="62">
        <f t="shared" si="18"/>
        <v>838.68495077355851</v>
      </c>
      <c r="AD29" s="62">
        <f t="shared" si="19"/>
        <v>1004.1667160000001</v>
      </c>
      <c r="AE29" s="62">
        <f t="shared" si="20"/>
        <v>35843.322802258517</v>
      </c>
      <c r="AF29" s="62">
        <f t="shared" si="21"/>
        <v>42915.604620869992</v>
      </c>
      <c r="AG29" s="62">
        <f t="shared" si="22"/>
        <v>838.52086267420634</v>
      </c>
      <c r="AH29" s="62">
        <f t="shared" si="23"/>
        <v>838.68495077355863</v>
      </c>
      <c r="AI29" s="62">
        <f t="shared" si="24"/>
        <v>1004.166716</v>
      </c>
      <c r="AK29" s="98"/>
      <c r="AL29" s="90" t="s">
        <v>431</v>
      </c>
      <c r="AM29" s="99">
        <v>17889.150000000001</v>
      </c>
      <c r="AN29" s="99">
        <v>1004.1667160000001</v>
      </c>
      <c r="AO29" s="99">
        <v>1007.8166229999999</v>
      </c>
      <c r="AP29" s="99">
        <v>3234.9999919999996</v>
      </c>
      <c r="AQ29" s="99">
        <v>17.814920286603083</v>
      </c>
      <c r="AR29" s="99">
        <v>21.33</v>
      </c>
      <c r="AS29" s="99">
        <v>15.98413598560915</v>
      </c>
      <c r="AT29" s="99">
        <v>41.676332324450051</v>
      </c>
      <c r="AU29" s="99">
        <v>-3.5150797133969149</v>
      </c>
      <c r="AV29" s="99">
        <v>21418.87605228</v>
      </c>
      <c r="AW29" s="99">
        <v>3529.7260522799984</v>
      </c>
      <c r="AX29" s="99">
        <v>165.48176522644161</v>
      </c>
      <c r="AY29" s="72"/>
    </row>
    <row r="30" spans="2:51">
      <c r="B30" s="59" t="str">
        <f t="shared" si="0"/>
        <v>K99639 16oz. Kroger California French</v>
      </c>
      <c r="D30" s="91">
        <f t="shared" si="1"/>
        <v>54324.83</v>
      </c>
      <c r="E30" s="92">
        <f t="shared" si="1"/>
        <v>2902.9834710000009</v>
      </c>
      <c r="F30" s="92">
        <f t="shared" si="1"/>
        <v>1954.0998669999994</v>
      </c>
      <c r="G30" s="92">
        <f t="shared" si="1"/>
        <v>2390.2499929999994</v>
      </c>
      <c r="H30" s="93">
        <f t="shared" si="2"/>
        <v>18.713447920971639</v>
      </c>
      <c r="I30" s="94">
        <f t="shared" si="3"/>
        <v>21.330000000000005</v>
      </c>
      <c r="J30" s="95">
        <f t="shared" si="4"/>
        <v>0.35142227341390453</v>
      </c>
      <c r="K30" s="95">
        <f t="shared" si="4"/>
        <v>0.52433395336599131</v>
      </c>
      <c r="L30" s="96">
        <f t="shared" si="5"/>
        <v>21.329999999996993</v>
      </c>
      <c r="M30" s="60">
        <f t="shared" si="6"/>
        <v>0.40055884535939268</v>
      </c>
      <c r="N30" s="60">
        <f t="shared" si="7"/>
        <v>4.913657194548815E-2</v>
      </c>
      <c r="O30" s="60">
        <f t="shared" si="8"/>
        <v>0.59768039149918339</v>
      </c>
      <c r="P30" s="60">
        <f t="shared" si="9"/>
        <v>7.3346438133192082E-2</v>
      </c>
      <c r="Q30" s="97">
        <f t="shared" si="10"/>
        <v>21.330000000000005</v>
      </c>
      <c r="R30" s="60">
        <f t="shared" si="11"/>
        <v>0.3514222734138549</v>
      </c>
      <c r="S30" s="60">
        <f t="shared" si="12"/>
        <v>-4.9626969200744497E-14</v>
      </c>
      <c r="T30" s="60">
        <f t="shared" si="13"/>
        <v>0.52436291044097083</v>
      </c>
      <c r="U30" s="60">
        <f t="shared" si="14"/>
        <v>2.8957074979518715E-5</v>
      </c>
      <c r="W30" s="61"/>
      <c r="X30" s="61"/>
      <c r="Y30" s="60"/>
      <c r="Z30" s="62">
        <f t="shared" si="15"/>
        <v>135622.5948555904</v>
      </c>
      <c r="AA30" s="62">
        <f t="shared" si="16"/>
        <v>154585.61995023003</v>
      </c>
      <c r="AB30" s="62">
        <f t="shared" si="17"/>
        <v>2546.8743553683853</v>
      </c>
      <c r="AC30" s="62">
        <f t="shared" si="18"/>
        <v>2546.8743553680256</v>
      </c>
      <c r="AD30" s="62">
        <f t="shared" si="19"/>
        <v>2902.9834710000014</v>
      </c>
      <c r="AE30" s="62">
        <f t="shared" si="20"/>
        <v>90892.776093482098</v>
      </c>
      <c r="AF30" s="62">
        <f t="shared" si="21"/>
        <v>103601.58759954003</v>
      </c>
      <c r="AG30" s="62">
        <f t="shared" si="22"/>
        <v>2546.7337084416258</v>
      </c>
      <c r="AH30" s="62">
        <f t="shared" si="23"/>
        <v>2546.874355368026</v>
      </c>
      <c r="AI30" s="62">
        <f t="shared" si="24"/>
        <v>2902.9834710000009</v>
      </c>
      <c r="AK30" s="98"/>
      <c r="AL30" s="90" t="s">
        <v>432</v>
      </c>
      <c r="AM30" s="99">
        <v>54324.83</v>
      </c>
      <c r="AN30" s="99">
        <v>2902.9834710000009</v>
      </c>
      <c r="AO30" s="99">
        <v>1954.0998669999994</v>
      </c>
      <c r="AP30" s="99">
        <v>2390.2499929999994</v>
      </c>
      <c r="AQ30" s="99">
        <v>18.713447920971642</v>
      </c>
      <c r="AR30" s="99">
        <v>21.330000000000005</v>
      </c>
      <c r="AS30" s="99">
        <v>35.142227341390452</v>
      </c>
      <c r="AT30" s="99">
        <v>52.433395336599133</v>
      </c>
      <c r="AU30" s="99">
        <v>-2.6165520790283585</v>
      </c>
      <c r="AV30" s="99">
        <v>61920.637436430028</v>
      </c>
      <c r="AW30" s="99">
        <v>7595.8074364300001</v>
      </c>
      <c r="AX30" s="99">
        <v>356.10911563197374</v>
      </c>
      <c r="AY30" s="72"/>
    </row>
    <row r="31" spans="2:51">
      <c r="B31" s="59" t="str">
        <f t="shared" si="0"/>
        <v>K99641 16oz Kroger Lite Ranch</v>
      </c>
      <c r="D31" s="91">
        <f t="shared" si="1"/>
        <v>44926.33</v>
      </c>
      <c r="E31" s="92">
        <f t="shared" si="1"/>
        <v>2295.583396</v>
      </c>
      <c r="F31" s="92">
        <f t="shared" si="1"/>
        <v>373.36661300000009</v>
      </c>
      <c r="G31" s="92">
        <f t="shared" si="1"/>
        <v>1949.9499879999996</v>
      </c>
      <c r="H31" s="93">
        <f t="shared" si="2"/>
        <v>19.570767970478908</v>
      </c>
      <c r="I31" s="94">
        <f t="shared" si="3"/>
        <v>21.33</v>
      </c>
      <c r="J31" s="95">
        <f t="shared" si="4"/>
        <v>0.45600701937720778</v>
      </c>
      <c r="K31" s="95">
        <f t="shared" si="4"/>
        <v>0.78910684922358953</v>
      </c>
      <c r="L31" s="96">
        <f t="shared" si="5"/>
        <v>21.330000000074236</v>
      </c>
      <c r="M31" s="60">
        <f t="shared" si="6"/>
        <v>0.49699785608932734</v>
      </c>
      <c r="N31" s="60">
        <f t="shared" si="7"/>
        <v>4.099083671211956E-2</v>
      </c>
      <c r="O31" s="60">
        <f t="shared" si="8"/>
        <v>0.860107303718329</v>
      </c>
      <c r="P31" s="60">
        <f t="shared" si="9"/>
        <v>7.1000454494739462E-2</v>
      </c>
      <c r="Q31" s="97">
        <f t="shared" si="10"/>
        <v>21.33</v>
      </c>
      <c r="R31" s="60">
        <f t="shared" si="11"/>
        <v>0.45600701937879484</v>
      </c>
      <c r="S31" s="60">
        <f t="shared" si="12"/>
        <v>1.5870638137016613E-12</v>
      </c>
      <c r="T31" s="60">
        <f t="shared" si="13"/>
        <v>0.78916832961958039</v>
      </c>
      <c r="U31" s="60">
        <f t="shared" si="14"/>
        <v>6.1480395990853864E-5</v>
      </c>
      <c r="W31" s="61"/>
      <c r="X31" s="61"/>
      <c r="Y31" s="60"/>
      <c r="Z31" s="62">
        <f t="shared" si="15"/>
        <v>90395.420120132709</v>
      </c>
      <c r="AA31" s="62">
        <f t="shared" si="16"/>
        <v>98521.136936009978</v>
      </c>
      <c r="AB31" s="62">
        <f t="shared" si="17"/>
        <v>2106.2508204333635</v>
      </c>
      <c r="AC31" s="62">
        <f t="shared" si="18"/>
        <v>2106.250820440694</v>
      </c>
      <c r="AD31" s="62">
        <f t="shared" si="19"/>
        <v>2295.5833960000004</v>
      </c>
      <c r="AE31" s="62">
        <f t="shared" si="20"/>
        <v>52233.401350946595</v>
      </c>
      <c r="AF31" s="62">
        <f t="shared" si="21"/>
        <v>56928.703691969997</v>
      </c>
      <c r="AG31" s="62">
        <f t="shared" si="22"/>
        <v>2106.0867323372609</v>
      </c>
      <c r="AH31" s="62">
        <f t="shared" si="23"/>
        <v>2106.250820440694</v>
      </c>
      <c r="AI31" s="62">
        <f t="shared" si="24"/>
        <v>2295.583396</v>
      </c>
      <c r="AK31" s="98"/>
      <c r="AL31" s="90" t="s">
        <v>433</v>
      </c>
      <c r="AM31" s="99">
        <v>44926.33</v>
      </c>
      <c r="AN31" s="99">
        <v>2295.583396</v>
      </c>
      <c r="AO31" s="99">
        <v>373.36661300000009</v>
      </c>
      <c r="AP31" s="99">
        <v>1949.9499879999996</v>
      </c>
      <c r="AQ31" s="99">
        <v>19.570767970478908</v>
      </c>
      <c r="AR31" s="99">
        <v>21.33</v>
      </c>
      <c r="AS31" s="99">
        <v>45.600701937720778</v>
      </c>
      <c r="AT31" s="99">
        <v>78.910684922358953</v>
      </c>
      <c r="AU31" s="99">
        <v>-1.7592320295210926</v>
      </c>
      <c r="AV31" s="99">
        <v>48964.793836680001</v>
      </c>
      <c r="AW31" s="99">
        <v>4038.4638366800004</v>
      </c>
      <c r="AX31" s="99">
        <v>189.33257555930618</v>
      </c>
      <c r="AY31" s="72"/>
    </row>
    <row r="32" spans="2:51">
      <c r="B32" s="59" t="str">
        <f t="shared" si="0"/>
        <v>K99642 16OZ Kroger French Dressing</v>
      </c>
      <c r="D32" s="91">
        <f t="shared" si="1"/>
        <v>35993.83</v>
      </c>
      <c r="E32" s="92">
        <f t="shared" si="1"/>
        <v>1864.3667379999999</v>
      </c>
      <c r="F32" s="92">
        <f t="shared" si="1"/>
        <v>572.01659700000005</v>
      </c>
      <c r="G32" s="92">
        <f t="shared" si="1"/>
        <v>1069.3166629999998</v>
      </c>
      <c r="H32" s="93">
        <f t="shared" si="2"/>
        <v>19.306196182523827</v>
      </c>
      <c r="I32" s="94">
        <f t="shared" si="3"/>
        <v>21.33</v>
      </c>
      <c r="J32" s="95">
        <f t="shared" si="4"/>
        <v>0.48135164163745825</v>
      </c>
      <c r="K32" s="95">
        <f t="shared" si="4"/>
        <v>0.69261450975641592</v>
      </c>
      <c r="L32" s="96">
        <f t="shared" si="5"/>
        <v>21.330000000087761</v>
      </c>
      <c r="M32" s="60">
        <f t="shared" si="6"/>
        <v>0.53181012039353637</v>
      </c>
      <c r="N32" s="60">
        <f t="shared" si="7"/>
        <v>5.0458478756078118E-2</v>
      </c>
      <c r="O32" s="60">
        <f t="shared" si="8"/>
        <v>0.76521896666150035</v>
      </c>
      <c r="P32" s="60">
        <f t="shared" si="9"/>
        <v>7.2604456905084436E-2</v>
      </c>
      <c r="Q32" s="97">
        <f t="shared" si="10"/>
        <v>21.33</v>
      </c>
      <c r="R32" s="60">
        <f t="shared" si="11"/>
        <v>0.48135164163943878</v>
      </c>
      <c r="S32" s="60">
        <f t="shared" si="12"/>
        <v>1.9805268536288168E-12</v>
      </c>
      <c r="T32" s="60">
        <f t="shared" si="13"/>
        <v>0.69261450974941807</v>
      </c>
      <c r="U32" s="60">
        <f t="shared" si="14"/>
        <v>-6.9978467465148242E-12</v>
      </c>
      <c r="W32" s="61"/>
      <c r="X32" s="61"/>
      <c r="Y32" s="60"/>
      <c r="Z32" s="62">
        <f t="shared" si="15"/>
        <v>67681.731918461388</v>
      </c>
      <c r="AA32" s="62">
        <f t="shared" si="16"/>
        <v>74776.580957339989</v>
      </c>
      <c r="AB32" s="62">
        <f t="shared" si="17"/>
        <v>1687.4744491257341</v>
      </c>
      <c r="AC32" s="62">
        <f t="shared" si="18"/>
        <v>1687.4744491326774</v>
      </c>
      <c r="AD32" s="62">
        <f t="shared" si="19"/>
        <v>1864.3667380000002</v>
      </c>
      <c r="AE32" s="62">
        <f t="shared" si="20"/>
        <v>47037.294641341672</v>
      </c>
      <c r="AF32" s="62">
        <f t="shared" si="21"/>
        <v>51968.056535549993</v>
      </c>
      <c r="AG32" s="62">
        <f t="shared" si="22"/>
        <v>1687.4744491497268</v>
      </c>
      <c r="AH32" s="62">
        <f t="shared" si="23"/>
        <v>1687.4744491326771</v>
      </c>
      <c r="AI32" s="62">
        <f t="shared" si="24"/>
        <v>1864.3667379999999</v>
      </c>
      <c r="AK32" s="98"/>
      <c r="AL32" s="90" t="s">
        <v>434</v>
      </c>
      <c r="AM32" s="99">
        <v>35993.83</v>
      </c>
      <c r="AN32" s="99">
        <v>1864.3667379999999</v>
      </c>
      <c r="AO32" s="99">
        <v>572.01659700000005</v>
      </c>
      <c r="AP32" s="99">
        <v>1069.3166629999998</v>
      </c>
      <c r="AQ32" s="99">
        <v>19.306196182523831</v>
      </c>
      <c r="AR32" s="99">
        <v>21.33</v>
      </c>
      <c r="AS32" s="99">
        <v>48.135164163745827</v>
      </c>
      <c r="AT32" s="99">
        <v>69.261450975641594</v>
      </c>
      <c r="AU32" s="99">
        <v>-2.0238038174761708</v>
      </c>
      <c r="AV32" s="99">
        <v>39766.942521540004</v>
      </c>
      <c r="AW32" s="99">
        <v>3773.1125215399989</v>
      </c>
      <c r="AX32" s="99">
        <v>176.89228886732297</v>
      </c>
      <c r="AY32" s="72"/>
    </row>
    <row r="33" spans="1:51">
      <c r="B33" s="59" t="str">
        <f t="shared" si="0"/>
        <v>K99644 16oz Kroger Creamy Italian</v>
      </c>
      <c r="D33" s="91">
        <f t="shared" si="1"/>
        <v>33061.21</v>
      </c>
      <c r="E33" s="92">
        <f t="shared" si="1"/>
        <v>1682.433383</v>
      </c>
      <c r="F33" s="92">
        <f t="shared" si="1"/>
        <v>883.44995199999994</v>
      </c>
      <c r="G33" s="92">
        <f t="shared" si="1"/>
        <v>461.14999699999998</v>
      </c>
      <c r="H33" s="93">
        <f t="shared" si="2"/>
        <v>19.650828576075632</v>
      </c>
      <c r="I33" s="94">
        <f t="shared" si="3"/>
        <v>21.329999999999995</v>
      </c>
      <c r="J33" s="95">
        <f t="shared" si="4"/>
        <v>0.51204801338834205</v>
      </c>
      <c r="K33" s="95">
        <f t="shared" si="4"/>
        <v>0.60407516701936603</v>
      </c>
      <c r="L33" s="96">
        <f t="shared" si="5"/>
        <v>21.330000000202997</v>
      </c>
      <c r="M33" s="60">
        <f t="shared" si="6"/>
        <v>0.55580272777782547</v>
      </c>
      <c r="N33" s="60">
        <f t="shared" si="7"/>
        <v>4.3754714389483418E-2</v>
      </c>
      <c r="O33" s="60">
        <f t="shared" si="8"/>
        <v>0.6556936397110199</v>
      </c>
      <c r="P33" s="60">
        <f t="shared" si="9"/>
        <v>5.1618472691653872E-2</v>
      </c>
      <c r="Q33" s="97">
        <f t="shared" si="10"/>
        <v>21.329999999999995</v>
      </c>
      <c r="R33" s="60">
        <f t="shared" si="11"/>
        <v>0.51204801339321526</v>
      </c>
      <c r="S33" s="60">
        <f t="shared" si="12"/>
        <v>4.8732129442896621E-12</v>
      </c>
      <c r="T33" s="60">
        <f t="shared" si="13"/>
        <v>0.60407516701286224</v>
      </c>
      <c r="U33" s="60">
        <f t="shared" si="14"/>
        <v>-6.5037975005566295E-12</v>
      </c>
      <c r="W33" s="61"/>
      <c r="X33" s="61"/>
      <c r="Y33" s="60"/>
      <c r="Z33" s="62">
        <f t="shared" si="15"/>
        <v>59483.713101199035</v>
      </c>
      <c r="AA33" s="62">
        <f t="shared" si="16"/>
        <v>64566.620971559983</v>
      </c>
      <c r="AB33" s="62">
        <f t="shared" si="17"/>
        <v>1549.9864041108935</v>
      </c>
      <c r="AC33" s="62">
        <f t="shared" si="18"/>
        <v>1549.9864041256451</v>
      </c>
      <c r="AD33" s="62">
        <f t="shared" si="19"/>
        <v>1682.433383</v>
      </c>
      <c r="AE33" s="62">
        <f t="shared" si="20"/>
        <v>50421.733562294241</v>
      </c>
      <c r="AF33" s="62">
        <f t="shared" si="21"/>
        <v>54730.291535549986</v>
      </c>
      <c r="AG33" s="62">
        <f t="shared" si="22"/>
        <v>1549.986404142333</v>
      </c>
      <c r="AH33" s="62">
        <f t="shared" si="23"/>
        <v>1549.9864041256449</v>
      </c>
      <c r="AI33" s="62">
        <f t="shared" si="24"/>
        <v>1682.4333830000003</v>
      </c>
      <c r="AK33" s="98"/>
      <c r="AL33" s="90" t="s">
        <v>435</v>
      </c>
      <c r="AM33" s="99">
        <v>33061.21</v>
      </c>
      <c r="AN33" s="99">
        <v>1682.433383</v>
      </c>
      <c r="AO33" s="99">
        <v>883.44995199999994</v>
      </c>
      <c r="AP33" s="99">
        <v>461.14999699999998</v>
      </c>
      <c r="AQ33" s="99">
        <v>19.650828576075632</v>
      </c>
      <c r="AR33" s="99">
        <v>21.329999999999995</v>
      </c>
      <c r="AS33" s="99">
        <v>51.204801338834201</v>
      </c>
      <c r="AT33" s="99">
        <v>60.407516701936608</v>
      </c>
      <c r="AU33" s="99">
        <v>-1.6791714239243674</v>
      </c>
      <c r="AV33" s="99">
        <v>35886.30405939</v>
      </c>
      <c r="AW33" s="99">
        <v>2825.0940593899995</v>
      </c>
      <c r="AX33" s="99">
        <v>132.44697887435535</v>
      </c>
      <c r="AY33" s="72"/>
    </row>
    <row r="34" spans="1:51">
      <c r="B34" s="59" t="str">
        <f t="shared" si="0"/>
        <v>K99645 16oz Kroger Buttermilk</v>
      </c>
      <c r="D34" s="91">
        <f t="shared" si="1"/>
        <v>73975.7</v>
      </c>
      <c r="E34" s="92">
        <f t="shared" si="1"/>
        <v>3989.9168169999989</v>
      </c>
      <c r="F34" s="92">
        <f t="shared" si="1"/>
        <v>1706.9998700000003</v>
      </c>
      <c r="G34" s="92">
        <f t="shared" si="1"/>
        <v>2510.1499769999996</v>
      </c>
      <c r="H34" s="93">
        <f t="shared" si="2"/>
        <v>18.540662222532749</v>
      </c>
      <c r="I34" s="94">
        <f t="shared" si="3"/>
        <v>21.330000000000009</v>
      </c>
      <c r="J34" s="95">
        <f t="shared" si="4"/>
        <v>0.42258129223988883</v>
      </c>
      <c r="K34" s="95">
        <f t="shared" si="4"/>
        <v>0.60875520059880506</v>
      </c>
      <c r="L34" s="96">
        <f t="shared" si="5"/>
        <v>21.330000000053211</v>
      </c>
      <c r="M34" s="60">
        <f t="shared" si="6"/>
        <v>0.48615625781396726</v>
      </c>
      <c r="N34" s="60">
        <f t="shared" si="7"/>
        <v>6.3574965574078435E-2</v>
      </c>
      <c r="O34" s="60">
        <f t="shared" si="8"/>
        <v>0.70036425600267871</v>
      </c>
      <c r="P34" s="60">
        <f t="shared" si="9"/>
        <v>9.1609055403873652E-2</v>
      </c>
      <c r="Q34" s="97">
        <f t="shared" si="10"/>
        <v>21.330000000000009</v>
      </c>
      <c r="R34" s="60">
        <f t="shared" si="11"/>
        <v>0.42258129224094282</v>
      </c>
      <c r="S34" s="60">
        <f t="shared" si="12"/>
        <v>1.0539902284278924E-12</v>
      </c>
      <c r="T34" s="60">
        <f t="shared" si="13"/>
        <v>0.60877717314960689</v>
      </c>
      <c r="U34" s="60">
        <f t="shared" si="14"/>
        <v>2.1972550801829804E-5</v>
      </c>
      <c r="W34" s="61"/>
      <c r="X34" s="61"/>
      <c r="Y34" s="60"/>
      <c r="Z34" s="62">
        <f t="shared" si="15"/>
        <v>152164.45085503263</v>
      </c>
      <c r="AA34" s="62">
        <f t="shared" si="16"/>
        <v>175056.73194312004</v>
      </c>
      <c r="AB34" s="62">
        <f t="shared" si="17"/>
        <v>3468.1528363720327</v>
      </c>
      <c r="AC34" s="62">
        <f t="shared" si="18"/>
        <v>3468.1528363806829</v>
      </c>
      <c r="AD34" s="62">
        <f t="shared" si="19"/>
        <v>3989.9168169999994</v>
      </c>
      <c r="AE34" s="62">
        <f t="shared" si="20"/>
        <v>105624.6080035773</v>
      </c>
      <c r="AF34" s="62">
        <f t="shared" si="21"/>
        <v>121515.23293371002</v>
      </c>
      <c r="AG34" s="62">
        <f t="shared" si="22"/>
        <v>3468.0276605893641</v>
      </c>
      <c r="AH34" s="62">
        <f t="shared" si="23"/>
        <v>3468.1528363806833</v>
      </c>
      <c r="AI34" s="62">
        <f t="shared" si="24"/>
        <v>3989.9168169999994</v>
      </c>
      <c r="AK34" s="98"/>
      <c r="AL34" s="90" t="s">
        <v>436</v>
      </c>
      <c r="AM34" s="99">
        <v>73975.7</v>
      </c>
      <c r="AN34" s="99">
        <v>3989.9168169999989</v>
      </c>
      <c r="AO34" s="99">
        <v>1706.9998700000003</v>
      </c>
      <c r="AP34" s="99">
        <v>2510.1499769999996</v>
      </c>
      <c r="AQ34" s="99">
        <v>18.540662222532752</v>
      </c>
      <c r="AR34" s="99">
        <v>21.330000000000009</v>
      </c>
      <c r="AS34" s="99">
        <v>42.258129223988881</v>
      </c>
      <c r="AT34" s="99">
        <v>60.8755200598805</v>
      </c>
      <c r="AU34" s="99">
        <v>-2.789337777467249</v>
      </c>
      <c r="AV34" s="99">
        <v>85104.925706610011</v>
      </c>
      <c r="AW34" s="99">
        <v>11129.225706610005</v>
      </c>
      <c r="AX34" s="99">
        <v>521.76398061931582</v>
      </c>
      <c r="AY34" s="72"/>
    </row>
    <row r="35" spans="1:51">
      <c r="B35" s="59" t="str">
        <f t="shared" si="0"/>
        <v>K99647 16oz Kroger Fat Free Ranch</v>
      </c>
      <c r="D35" s="91">
        <f t="shared" si="1"/>
        <v>2723.85</v>
      </c>
      <c r="E35" s="92">
        <f t="shared" si="1"/>
        <v>134.96666999999999</v>
      </c>
      <c r="F35" s="92">
        <f t="shared" si="1"/>
        <v>30.616664</v>
      </c>
      <c r="G35" s="92">
        <f t="shared" si="1"/>
        <v>323.64999899999998</v>
      </c>
      <c r="H35" s="93">
        <f t="shared" si="2"/>
        <v>20.181649291636223</v>
      </c>
      <c r="I35" s="94">
        <f t="shared" si="3"/>
        <v>21.329999999999995</v>
      </c>
      <c r="J35" s="95">
        <f t="shared" si="4"/>
        <v>0.26102150717122752</v>
      </c>
      <c r="K35" s="95">
        <f t="shared" si="4"/>
        <v>0.77083886024511106</v>
      </c>
      <c r="L35" s="96">
        <f t="shared" si="5"/>
        <v>21.330000000478584</v>
      </c>
      <c r="M35" s="60">
        <f t="shared" si="6"/>
        <v>0.27587382317631248</v>
      </c>
      <c r="N35" s="60">
        <f t="shared" si="7"/>
        <v>1.4852316005084965E-2</v>
      </c>
      <c r="O35" s="60">
        <f t="shared" si="8"/>
        <v>0.81509815474545289</v>
      </c>
      <c r="P35" s="60">
        <f t="shared" si="9"/>
        <v>4.4259294500341828E-2</v>
      </c>
      <c r="Q35" s="97">
        <f t="shared" si="10"/>
        <v>21.329999999999995</v>
      </c>
      <c r="R35" s="60">
        <f t="shared" si="11"/>
        <v>0.26102150717708417</v>
      </c>
      <c r="S35" s="60">
        <f t="shared" si="12"/>
        <v>5.8566484995026258E-12</v>
      </c>
      <c r="T35" s="60">
        <f t="shared" si="13"/>
        <v>0.77121542884822158</v>
      </c>
      <c r="U35" s="60">
        <f t="shared" si="14"/>
        <v>3.7656860311052753E-4</v>
      </c>
      <c r="W35" s="61"/>
      <c r="X35" s="61"/>
      <c r="Y35" s="60"/>
      <c r="Z35" s="62">
        <f t="shared" si="15"/>
        <v>9873.5355483842777</v>
      </c>
      <c r="AA35" s="62">
        <f t="shared" si="16"/>
        <v>10435.346992889996</v>
      </c>
      <c r="AB35" s="62">
        <f t="shared" si="17"/>
        <v>127.70042193806303</v>
      </c>
      <c r="AC35" s="62">
        <f t="shared" si="18"/>
        <v>127.70042194092829</v>
      </c>
      <c r="AD35" s="62">
        <f t="shared" si="19"/>
        <v>134.96666999999999</v>
      </c>
      <c r="AE35" s="62">
        <f t="shared" si="20"/>
        <v>3341.7447753278639</v>
      </c>
      <c r="AF35" s="62">
        <f t="shared" si="21"/>
        <v>3531.8925142199987</v>
      </c>
      <c r="AG35" s="62">
        <f t="shared" si="22"/>
        <v>127.63806845614553</v>
      </c>
      <c r="AH35" s="62">
        <f t="shared" si="23"/>
        <v>127.70042194092829</v>
      </c>
      <c r="AI35" s="62">
        <f t="shared" si="24"/>
        <v>134.96666999999999</v>
      </c>
      <c r="AK35" s="98"/>
      <c r="AL35" s="90" t="s">
        <v>437</v>
      </c>
      <c r="AM35" s="99">
        <v>2723.85</v>
      </c>
      <c r="AN35" s="99">
        <v>134.96666999999999</v>
      </c>
      <c r="AO35" s="99">
        <v>30.616664</v>
      </c>
      <c r="AP35" s="99">
        <v>323.64999899999998</v>
      </c>
      <c r="AQ35" s="99">
        <v>20.181649291636223</v>
      </c>
      <c r="AR35" s="99">
        <v>21.329999999999995</v>
      </c>
      <c r="AS35" s="99">
        <v>26.102150717122754</v>
      </c>
      <c r="AT35" s="99">
        <v>77.083886024511102</v>
      </c>
      <c r="AU35" s="99">
        <v>-1.1483507083637756</v>
      </c>
      <c r="AV35" s="99">
        <v>2878.8390710999997</v>
      </c>
      <c r="AW35" s="99">
        <v>154.98907109999971</v>
      </c>
      <c r="AX35" s="99">
        <v>7.2662480590717156</v>
      </c>
      <c r="AY35" s="72"/>
    </row>
    <row r="36" spans="1:51">
      <c r="B36" s="59" t="str">
        <f t="shared" si="0"/>
        <v>K99648 16oz Kroger Blue Cheese</v>
      </c>
      <c r="D36" s="91">
        <f t="shared" si="1"/>
        <v>46697.84</v>
      </c>
      <c r="E36" s="92">
        <f t="shared" si="1"/>
        <v>2499.1667699999998</v>
      </c>
      <c r="F36" s="92">
        <f t="shared" si="1"/>
        <v>802.63323800000001</v>
      </c>
      <c r="G36" s="92">
        <f t="shared" si="1"/>
        <v>1434.6166579999999</v>
      </c>
      <c r="H36" s="93">
        <f t="shared" si="2"/>
        <v>18.685363682232378</v>
      </c>
      <c r="I36" s="94">
        <f t="shared" si="3"/>
        <v>20</v>
      </c>
      <c r="J36" s="95">
        <f t="shared" si="4"/>
        <v>0.4929659201566538</v>
      </c>
      <c r="K36" s="95">
        <f t="shared" si="4"/>
        <v>0.70715730642157038</v>
      </c>
      <c r="L36" s="96">
        <f t="shared" si="5"/>
        <v>20</v>
      </c>
      <c r="M36" s="60">
        <f t="shared" si="6"/>
        <v>0.5276492644619033</v>
      </c>
      <c r="N36" s="60">
        <f t="shared" si="7"/>
        <v>3.4683344305249497E-2</v>
      </c>
      <c r="O36" s="60">
        <f t="shared" si="8"/>
        <v>0.75691040158238443</v>
      </c>
      <c r="P36" s="60">
        <f t="shared" si="9"/>
        <v>4.9753095160814054E-2</v>
      </c>
      <c r="Q36" s="97">
        <f t="shared" si="10"/>
        <v>20</v>
      </c>
      <c r="R36" s="60">
        <f t="shared" si="11"/>
        <v>0.4929659201566538</v>
      </c>
      <c r="S36" s="60">
        <f t="shared" si="12"/>
        <v>0</v>
      </c>
      <c r="T36" s="60">
        <f t="shared" si="13"/>
        <v>0.70715730642157049</v>
      </c>
      <c r="U36" s="60">
        <f t="shared" si="14"/>
        <v>0</v>
      </c>
      <c r="W36" s="61"/>
      <c r="X36" s="61"/>
      <c r="Y36" s="60"/>
      <c r="Z36" s="62">
        <f t="shared" si="15"/>
        <v>88501.667954796547</v>
      </c>
      <c r="AA36" s="62">
        <f t="shared" si="16"/>
        <v>94728.333319999976</v>
      </c>
      <c r="AB36" s="62">
        <f t="shared" si="17"/>
        <v>2334.8919999999998</v>
      </c>
      <c r="AC36" s="62">
        <f t="shared" si="18"/>
        <v>2334.8919999999998</v>
      </c>
      <c r="AD36" s="62">
        <f t="shared" si="19"/>
        <v>2499.1667699999998</v>
      </c>
      <c r="AE36" s="62">
        <f t="shared" si="20"/>
        <v>61695.33395547777</v>
      </c>
      <c r="AF36" s="62">
        <f t="shared" si="21"/>
        <v>66036.000159999996</v>
      </c>
      <c r="AG36" s="62">
        <f t="shared" si="22"/>
        <v>2334.8919999999994</v>
      </c>
      <c r="AH36" s="62">
        <f t="shared" si="23"/>
        <v>2334.8919999999998</v>
      </c>
      <c r="AI36" s="62">
        <f t="shared" si="24"/>
        <v>2499.1667699999998</v>
      </c>
      <c r="AK36" s="98"/>
      <c r="AL36" s="90" t="s">
        <v>438</v>
      </c>
      <c r="AM36" s="99">
        <v>46697.84</v>
      </c>
      <c r="AN36" s="99">
        <v>2499.1667699999998</v>
      </c>
      <c r="AO36" s="99">
        <v>802.63323800000001</v>
      </c>
      <c r="AP36" s="99">
        <v>1434.6166579999999</v>
      </c>
      <c r="AQ36" s="99">
        <v>18.685363682232378</v>
      </c>
      <c r="AR36" s="99">
        <v>20</v>
      </c>
      <c r="AS36" s="99">
        <v>49.296592015665382</v>
      </c>
      <c r="AT36" s="99">
        <v>70.715730642157041</v>
      </c>
      <c r="AU36" s="99">
        <v>-1.3146363177676221</v>
      </c>
      <c r="AV36" s="99">
        <v>49983.335400000004</v>
      </c>
      <c r="AW36" s="99">
        <v>3285.4954000000016</v>
      </c>
      <c r="AX36" s="99">
        <v>164.2747700000001</v>
      </c>
      <c r="AY36" s="72"/>
    </row>
    <row r="37" spans="1:51">
      <c r="B37" s="59" t="str">
        <f t="shared" si="0"/>
        <v>K99651 16oz Kroger Fat Free Italian</v>
      </c>
      <c r="D37" s="91">
        <f t="shared" si="1"/>
        <v>35419.660000000003</v>
      </c>
      <c r="E37" s="92">
        <f t="shared" si="1"/>
        <v>1868.0834159999999</v>
      </c>
      <c r="F37" s="92">
        <f t="shared" si="1"/>
        <v>686.39991999999995</v>
      </c>
      <c r="G37" s="92">
        <f t="shared" si="1"/>
        <v>233.56666200000001</v>
      </c>
      <c r="H37" s="93">
        <f t="shared" si="2"/>
        <v>18.960427407380831</v>
      </c>
      <c r="I37" s="94">
        <f t="shared" si="3"/>
        <v>21.330000000000005</v>
      </c>
      <c r="J37" s="95">
        <f t="shared" si="4"/>
        <v>0.59559764909206148</v>
      </c>
      <c r="K37" s="95">
        <f t="shared" si="4"/>
        <v>0.65005553215937795</v>
      </c>
      <c r="L37" s="96">
        <f t="shared" si="5"/>
        <v>21.330000000242549</v>
      </c>
      <c r="M37" s="60">
        <f t="shared" si="6"/>
        <v>0.67003225097830543</v>
      </c>
      <c r="N37" s="60">
        <f t="shared" si="7"/>
        <v>7.4434601886243956E-2</v>
      </c>
      <c r="O37" s="60">
        <f t="shared" si="8"/>
        <v>0.73129598837985932</v>
      </c>
      <c r="P37" s="60">
        <f t="shared" si="9"/>
        <v>8.1240456220481372E-2</v>
      </c>
      <c r="Q37" s="97">
        <f t="shared" si="10"/>
        <v>21.330000000000005</v>
      </c>
      <c r="R37" s="60">
        <f t="shared" si="11"/>
        <v>0.59559764909883406</v>
      </c>
      <c r="S37" s="60">
        <f t="shared" si="12"/>
        <v>6.7725824948183799E-12</v>
      </c>
      <c r="T37" s="60">
        <f t="shared" si="13"/>
        <v>0.65005553216057821</v>
      </c>
      <c r="U37" s="60">
        <f t="shared" si="14"/>
        <v>1.2002621119222567E-12</v>
      </c>
      <c r="W37" s="61"/>
      <c r="X37" s="61"/>
      <c r="Y37" s="60"/>
      <c r="Z37" s="62">
        <f t="shared" si="15"/>
        <v>52862.619595227268</v>
      </c>
      <c r="AA37" s="62">
        <f t="shared" si="16"/>
        <v>59469.106457340014</v>
      </c>
      <c r="AB37" s="62">
        <f t="shared" si="17"/>
        <v>1660.5560243599266</v>
      </c>
      <c r="AC37" s="62">
        <f t="shared" si="18"/>
        <v>1660.5560243788091</v>
      </c>
      <c r="AD37" s="62">
        <f t="shared" si="19"/>
        <v>1868.0834159999999</v>
      </c>
      <c r="AE37" s="62">
        <f t="shared" si="20"/>
        <v>48434.095855592008</v>
      </c>
      <c r="AF37" s="62">
        <f t="shared" si="21"/>
        <v>54487.129556880012</v>
      </c>
      <c r="AG37" s="62">
        <f t="shared" si="22"/>
        <v>1660.5560243757429</v>
      </c>
      <c r="AH37" s="62">
        <f t="shared" si="23"/>
        <v>1660.5560243788091</v>
      </c>
      <c r="AI37" s="62">
        <f t="shared" si="24"/>
        <v>1868.0834160000002</v>
      </c>
      <c r="AK37" s="98"/>
      <c r="AL37" s="90" t="s">
        <v>439</v>
      </c>
      <c r="AM37" s="99">
        <v>35419.660000000003</v>
      </c>
      <c r="AN37" s="99">
        <v>1868.0834159999999</v>
      </c>
      <c r="AO37" s="99">
        <v>686.39991999999995</v>
      </c>
      <c r="AP37" s="99">
        <v>233.56666200000001</v>
      </c>
      <c r="AQ37" s="99">
        <v>18.960427407380831</v>
      </c>
      <c r="AR37" s="99">
        <v>21.330000000000005</v>
      </c>
      <c r="AS37" s="99">
        <v>59.559764909206152</v>
      </c>
      <c r="AT37" s="99">
        <v>65.005553215937795</v>
      </c>
      <c r="AU37" s="99">
        <v>-2.36957259261917</v>
      </c>
      <c r="AV37" s="99">
        <v>39846.21926328</v>
      </c>
      <c r="AW37" s="99">
        <v>4426.559263279999</v>
      </c>
      <c r="AX37" s="99">
        <v>207.52739162119076</v>
      </c>
      <c r="AY37" s="72"/>
    </row>
    <row r="38" spans="1:51">
      <c r="B38" s="59" t="str">
        <f t="shared" si="0"/>
        <v>K99652 16oz Kroger Sriracha Ranch</v>
      </c>
      <c r="D38" s="91">
        <f t="shared" si="1"/>
        <v>14998.67</v>
      </c>
      <c r="E38" s="92">
        <f t="shared" si="1"/>
        <v>739.26667799999996</v>
      </c>
      <c r="F38" s="92">
        <f t="shared" si="1"/>
        <v>49.949990999999997</v>
      </c>
      <c r="G38" s="92">
        <f t="shared" si="1"/>
        <v>904.58332999999993</v>
      </c>
      <c r="H38" s="93">
        <f t="shared" si="2"/>
        <v>20.288578460721588</v>
      </c>
      <c r="I38" s="94">
        <f t="shared" si="3"/>
        <v>21.33</v>
      </c>
      <c r="J38" s="95">
        <f t="shared" si="4"/>
        <v>0.41514495652741717</v>
      </c>
      <c r="K38" s="95">
        <f t="shared" si="4"/>
        <v>0.89094555830323985</v>
      </c>
      <c r="L38" s="96">
        <f t="shared" si="5"/>
        <v>21.330000000192406</v>
      </c>
      <c r="M38" s="60">
        <f t="shared" si="6"/>
        <v>0.43645452735650875</v>
      </c>
      <c r="N38" s="60">
        <f t="shared" si="7"/>
        <v>2.1309570829091573E-2</v>
      </c>
      <c r="O38" s="60">
        <f t="shared" si="8"/>
        <v>0.93670940698288774</v>
      </c>
      <c r="P38" s="60">
        <f t="shared" si="9"/>
        <v>4.5763848679647889E-2</v>
      </c>
      <c r="Q38" s="97">
        <f t="shared" si="10"/>
        <v>21.33</v>
      </c>
      <c r="R38" s="60">
        <f t="shared" si="11"/>
        <v>0.41514495653116201</v>
      </c>
      <c r="S38" s="60">
        <f t="shared" si="12"/>
        <v>3.7448377732118843E-12</v>
      </c>
      <c r="T38" s="60">
        <f t="shared" si="13"/>
        <v>0.89097526012509642</v>
      </c>
      <c r="U38" s="60">
        <f t="shared" si="14"/>
        <v>2.9701821856575883E-5</v>
      </c>
      <c r="W38" s="61"/>
      <c r="X38" s="61"/>
      <c r="Y38" s="60"/>
      <c r="Z38" s="62">
        <f t="shared" si="15"/>
        <v>34364.794176481642</v>
      </c>
      <c r="AA38" s="62">
        <f t="shared" si="16"/>
        <v>36128.753978669993</v>
      </c>
      <c r="AB38" s="62">
        <f t="shared" si="17"/>
        <v>703.17252695099421</v>
      </c>
      <c r="AC38" s="62">
        <f t="shared" si="18"/>
        <v>703.17252695733714</v>
      </c>
      <c r="AD38" s="62">
        <f t="shared" si="19"/>
        <v>739.26667799999996</v>
      </c>
      <c r="AE38" s="62">
        <f t="shared" si="20"/>
        <v>16012.084311515837</v>
      </c>
      <c r="AF38" s="62">
        <f t="shared" si="21"/>
        <v>16833.991549769999</v>
      </c>
      <c r="AG38" s="62">
        <f t="shared" si="22"/>
        <v>703.14908578442817</v>
      </c>
      <c r="AH38" s="62">
        <f t="shared" si="23"/>
        <v>703.17252695733703</v>
      </c>
      <c r="AI38" s="62">
        <f t="shared" si="24"/>
        <v>739.26667799999996</v>
      </c>
      <c r="AK38" s="98"/>
      <c r="AL38" s="90" t="s">
        <v>440</v>
      </c>
      <c r="AM38" s="99">
        <v>14998.67</v>
      </c>
      <c r="AN38" s="99">
        <v>739.26667799999996</v>
      </c>
      <c r="AO38" s="99">
        <v>49.949990999999997</v>
      </c>
      <c r="AP38" s="99">
        <v>904.58332999999993</v>
      </c>
      <c r="AQ38" s="99">
        <v>20.288578460721588</v>
      </c>
      <c r="AR38" s="99">
        <v>21.33</v>
      </c>
      <c r="AS38" s="99">
        <v>41.514495652741715</v>
      </c>
      <c r="AT38" s="99">
        <v>89.094555830323984</v>
      </c>
      <c r="AU38" s="99">
        <v>-1.0414215392784127</v>
      </c>
      <c r="AV38" s="99">
        <v>15768.55824174</v>
      </c>
      <c r="AW38" s="99">
        <v>769.88824174000013</v>
      </c>
      <c r="AX38" s="99">
        <v>36.094151042662922</v>
      </c>
      <c r="AY38" s="72"/>
    </row>
    <row r="39" spans="1:51">
      <c r="B39" s="59" t="str">
        <f t="shared" si="0"/>
        <v>K99659 16oz Kroger Balsamic Vinaigrette</v>
      </c>
      <c r="D39" s="91">
        <f t="shared" si="1"/>
        <v>16163.18</v>
      </c>
      <c r="E39" s="92">
        <f t="shared" si="1"/>
        <v>831.96671099999992</v>
      </c>
      <c r="F39" s="92">
        <f t="shared" si="1"/>
        <v>444.11663399999998</v>
      </c>
      <c r="G39" s="92">
        <f t="shared" si="1"/>
        <v>2186.966653</v>
      </c>
      <c r="H39" s="93">
        <f t="shared" si="2"/>
        <v>19.427676355670922</v>
      </c>
      <c r="I39" s="94">
        <f t="shared" si="3"/>
        <v>21.33</v>
      </c>
      <c r="J39" s="95">
        <f t="shared" si="4"/>
        <v>0.21881505149996283</v>
      </c>
      <c r="K39" s="95">
        <f t="shared" si="4"/>
        <v>0.59382286169620169</v>
      </c>
      <c r="L39" s="96">
        <f t="shared" si="5"/>
        <v>21.33000000019371</v>
      </c>
      <c r="M39" s="60">
        <f t="shared" si="6"/>
        <v>0.24024103362079149</v>
      </c>
      <c r="N39" s="60">
        <f t="shared" si="7"/>
        <v>2.1425982120828663E-2</v>
      </c>
      <c r="O39" s="60">
        <f t="shared" si="8"/>
        <v>0.65196894408178319</v>
      </c>
      <c r="P39" s="60">
        <f t="shared" si="9"/>
        <v>5.8146082385581499E-2</v>
      </c>
      <c r="Q39" s="97">
        <f t="shared" si="10"/>
        <v>21.33</v>
      </c>
      <c r="R39" s="60">
        <f t="shared" si="11"/>
        <v>0.21881505150195002</v>
      </c>
      <c r="S39" s="60">
        <f t="shared" si="12"/>
        <v>1.9871881917765677E-12</v>
      </c>
      <c r="T39" s="60">
        <f t="shared" si="13"/>
        <v>0.59382286167695253</v>
      </c>
      <c r="U39" s="60">
        <f t="shared" si="14"/>
        <v>-1.9249157823253427E-11</v>
      </c>
      <c r="W39" s="61"/>
      <c r="X39" s="61"/>
      <c r="Y39" s="60"/>
      <c r="Z39" s="62">
        <f t="shared" si="15"/>
        <v>67279.014564650832</v>
      </c>
      <c r="AA39" s="62">
        <f t="shared" si="16"/>
        <v>73866.856457339993</v>
      </c>
      <c r="AB39" s="62">
        <f t="shared" si="17"/>
        <v>757.76746365931615</v>
      </c>
      <c r="AC39" s="62">
        <f t="shared" si="18"/>
        <v>757.76746366619795</v>
      </c>
      <c r="AD39" s="62">
        <f t="shared" si="19"/>
        <v>831.96671099999992</v>
      </c>
      <c r="AE39" s="62">
        <f t="shared" si="20"/>
        <v>24791.334229521959</v>
      </c>
      <c r="AF39" s="62">
        <f t="shared" si="21"/>
        <v>27218.857748849998</v>
      </c>
      <c r="AG39" s="62">
        <f t="shared" si="22"/>
        <v>757.76746369076147</v>
      </c>
      <c r="AH39" s="62">
        <f t="shared" si="23"/>
        <v>757.76746366619784</v>
      </c>
      <c r="AI39" s="62">
        <f t="shared" si="24"/>
        <v>831.9667109999998</v>
      </c>
      <c r="AK39" s="98"/>
      <c r="AL39" s="90" t="s">
        <v>441</v>
      </c>
      <c r="AM39" s="99">
        <v>16163.18</v>
      </c>
      <c r="AN39" s="99">
        <v>831.96671099999992</v>
      </c>
      <c r="AO39" s="99">
        <v>444.11663399999998</v>
      </c>
      <c r="AP39" s="99">
        <v>2186.966653</v>
      </c>
      <c r="AQ39" s="99">
        <v>19.427676355670918</v>
      </c>
      <c r="AR39" s="99">
        <v>21.33</v>
      </c>
      <c r="AS39" s="99">
        <v>21.881505149996283</v>
      </c>
      <c r="AT39" s="99">
        <v>59.382286169620173</v>
      </c>
      <c r="AU39" s="99">
        <v>-1.9023236443290807</v>
      </c>
      <c r="AV39" s="99">
        <v>17745.849945630001</v>
      </c>
      <c r="AW39" s="99">
        <v>1582.6699456300003</v>
      </c>
      <c r="AX39" s="99">
        <v>74.199247333802163</v>
      </c>
      <c r="AY39" s="72"/>
    </row>
    <row r="40" spans="1:51">
      <c r="B40" s="59" t="str">
        <f t="shared" si="0"/>
        <v>K99662 16oz Kroger Italian</v>
      </c>
      <c r="D40" s="91">
        <f t="shared" si="1"/>
        <v>129810.24000000001</v>
      </c>
      <c r="E40" s="92">
        <f t="shared" si="1"/>
        <v>6760.1836420000009</v>
      </c>
      <c r="F40" s="92">
        <f t="shared" si="1"/>
        <v>3758.3330569999998</v>
      </c>
      <c r="G40" s="92">
        <f t="shared" si="1"/>
        <v>2602.1332989999992</v>
      </c>
      <c r="H40" s="93">
        <f t="shared" si="2"/>
        <v>19.202176578977614</v>
      </c>
      <c r="I40" s="94">
        <f t="shared" si="3"/>
        <v>21.329999999999995</v>
      </c>
      <c r="J40" s="95">
        <f t="shared" si="4"/>
        <v>0.46383417803970717</v>
      </c>
      <c r="K40" s="95">
        <f t="shared" si="4"/>
        <v>0.57857506888599441</v>
      </c>
      <c r="L40" s="96">
        <f t="shared" si="5"/>
        <v>21.330000000013953</v>
      </c>
      <c r="M40" s="60">
        <f t="shared" si="6"/>
        <v>0.51523237362710428</v>
      </c>
      <c r="N40" s="60">
        <f t="shared" si="7"/>
        <v>5.1398195587397111E-2</v>
      </c>
      <c r="O40" s="60">
        <f t="shared" si="8"/>
        <v>0.64269362643524575</v>
      </c>
      <c r="P40" s="60">
        <f t="shared" si="9"/>
        <v>6.4118557549251332E-2</v>
      </c>
      <c r="Q40" s="97">
        <f t="shared" si="10"/>
        <v>21.329999999999995</v>
      </c>
      <c r="R40" s="60">
        <f t="shared" si="11"/>
        <v>0.4638341780400107</v>
      </c>
      <c r="S40" s="60">
        <f t="shared" si="12"/>
        <v>3.035349749325178E-13</v>
      </c>
      <c r="T40" s="60">
        <f t="shared" si="13"/>
        <v>0.57858023914641676</v>
      </c>
      <c r="U40" s="60">
        <f t="shared" si="14"/>
        <v>5.1702604223491377E-6</v>
      </c>
      <c r="W40" s="61"/>
      <c r="X40" s="61"/>
      <c r="Y40" s="60"/>
      <c r="Z40" s="62">
        <f t="shared" si="15"/>
        <v>251945.03809255827</v>
      </c>
      <c r="AA40" s="62">
        <f t="shared" si="16"/>
        <v>279863.4644573399</v>
      </c>
      <c r="AB40" s="62">
        <f t="shared" si="17"/>
        <v>6085.805907169015</v>
      </c>
      <c r="AC40" s="62">
        <f t="shared" si="18"/>
        <v>6085.8059071729976</v>
      </c>
      <c r="AD40" s="62">
        <f t="shared" si="19"/>
        <v>6760.1836420000009</v>
      </c>
      <c r="AE40" s="62">
        <f t="shared" si="20"/>
        <v>201978.41500312273</v>
      </c>
      <c r="AF40" s="62">
        <f t="shared" si="21"/>
        <v>224359.96118966994</v>
      </c>
      <c r="AG40" s="62">
        <f t="shared" si="22"/>
        <v>6085.7515237024072</v>
      </c>
      <c r="AH40" s="62">
        <f t="shared" si="23"/>
        <v>6085.8059071729986</v>
      </c>
      <c r="AI40" s="62">
        <f t="shared" si="24"/>
        <v>6760.183642</v>
      </c>
      <c r="AK40" s="98"/>
      <c r="AL40" s="90" t="s">
        <v>442</v>
      </c>
      <c r="AM40" s="99">
        <v>129810.24000000001</v>
      </c>
      <c r="AN40" s="99">
        <v>6760.1836420000009</v>
      </c>
      <c r="AO40" s="99">
        <v>3758.3330569999998</v>
      </c>
      <c r="AP40" s="99">
        <v>2602.1332989999992</v>
      </c>
      <c r="AQ40" s="99">
        <v>19.202176578977614</v>
      </c>
      <c r="AR40" s="99">
        <v>21.329999999999995</v>
      </c>
      <c r="AS40" s="99">
        <v>46.383417803970715</v>
      </c>
      <c r="AT40" s="99">
        <v>57.857506888599438</v>
      </c>
      <c r="AU40" s="99">
        <v>-2.1278234210223856</v>
      </c>
      <c r="AV40" s="99">
        <v>144194.71708386001</v>
      </c>
      <c r="AW40" s="99">
        <v>14384.477083859998</v>
      </c>
      <c r="AX40" s="99">
        <v>674.37773482700436</v>
      </c>
      <c r="AY40" s="72"/>
    </row>
    <row r="41" spans="1:51">
      <c r="B41" s="59" t="str">
        <f t="shared" si="0"/>
        <v>K99664 16oz Kroger 1000 Island</v>
      </c>
      <c r="D41" s="91">
        <f t="shared" si="1"/>
        <v>43625.83</v>
      </c>
      <c r="E41" s="92">
        <f t="shared" si="1"/>
        <v>2228.3334059999997</v>
      </c>
      <c r="F41" s="92">
        <f t="shared" si="1"/>
        <v>2481.266599</v>
      </c>
      <c r="G41" s="92">
        <f t="shared" si="1"/>
        <v>1634.1999919999998</v>
      </c>
      <c r="H41" s="93">
        <f t="shared" si="2"/>
        <v>19.577783953933153</v>
      </c>
      <c r="I41" s="94">
        <f t="shared" si="3"/>
        <v>21.33</v>
      </c>
      <c r="J41" s="95">
        <f t="shared" si="4"/>
        <v>0.32240618513618602</v>
      </c>
      <c r="K41" s="95">
        <f t="shared" si="4"/>
        <v>0.43425580055742885</v>
      </c>
      <c r="L41" s="96">
        <f t="shared" si="5"/>
        <v>21.3300000000621</v>
      </c>
      <c r="M41" s="60">
        <f t="shared" si="6"/>
        <v>0.35126161087262908</v>
      </c>
      <c r="N41" s="60">
        <f t="shared" si="7"/>
        <v>2.8855425736443063E-2</v>
      </c>
      <c r="O41" s="60">
        <f t="shared" si="8"/>
        <v>0.47314706209322749</v>
      </c>
      <c r="P41" s="60">
        <f t="shared" si="9"/>
        <v>3.8891261535798638E-2</v>
      </c>
      <c r="Q41" s="97">
        <f t="shared" si="10"/>
        <v>21.33</v>
      </c>
      <c r="R41" s="60">
        <f t="shared" si="11"/>
        <v>0.32240618513712471</v>
      </c>
      <c r="S41" s="60">
        <f t="shared" si="12"/>
        <v>9.3869356732056985E-13</v>
      </c>
      <c r="T41" s="60">
        <f t="shared" si="13"/>
        <v>0.43427899484760446</v>
      </c>
      <c r="U41" s="60">
        <f t="shared" si="14"/>
        <v>2.3194290175609922E-5</v>
      </c>
      <c r="W41" s="61"/>
      <c r="X41" s="61"/>
      <c r="Y41" s="60"/>
      <c r="Z41" s="62">
        <f t="shared" si="15"/>
        <v>124197.54578822778</v>
      </c>
      <c r="AA41" s="62">
        <f t="shared" si="16"/>
        <v>135313.25393600998</v>
      </c>
      <c r="AB41" s="62">
        <f t="shared" si="17"/>
        <v>2045.2803562997183</v>
      </c>
      <c r="AC41" s="62">
        <f t="shared" si="18"/>
        <v>2045.2803563056732</v>
      </c>
      <c r="AD41" s="62">
        <f t="shared" si="19"/>
        <v>2228.3334059999997</v>
      </c>
      <c r="AE41" s="62">
        <f t="shared" si="20"/>
        <v>92203.531407332499</v>
      </c>
      <c r="AF41" s="62">
        <f t="shared" si="21"/>
        <v>100455.76810664999</v>
      </c>
      <c r="AG41" s="62">
        <f t="shared" si="22"/>
        <v>2045.1711204765461</v>
      </c>
      <c r="AH41" s="62">
        <f t="shared" si="23"/>
        <v>2045.280356305673</v>
      </c>
      <c r="AI41" s="62">
        <f t="shared" si="24"/>
        <v>2228.3334059999997</v>
      </c>
      <c r="AK41" s="98"/>
      <c r="AL41" s="90" t="s">
        <v>443</v>
      </c>
      <c r="AM41" s="99">
        <v>43625.83</v>
      </c>
      <c r="AN41" s="99">
        <v>2228.3334059999997</v>
      </c>
      <c r="AO41" s="99">
        <v>2481.266599</v>
      </c>
      <c r="AP41" s="99">
        <v>1634.1999919999998</v>
      </c>
      <c r="AQ41" s="99">
        <v>19.57778395393315</v>
      </c>
      <c r="AR41" s="99">
        <v>21.33</v>
      </c>
      <c r="AS41" s="99">
        <v>32.2406185136186</v>
      </c>
      <c r="AT41" s="99">
        <v>43.425580055742884</v>
      </c>
      <c r="AU41" s="99">
        <v>-1.752216046066851</v>
      </c>
      <c r="AV41" s="99">
        <v>47530.351549979998</v>
      </c>
      <c r="AW41" s="99">
        <v>3904.5215499799988</v>
      </c>
      <c r="AX41" s="99">
        <v>183.0530496943272</v>
      </c>
      <c r="AY41" s="72"/>
    </row>
    <row r="42" spans="1:51">
      <c r="B42" s="100" t="str">
        <f>CONCATENATE(A5," Subtotal")</f>
        <v>750 Liquid Line Subtotal</v>
      </c>
      <c r="C42" s="101"/>
      <c r="D42" s="102">
        <f>SUM(D6:D41)</f>
        <v>836228.90000000014</v>
      </c>
      <c r="E42" s="102">
        <f>SUM(E6:E41)</f>
        <v>49986.618950999997</v>
      </c>
      <c r="F42" s="102">
        <f>SUM(F6:F41)</f>
        <v>29240.531248999992</v>
      </c>
      <c r="G42" s="102">
        <f>SUM(G6:G41)</f>
        <v>40574.849762000013</v>
      </c>
      <c r="H42" s="103">
        <f t="shared" ref="H42" si="25">D42/E42</f>
        <v>16.729055046105916</v>
      </c>
      <c r="I42" s="104"/>
      <c r="J42" s="105">
        <f>AB42/(SUM($E42:$G42))</f>
        <v>0.37629971963406555</v>
      </c>
      <c r="K42" s="105">
        <f>AG42/(SUM($E42:$F42))</f>
        <v>0.56900033748927548</v>
      </c>
      <c r="L42" s="106">
        <f>D42/(J42*(E42+F42+G42))</f>
        <v>18.549286527085687</v>
      </c>
      <c r="M42" s="107">
        <f>AD42/(SUM($E42:$G42))</f>
        <v>0.41724361001364962</v>
      </c>
      <c r="N42" s="108">
        <f>M42-J42</f>
        <v>4.0943890379584069E-2</v>
      </c>
      <c r="O42" s="107">
        <f>AI42/(SUM($E42:$F42))</f>
        <v>0.6309278930873371</v>
      </c>
      <c r="P42" s="108">
        <f>O42-K42</f>
        <v>6.1927555598061623E-2</v>
      </c>
      <c r="Q42" s="106">
        <f>D42/(R42*(E42+F42+G42))</f>
        <v>18.549078693824161</v>
      </c>
      <c r="R42" s="109">
        <f>AC42/(SUM($E42:$G42))</f>
        <v>0.37630393588649164</v>
      </c>
      <c r="S42" s="108">
        <f>R42-J42</f>
        <v>4.2162524260813683E-6</v>
      </c>
      <c r="T42" s="109">
        <f>AH42/(SUM($E42:$F42))</f>
        <v>0.56902165481112976</v>
      </c>
      <c r="U42" s="108">
        <f>T42-K42</f>
        <v>2.1317321854286142E-5</v>
      </c>
      <c r="V42" s="100"/>
      <c r="W42" s="100"/>
      <c r="X42" s="100"/>
      <c r="Y42" s="60"/>
      <c r="Z42" s="110">
        <f t="shared" ref="Z42:AI42" si="26">SUM(Z6:Z41)</f>
        <v>1980803.6570527444</v>
      </c>
      <c r="AA42" s="110">
        <f t="shared" si="26"/>
        <v>2210115.8100486202</v>
      </c>
      <c r="AB42" s="110">
        <f t="shared" si="26"/>
        <v>45081.458997300935</v>
      </c>
      <c r="AC42" s="110">
        <f t="shared" si="26"/>
        <v>45081.964112773923</v>
      </c>
      <c r="AD42" s="110">
        <f t="shared" si="26"/>
        <v>49986.618950999997</v>
      </c>
      <c r="AE42" s="110">
        <f t="shared" si="26"/>
        <v>1303964.3591205766</v>
      </c>
      <c r="AF42" s="110">
        <f t="shared" si="26"/>
        <v>1452555.60660513</v>
      </c>
      <c r="AG42" s="110">
        <f t="shared" si="26"/>
        <v>45080.275202113517</v>
      </c>
      <c r="AH42" s="110">
        <f t="shared" si="26"/>
        <v>45081.964112773923</v>
      </c>
      <c r="AI42" s="110">
        <f t="shared" si="26"/>
        <v>49986.618950999989</v>
      </c>
      <c r="AK42" s="111"/>
      <c r="AY42" s="72"/>
    </row>
    <row r="43" spans="1:51">
      <c r="B43" s="100"/>
      <c r="C43" s="100"/>
      <c r="D43" s="102"/>
      <c r="E43" s="102"/>
      <c r="F43" s="102"/>
      <c r="G43" s="102"/>
      <c r="H43" s="112"/>
      <c r="I43" s="100"/>
      <c r="J43" s="105"/>
      <c r="K43" s="105"/>
      <c r="L43" s="106"/>
      <c r="M43" s="105"/>
      <c r="N43" s="108"/>
      <c r="O43" s="105"/>
      <c r="P43" s="108"/>
      <c r="Q43" s="106"/>
      <c r="R43" s="105"/>
      <c r="S43" s="108"/>
      <c r="T43" s="105"/>
      <c r="U43" s="108"/>
      <c r="V43" s="100"/>
      <c r="W43" s="100"/>
      <c r="X43" s="100"/>
      <c r="Y43" s="60"/>
      <c r="Z43" s="113"/>
      <c r="AA43" s="113"/>
      <c r="AB43" s="113"/>
      <c r="AC43" s="113"/>
      <c r="AD43" s="113"/>
      <c r="AE43" s="113"/>
      <c r="AF43" s="113"/>
      <c r="AG43" s="113"/>
      <c r="AH43" s="113"/>
      <c r="AI43" s="113"/>
      <c r="AK43" s="98"/>
      <c r="AY43" s="72"/>
    </row>
    <row r="44" spans="1:51">
      <c r="B44" s="100"/>
      <c r="C44" s="100"/>
      <c r="D44" s="102"/>
      <c r="E44" s="102"/>
      <c r="F44" s="102"/>
      <c r="G44" s="102"/>
      <c r="H44" s="112"/>
      <c r="I44" s="100"/>
      <c r="J44" s="105"/>
      <c r="K44" s="105"/>
      <c r="L44" s="106"/>
      <c r="M44" s="105"/>
      <c r="N44" s="108"/>
      <c r="O44" s="105"/>
      <c r="P44" s="108"/>
      <c r="Q44" s="106"/>
      <c r="R44" s="105"/>
      <c r="S44" s="108"/>
      <c r="T44" s="105"/>
      <c r="U44" s="108"/>
      <c r="V44" s="100"/>
      <c r="W44" s="100"/>
      <c r="X44" s="100"/>
      <c r="Y44" s="60"/>
      <c r="Z44" s="113"/>
      <c r="AA44" s="113"/>
      <c r="AB44" s="113"/>
      <c r="AC44" s="113"/>
      <c r="AD44" s="113"/>
      <c r="AE44" s="113"/>
      <c r="AF44" s="113"/>
      <c r="AG44" s="113"/>
      <c r="AH44" s="113"/>
      <c r="AI44" s="113"/>
      <c r="AK44" s="98"/>
      <c r="AL44" s="72"/>
      <c r="AM44" s="72"/>
      <c r="AN44" s="72"/>
      <c r="AO44" s="72"/>
      <c r="AP44" s="72"/>
      <c r="AQ44" s="72"/>
      <c r="AR44" s="72"/>
      <c r="AS44" s="72"/>
      <c r="AT44" s="72"/>
      <c r="AU44" s="72"/>
      <c r="AV44" s="72"/>
      <c r="AW44" s="72"/>
      <c r="AX44" s="72"/>
      <c r="AY44" s="72"/>
    </row>
    <row r="45" spans="1:51">
      <c r="A45" s="83" t="str">
        <f>AL45</f>
        <v>752 Semi-Solid Line</v>
      </c>
      <c r="B45" s="100"/>
      <c r="C45" s="100"/>
      <c r="D45" s="102"/>
      <c r="E45" s="102"/>
      <c r="F45" s="102"/>
      <c r="G45" s="102"/>
      <c r="H45" s="112"/>
      <c r="I45" s="100"/>
      <c r="J45" s="105"/>
      <c r="K45" s="105"/>
      <c r="L45" s="106"/>
      <c r="M45" s="105"/>
      <c r="N45" s="108"/>
      <c r="O45" s="105"/>
      <c r="P45" s="108"/>
      <c r="Q45" s="106"/>
      <c r="R45" s="105"/>
      <c r="S45" s="108"/>
      <c r="T45" s="105"/>
      <c r="U45" s="108"/>
      <c r="V45" s="100"/>
      <c r="W45" s="100"/>
      <c r="X45" s="100"/>
      <c r="Y45" s="60"/>
      <c r="Z45" s="113"/>
      <c r="AA45" s="113"/>
      <c r="AB45" s="113"/>
      <c r="AC45" s="113"/>
      <c r="AD45" s="113"/>
      <c r="AE45" s="113"/>
      <c r="AF45" s="113"/>
      <c r="AG45" s="113"/>
      <c r="AH45" s="113"/>
      <c r="AI45" s="113"/>
      <c r="AK45" s="114"/>
      <c r="AL45" s="90" t="s">
        <v>445</v>
      </c>
      <c r="AM45" s="90"/>
      <c r="AN45" s="90"/>
      <c r="AO45" s="90"/>
      <c r="AP45" s="90"/>
      <c r="AQ45" s="90"/>
      <c r="AR45" s="90"/>
      <c r="AS45" s="90"/>
      <c r="AT45" s="90"/>
      <c r="AU45" s="90"/>
      <c r="AV45" s="90"/>
      <c r="AW45" s="90"/>
      <c r="AX45" s="90"/>
      <c r="AY45" s="72"/>
    </row>
    <row r="46" spans="1:51">
      <c r="B46" s="59" t="str">
        <f t="shared" ref="B46:B72" si="27">AL46</f>
        <v>K04380 15oz Smart Way Mayo</v>
      </c>
      <c r="D46" s="91">
        <f t="shared" ref="D46:G61" si="28">AM46</f>
        <v>12901.32</v>
      </c>
      <c r="E46" s="92">
        <f t="shared" si="28"/>
        <v>1422.3168189999999</v>
      </c>
      <c r="F46" s="92">
        <f>AO46</f>
        <v>2508.3998569999999</v>
      </c>
      <c r="G46" s="92">
        <f>AP46</f>
        <v>1461.1166580000001</v>
      </c>
      <c r="H46" s="93">
        <f t="shared" ref="H46:H72" si="29">IF(ISERROR(D46/E46),0,D46/E46)</f>
        <v>9.0706373064410766</v>
      </c>
      <c r="I46" s="94">
        <f t="shared" ref="I46:I72" si="30">AR46</f>
        <v>9.5262754734253079</v>
      </c>
      <c r="J46" s="95">
        <f t="shared" ref="J46:K72" si="31">AS46/100</f>
        <v>0.25379404182825799</v>
      </c>
      <c r="K46" s="95">
        <f t="shared" si="31"/>
        <v>0.3481294839505058</v>
      </c>
      <c r="L46" s="96">
        <f>IF(ISERROR(D46/(J46*(E46+F46+G46))),0,D46/(J46*(E46+F46+G46)))</f>
        <v>9.4279281891378979</v>
      </c>
      <c r="M46" s="60">
        <f t="shared" ref="M46:M72" si="32">IF(ISERROR(D46/Z46),0,D46/Z46)</f>
        <v>0.2637909465841809</v>
      </c>
      <c r="N46" s="60">
        <f t="shared" ref="N46:N72" si="33">M46-J46</f>
        <v>9.9969047559229085E-3</v>
      </c>
      <c r="O46" s="60">
        <f>IF(ISERROR(D46/AE46),0,D46/AE46)</f>
        <v>0.36184669011743342</v>
      </c>
      <c r="P46" s="60">
        <f>O46-K46</f>
        <v>1.371720616692762E-2</v>
      </c>
      <c r="Q46" s="97">
        <f t="shared" ref="Q46:Q72" si="34">I46</f>
        <v>9.5262754734253079</v>
      </c>
      <c r="R46" s="60">
        <f t="shared" ref="R46:R72" si="35">IF(ISERROR(D46/AA46),0,D46/AA46)</f>
        <v>0.25117392498912572</v>
      </c>
      <c r="S46" s="60">
        <f t="shared" ref="S46:S72" si="36">R46-J46</f>
        <v>-2.6201168391322693E-3</v>
      </c>
      <c r="T46" s="60">
        <f>IF(ISERROR(D46/AF46),0,D46/AF46)</f>
        <v>0.34453969925050476</v>
      </c>
      <c r="U46" s="60">
        <f>T46-K46</f>
        <v>-3.5897847000010419E-3</v>
      </c>
      <c r="W46" s="61"/>
      <c r="X46" s="61"/>
      <c r="Y46" s="60"/>
      <c r="Z46" s="62">
        <f>(SUM($E46:$G46))*$H46</f>
        <v>48907.364589492972</v>
      </c>
      <c r="AA46" s="62">
        <f>(SUM($E46:$G46))*$Q46</f>
        <v>51364.089646481203</v>
      </c>
      <c r="AB46" s="62">
        <f>(SUM($E46:$G46))*$J46</f>
        <v>1368.4151747001918</v>
      </c>
      <c r="AC46" s="62">
        <f>SUM(($E46:$G46))*$R46</f>
        <v>1354.2879413879837</v>
      </c>
      <c r="AD46" s="62">
        <f>SUM(($E46:$G46))*$M46</f>
        <v>1422.3168189999999</v>
      </c>
      <c r="AE46" s="62">
        <f>(SUM($E46:$F46))*$H46</f>
        <v>35654.105322375661</v>
      </c>
      <c r="AF46" s="62">
        <f>(SUM($E46:$F46))*$Q46</f>
        <v>37445.089863562651</v>
      </c>
      <c r="AG46" s="62">
        <f>(SUM($E46:$F46))*$K46</f>
        <v>1368.3983679715275</v>
      </c>
      <c r="AH46" s="62">
        <f>SUM(($E46:$F46))*$T46</f>
        <v>1354.2879413879837</v>
      </c>
      <c r="AI46" s="62">
        <f>SUM(($E46:$F46))*$O46</f>
        <v>1422.3168189999999</v>
      </c>
      <c r="AK46" s="98"/>
      <c r="AL46" s="90" t="s">
        <v>446</v>
      </c>
      <c r="AM46" s="99">
        <v>12901.32</v>
      </c>
      <c r="AN46" s="99">
        <v>1422.3168189999999</v>
      </c>
      <c r="AO46" s="99">
        <v>2508.3998569999999</v>
      </c>
      <c r="AP46" s="99">
        <v>1461.1166580000001</v>
      </c>
      <c r="AQ46" s="99">
        <v>9.0706373064410766</v>
      </c>
      <c r="AR46" s="99">
        <v>9.5262754734253079</v>
      </c>
      <c r="AS46" s="99">
        <v>25.379404182825798</v>
      </c>
      <c r="AT46" s="99">
        <v>34.812948395050583</v>
      </c>
      <c r="AU46" s="99">
        <v>-1.5893626935589236</v>
      </c>
      <c r="AV46" s="99">
        <v>13549.38182828</v>
      </c>
      <c r="AW46" s="99">
        <v>648.0618282800001</v>
      </c>
      <c r="AX46" s="99">
        <v>53.901644299725916</v>
      </c>
      <c r="AY46" s="72"/>
    </row>
    <row r="47" spans="1:51">
      <c r="B47" s="59" t="str">
        <f t="shared" si="27"/>
        <v>K07700 KB Mayo Totes</v>
      </c>
      <c r="D47" s="91">
        <f t="shared" si="28"/>
        <v>96</v>
      </c>
      <c r="E47" s="92">
        <f t="shared" si="28"/>
        <v>0</v>
      </c>
      <c r="F47" s="92">
        <f t="shared" si="28"/>
        <v>253.966666</v>
      </c>
      <c r="G47" s="92">
        <f t="shared" si="28"/>
        <v>0</v>
      </c>
      <c r="H47" s="93">
        <f t="shared" si="29"/>
        <v>0</v>
      </c>
      <c r="I47" s="94">
        <f t="shared" si="30"/>
        <v>0</v>
      </c>
      <c r="J47" s="95">
        <f t="shared" si="31"/>
        <v>0.10738703608666178</v>
      </c>
      <c r="K47" s="95">
        <f t="shared" si="31"/>
        <v>0.10738703608666178</v>
      </c>
      <c r="L47" s="96">
        <f t="shared" ref="L47:L72" si="37">IF(ISERROR(D47/(J47*(E47+F47+G47))),0,D47/(J47*(E47+F47+G47)))</f>
        <v>3.5199999672397948</v>
      </c>
      <c r="M47" s="60">
        <f t="shared" si="32"/>
        <v>0</v>
      </c>
      <c r="N47" s="60">
        <f t="shared" si="33"/>
        <v>-0.10738703608666178</v>
      </c>
      <c r="O47" s="60">
        <f t="shared" ref="O47:O72" si="38">IF(ISERROR(D47/AE47),0,D47/AE47)</f>
        <v>0</v>
      </c>
      <c r="P47" s="60">
        <f t="shared" ref="P47:P72" si="39">O47-K47</f>
        <v>-0.10738703608666178</v>
      </c>
      <c r="Q47" s="97">
        <f t="shared" si="34"/>
        <v>0</v>
      </c>
      <c r="R47" s="60">
        <f t="shared" si="35"/>
        <v>0</v>
      </c>
      <c r="S47" s="60">
        <f t="shared" si="36"/>
        <v>-0.10738703608666178</v>
      </c>
      <c r="T47" s="60">
        <f t="shared" ref="T47:T72" si="40">IF(ISERROR(D47/AF47),0,D47/AF47)</f>
        <v>0</v>
      </c>
      <c r="U47" s="60">
        <f t="shared" ref="U47:U72" si="41">T47-K47</f>
        <v>-0.10738703608666178</v>
      </c>
      <c r="W47" s="61"/>
      <c r="X47" s="61"/>
      <c r="Y47" s="60"/>
      <c r="Z47" s="62">
        <f t="shared" ref="Z47:Z72" si="42">(SUM($E47:$G47))*$H47</f>
        <v>0</v>
      </c>
      <c r="AA47" s="62">
        <f t="shared" ref="AA47:AA72" si="43">(SUM($E47:$G47))*$Q47</f>
        <v>0</v>
      </c>
      <c r="AB47" s="62">
        <f t="shared" ref="AB47:AB72" si="44">(SUM($E47:$G47))*$J47</f>
        <v>27.272727526551179</v>
      </c>
      <c r="AC47" s="62">
        <f t="shared" ref="AC47:AC72" si="45">SUM(($E47:$G47))*$R47</f>
        <v>0</v>
      </c>
      <c r="AD47" s="62">
        <f t="shared" ref="AD47:AD72" si="46">SUM(($E47:$G47))*$M47</f>
        <v>0</v>
      </c>
      <c r="AE47" s="62">
        <f t="shared" ref="AE47:AE72" si="47">(SUM($E47:$F47))*$H47</f>
        <v>0</v>
      </c>
      <c r="AF47" s="62">
        <f t="shared" ref="AF47:AF72" si="48">(SUM($E47:$F47))*$Q47</f>
        <v>0</v>
      </c>
      <c r="AG47" s="62">
        <f t="shared" ref="AG47:AG72" si="49">(SUM($E47:$F47))*$K47</f>
        <v>27.272727526551179</v>
      </c>
      <c r="AH47" s="62">
        <f t="shared" ref="AH47:AH72" si="50">SUM(($E47:$F47))*$T47</f>
        <v>0</v>
      </c>
      <c r="AI47" s="62">
        <f t="shared" ref="AI47:AI72" si="51">SUM(($E47:$F47))*$O47</f>
        <v>0</v>
      </c>
      <c r="AK47" s="98"/>
      <c r="AL47" s="90" t="s">
        <v>448</v>
      </c>
      <c r="AM47" s="99">
        <v>96</v>
      </c>
      <c r="AN47" s="99">
        <v>0</v>
      </c>
      <c r="AO47" s="99">
        <v>253.966666</v>
      </c>
      <c r="AP47" s="99">
        <v>0</v>
      </c>
      <c r="AQ47" s="99">
        <v>0</v>
      </c>
      <c r="AR47" s="99">
        <v>0</v>
      </c>
      <c r="AS47" s="99">
        <v>10.738703608666178</v>
      </c>
      <c r="AT47" s="99">
        <v>10.738703608666178</v>
      </c>
      <c r="AU47" s="99">
        <v>0</v>
      </c>
      <c r="AV47" s="99">
        <v>0</v>
      </c>
      <c r="AW47" s="99">
        <v>-96</v>
      </c>
      <c r="AX47" s="99">
        <v>-872.72727272727263</v>
      </c>
      <c r="AY47" s="72"/>
    </row>
    <row r="48" spans="1:51">
      <c r="B48" s="59" t="str">
        <f t="shared" si="27"/>
        <v>K08271 KB Salad Dressing Tote</v>
      </c>
      <c r="D48" s="91">
        <f t="shared" si="28"/>
        <v>33</v>
      </c>
      <c r="E48" s="92">
        <f t="shared" si="28"/>
        <v>292.53333400000002</v>
      </c>
      <c r="F48" s="92">
        <f t="shared" si="28"/>
        <v>0</v>
      </c>
      <c r="G48" s="92">
        <f t="shared" si="28"/>
        <v>667.46666599999992</v>
      </c>
      <c r="H48" s="93">
        <f t="shared" si="29"/>
        <v>0.11280765698995519</v>
      </c>
      <c r="I48" s="94">
        <f t="shared" si="30"/>
        <v>7.0000000000000007E-2</v>
      </c>
      <c r="J48" s="95">
        <f t="shared" si="31"/>
        <v>0.49107142857142849</v>
      </c>
      <c r="K48" s="95">
        <f t="shared" si="31"/>
        <v>1.6115378856984159</v>
      </c>
      <c r="L48" s="96">
        <f t="shared" si="37"/>
        <v>7.0000000000000021E-2</v>
      </c>
      <c r="M48" s="60">
        <f t="shared" si="32"/>
        <v>0.30472222291666667</v>
      </c>
      <c r="N48" s="60">
        <f t="shared" si="33"/>
        <v>-0.18634920565476182</v>
      </c>
      <c r="O48" s="60">
        <f t="shared" si="38"/>
        <v>1</v>
      </c>
      <c r="P48" s="60">
        <f t="shared" si="39"/>
        <v>-0.61153788569841594</v>
      </c>
      <c r="Q48" s="97">
        <f t="shared" si="34"/>
        <v>7.0000000000000007E-2</v>
      </c>
      <c r="R48" s="60">
        <f t="shared" si="35"/>
        <v>0.49107142857142855</v>
      </c>
      <c r="S48" s="60">
        <f t="shared" si="36"/>
        <v>0</v>
      </c>
      <c r="T48" s="60">
        <f t="shared" si="40"/>
        <v>1.6115379569993598</v>
      </c>
      <c r="U48" s="60">
        <f t="shared" si="41"/>
        <v>7.1300943815799656E-8</v>
      </c>
      <c r="W48" s="61"/>
      <c r="X48" s="61"/>
      <c r="Y48" s="60"/>
      <c r="Z48" s="62">
        <f t="shared" si="42"/>
        <v>108.29535071035698</v>
      </c>
      <c r="AA48" s="62">
        <f t="shared" si="43"/>
        <v>67.2</v>
      </c>
      <c r="AB48" s="62">
        <f t="shared" si="44"/>
        <v>471.42857142857133</v>
      </c>
      <c r="AC48" s="62">
        <f t="shared" si="45"/>
        <v>471.42857142857139</v>
      </c>
      <c r="AD48" s="62">
        <f t="shared" si="46"/>
        <v>292.53333400000002</v>
      </c>
      <c r="AE48" s="62">
        <f t="shared" si="47"/>
        <v>33</v>
      </c>
      <c r="AF48" s="62">
        <f t="shared" si="48"/>
        <v>20.477333380000005</v>
      </c>
      <c r="AG48" s="62">
        <f t="shared" si="49"/>
        <v>471.42855057066856</v>
      </c>
      <c r="AH48" s="62">
        <f t="shared" si="50"/>
        <v>471.42857142857139</v>
      </c>
      <c r="AI48" s="62">
        <f t="shared" si="51"/>
        <v>292.53333400000002</v>
      </c>
      <c r="AK48" s="98"/>
      <c r="AL48" s="90" t="s">
        <v>606</v>
      </c>
      <c r="AM48" s="99">
        <v>33</v>
      </c>
      <c r="AN48" s="99">
        <v>292.53333400000002</v>
      </c>
      <c r="AO48" s="99">
        <v>0</v>
      </c>
      <c r="AP48" s="99">
        <v>667.46666599999992</v>
      </c>
      <c r="AQ48" s="99">
        <v>0.11280765698995519</v>
      </c>
      <c r="AR48" s="99">
        <v>7.0000000000000007E-2</v>
      </c>
      <c r="AS48" s="99">
        <v>49.107142857142847</v>
      </c>
      <c r="AT48" s="99">
        <v>161.15378856984159</v>
      </c>
      <c r="AU48" s="99">
        <v>4.2807656989955201E-2</v>
      </c>
      <c r="AV48" s="99">
        <v>20.477333380000001</v>
      </c>
      <c r="AW48" s="99">
        <v>-12.522666619999997</v>
      </c>
      <c r="AX48" s="99">
        <v>-178.89523742857142</v>
      </c>
      <c r="AY48" s="72"/>
    </row>
    <row r="49" spans="2:51">
      <c r="B49" s="59" t="str">
        <f t="shared" si="27"/>
        <v>K76856 KB Klassic Mayo Tote</v>
      </c>
      <c r="D49" s="91">
        <f t="shared" si="28"/>
        <v>31</v>
      </c>
      <c r="E49" s="92">
        <f t="shared" si="28"/>
        <v>635.48333300000002</v>
      </c>
      <c r="F49" s="92">
        <f t="shared" si="28"/>
        <v>0</v>
      </c>
      <c r="G49" s="92">
        <f t="shared" si="28"/>
        <v>516.5</v>
      </c>
      <c r="H49" s="93">
        <f t="shared" si="29"/>
        <v>4.8781767184443214E-2</v>
      </c>
      <c r="I49" s="94">
        <f t="shared" si="30"/>
        <v>9.0000000000000024E-2</v>
      </c>
      <c r="J49" s="95">
        <f t="shared" si="31"/>
        <v>0.29900123929392203</v>
      </c>
      <c r="K49" s="95">
        <f t="shared" si="31"/>
        <v>0.54201963460546942</v>
      </c>
      <c r="L49" s="96">
        <f t="shared" si="37"/>
        <v>9.000000006048911E-2</v>
      </c>
      <c r="M49" s="60">
        <f t="shared" si="32"/>
        <v>0.55164281877678856</v>
      </c>
      <c r="N49" s="60">
        <f t="shared" si="33"/>
        <v>0.25264157948286653</v>
      </c>
      <c r="O49" s="60">
        <f t="shared" si="38"/>
        <v>1</v>
      </c>
      <c r="P49" s="60">
        <f t="shared" si="39"/>
        <v>0.45798036539453058</v>
      </c>
      <c r="Q49" s="97">
        <f t="shared" si="34"/>
        <v>9.0000000000000024E-2</v>
      </c>
      <c r="R49" s="60">
        <f t="shared" si="35"/>
        <v>0.29900123949488105</v>
      </c>
      <c r="S49" s="60">
        <f t="shared" si="36"/>
        <v>2.0095902719674541E-10</v>
      </c>
      <c r="T49" s="60">
        <f t="shared" si="40"/>
        <v>0.54201963538270226</v>
      </c>
      <c r="U49" s="60">
        <f t="shared" si="41"/>
        <v>7.7723283364861118E-10</v>
      </c>
      <c r="W49" s="61"/>
      <c r="X49" s="61"/>
      <c r="Y49" s="60"/>
      <c r="Z49" s="62">
        <f t="shared" si="42"/>
        <v>56.195782750764927</v>
      </c>
      <c r="AA49" s="62">
        <f t="shared" si="43"/>
        <v>103.67849997000005</v>
      </c>
      <c r="AB49" s="62">
        <f t="shared" si="44"/>
        <v>344.44444421294293</v>
      </c>
      <c r="AC49" s="62">
        <f t="shared" si="45"/>
        <v>344.44444444444434</v>
      </c>
      <c r="AD49" s="62">
        <f t="shared" si="46"/>
        <v>635.4833329999999</v>
      </c>
      <c r="AE49" s="62">
        <f t="shared" si="47"/>
        <v>31</v>
      </c>
      <c r="AF49" s="62">
        <f t="shared" si="48"/>
        <v>57.193499970000019</v>
      </c>
      <c r="AG49" s="62">
        <f t="shared" si="49"/>
        <v>344.44444395052585</v>
      </c>
      <c r="AH49" s="62">
        <f t="shared" si="50"/>
        <v>344.44444444444434</v>
      </c>
      <c r="AI49" s="62">
        <f t="shared" si="51"/>
        <v>635.48333300000002</v>
      </c>
      <c r="AK49" s="98"/>
      <c r="AL49" s="90" t="s">
        <v>454</v>
      </c>
      <c r="AM49" s="99">
        <v>31</v>
      </c>
      <c r="AN49" s="99">
        <v>635.48333300000002</v>
      </c>
      <c r="AO49" s="99">
        <v>0</v>
      </c>
      <c r="AP49" s="99">
        <v>516.5</v>
      </c>
      <c r="AQ49" s="99">
        <v>4.8781767184443214E-2</v>
      </c>
      <c r="AR49" s="99">
        <v>9.0000000000000024E-2</v>
      </c>
      <c r="AS49" s="99">
        <v>29.900123929392201</v>
      </c>
      <c r="AT49" s="99">
        <v>54.201963460546942</v>
      </c>
      <c r="AU49" s="99">
        <v>-4.1218232815556782E-2</v>
      </c>
      <c r="AV49" s="99">
        <v>57.193499970000005</v>
      </c>
      <c r="AW49" s="99">
        <v>26.193499970000001</v>
      </c>
      <c r="AX49" s="99">
        <v>291.03888855555556</v>
      </c>
      <c r="AY49" s="72"/>
    </row>
    <row r="50" spans="2:51">
      <c r="B50" s="59" t="str">
        <f t="shared" si="27"/>
        <v>K77817 KB 120 GR Vinegar Tote</v>
      </c>
      <c r="D50" s="91">
        <f t="shared" si="28"/>
        <v>33</v>
      </c>
      <c r="E50" s="92">
        <f t="shared" si="28"/>
        <v>158.466668</v>
      </c>
      <c r="F50" s="92">
        <f t="shared" si="28"/>
        <v>30.449998000000001</v>
      </c>
      <c r="G50" s="92">
        <f t="shared" si="28"/>
        <v>157</v>
      </c>
      <c r="H50" s="93">
        <f t="shared" si="29"/>
        <v>0.20824568608964505</v>
      </c>
      <c r="I50" s="94">
        <f t="shared" si="30"/>
        <v>0.17</v>
      </c>
      <c r="J50" s="95">
        <f t="shared" si="31"/>
        <v>0.56116880587969653</v>
      </c>
      <c r="K50" s="95">
        <f t="shared" si="31"/>
        <v>1.0275305323941395</v>
      </c>
      <c r="L50" s="96">
        <f t="shared" si="37"/>
        <v>0.17000000408603774</v>
      </c>
      <c r="M50" s="60">
        <f t="shared" si="32"/>
        <v>0.45810648510355384</v>
      </c>
      <c r="N50" s="60">
        <f t="shared" si="33"/>
        <v>-0.10306232077614269</v>
      </c>
      <c r="O50" s="60">
        <f t="shared" si="38"/>
        <v>0.83881783092657369</v>
      </c>
      <c r="P50" s="60">
        <f t="shared" si="39"/>
        <v>-0.1887127014675658</v>
      </c>
      <c r="Q50" s="97">
        <f t="shared" si="34"/>
        <v>0.17</v>
      </c>
      <c r="R50" s="60">
        <f t="shared" si="35"/>
        <v>0.56116881936767837</v>
      </c>
      <c r="S50" s="60">
        <f t="shared" si="36"/>
        <v>1.3487981842530417E-8</v>
      </c>
      <c r="T50" s="60">
        <f t="shared" si="40"/>
        <v>1.027530557091366</v>
      </c>
      <c r="U50" s="60">
        <f t="shared" si="41"/>
        <v>2.4697226486125601E-8</v>
      </c>
      <c r="W50" s="61"/>
      <c r="X50" s="61"/>
      <c r="Y50" s="60"/>
      <c r="Z50" s="62">
        <f t="shared" si="42"/>
        <v>72.035653441012585</v>
      </c>
      <c r="AA50" s="62">
        <f t="shared" si="43"/>
        <v>58.805833219999997</v>
      </c>
      <c r="AB50" s="62">
        <f t="shared" si="44"/>
        <v>194.1176423931058</v>
      </c>
      <c r="AC50" s="62">
        <f t="shared" si="45"/>
        <v>194.11764705882351</v>
      </c>
      <c r="AD50" s="62">
        <f t="shared" si="46"/>
        <v>158.466668</v>
      </c>
      <c r="AE50" s="62">
        <f t="shared" si="47"/>
        <v>39.341080724938323</v>
      </c>
      <c r="AF50" s="62">
        <f t="shared" si="48"/>
        <v>32.115833219999999</v>
      </c>
      <c r="AG50" s="62">
        <f t="shared" si="49"/>
        <v>194.11764239310583</v>
      </c>
      <c r="AH50" s="62">
        <f t="shared" si="50"/>
        <v>194.11764705882351</v>
      </c>
      <c r="AI50" s="62">
        <f t="shared" si="51"/>
        <v>158.466668</v>
      </c>
      <c r="AK50" s="98"/>
      <c r="AL50" s="90" t="s">
        <v>607</v>
      </c>
      <c r="AM50" s="99">
        <v>33</v>
      </c>
      <c r="AN50" s="99">
        <v>158.466668</v>
      </c>
      <c r="AO50" s="99">
        <v>30.449998000000001</v>
      </c>
      <c r="AP50" s="99">
        <v>157</v>
      </c>
      <c r="AQ50" s="99">
        <v>0.20824568608964505</v>
      </c>
      <c r="AR50" s="99">
        <v>0.17</v>
      </c>
      <c r="AS50" s="99">
        <v>56.116880587969654</v>
      </c>
      <c r="AT50" s="99">
        <v>102.75305323941394</v>
      </c>
      <c r="AU50" s="99">
        <v>3.8245686089645049E-2</v>
      </c>
      <c r="AV50" s="99">
        <v>26.939333560000001</v>
      </c>
      <c r="AW50" s="99">
        <v>-6.0606664399999985</v>
      </c>
      <c r="AX50" s="99">
        <v>-35.650979058823523</v>
      </c>
      <c r="AY50" s="72"/>
    </row>
    <row r="51" spans="2:51">
      <c r="B51" s="59" t="str">
        <f t="shared" si="27"/>
        <v>K78208 KB Whip Salad Dres. Tote</v>
      </c>
      <c r="D51" s="91">
        <f t="shared" si="28"/>
        <v>470</v>
      </c>
      <c r="E51" s="92">
        <f t="shared" si="28"/>
        <v>7477.1166669999993</v>
      </c>
      <c r="F51" s="92">
        <f t="shared" si="28"/>
        <v>260</v>
      </c>
      <c r="G51" s="92">
        <f t="shared" si="28"/>
        <v>3356.1333319999999</v>
      </c>
      <c r="H51" s="93">
        <f t="shared" si="29"/>
        <v>6.2858454793721361E-2</v>
      </c>
      <c r="I51" s="94">
        <f t="shared" si="30"/>
        <v>7.0000000000000007E-2</v>
      </c>
      <c r="J51" s="95">
        <f t="shared" si="31"/>
        <v>0.6052586686264867</v>
      </c>
      <c r="K51" s="95">
        <f t="shared" si="31"/>
        <v>0.77548268359723727</v>
      </c>
      <c r="L51" s="96">
        <f t="shared" si="37"/>
        <v>6.9999999886885059E-2</v>
      </c>
      <c r="M51" s="60">
        <f t="shared" si="32"/>
        <v>0.67402399366047128</v>
      </c>
      <c r="N51" s="60">
        <f t="shared" si="33"/>
        <v>6.8765325033984581E-2</v>
      </c>
      <c r="O51" s="60">
        <f t="shared" si="38"/>
        <v>0.96639575035633885</v>
      </c>
      <c r="P51" s="60">
        <f t="shared" si="39"/>
        <v>0.19091306675910158</v>
      </c>
      <c r="Q51" s="97">
        <f t="shared" si="34"/>
        <v>7.0000000000000007E-2</v>
      </c>
      <c r="R51" s="60">
        <f t="shared" si="35"/>
        <v>0.60525866764843239</v>
      </c>
      <c r="S51" s="60">
        <f t="shared" si="36"/>
        <v>-9.7805430421260553E-10</v>
      </c>
      <c r="T51" s="60">
        <f t="shared" si="40"/>
        <v>0.86780205123740506</v>
      </c>
      <c r="U51" s="60">
        <f t="shared" si="41"/>
        <v>9.2319367640167793E-2</v>
      </c>
      <c r="W51" s="61"/>
      <c r="X51" s="61"/>
      <c r="Y51" s="60"/>
      <c r="Z51" s="62">
        <f t="shared" si="42"/>
        <v>697.30455357759104</v>
      </c>
      <c r="AA51" s="62">
        <f t="shared" si="43"/>
        <v>776.52749993000009</v>
      </c>
      <c r="AB51" s="62">
        <f t="shared" si="44"/>
        <v>6714.2857251355144</v>
      </c>
      <c r="AC51" s="62">
        <f t="shared" si="45"/>
        <v>6714.2857142857138</v>
      </c>
      <c r="AD51" s="62">
        <f t="shared" si="46"/>
        <v>7477.1166669999984</v>
      </c>
      <c r="AE51" s="62">
        <f t="shared" si="47"/>
        <v>486.34319824636754</v>
      </c>
      <c r="AF51" s="62">
        <f t="shared" si="48"/>
        <v>541.59816668999997</v>
      </c>
      <c r="AG51" s="62">
        <f t="shared" si="49"/>
        <v>5999.9999962300717</v>
      </c>
      <c r="AH51" s="62">
        <f t="shared" si="50"/>
        <v>6714.2857142857138</v>
      </c>
      <c r="AI51" s="62">
        <f t="shared" si="51"/>
        <v>7477.1166670000002</v>
      </c>
      <c r="AK51" s="98"/>
      <c r="AL51" s="90" t="s">
        <v>455</v>
      </c>
      <c r="AM51" s="99">
        <v>470</v>
      </c>
      <c r="AN51" s="99">
        <v>7477.1166669999993</v>
      </c>
      <c r="AO51" s="99">
        <v>260</v>
      </c>
      <c r="AP51" s="99">
        <v>3356.1333319999999</v>
      </c>
      <c r="AQ51" s="99">
        <v>6.2858454793721361E-2</v>
      </c>
      <c r="AR51" s="99">
        <v>7.0000000000000007E-2</v>
      </c>
      <c r="AS51" s="99">
        <v>60.52586686264867</v>
      </c>
      <c r="AT51" s="99">
        <v>77.548268359723721</v>
      </c>
      <c r="AU51" s="99">
        <v>-7.1415452062786409E-3</v>
      </c>
      <c r="AV51" s="99">
        <v>523.39816669000004</v>
      </c>
      <c r="AW51" s="99">
        <v>53.398166689999989</v>
      </c>
      <c r="AX51" s="99">
        <v>762.83095271428567</v>
      </c>
      <c r="AY51" s="72"/>
    </row>
    <row r="52" spans="2:51">
      <c r="B52" s="59" t="str">
        <f t="shared" si="27"/>
        <v>K89926 KB Soya Oil Tote</v>
      </c>
      <c r="D52" s="91">
        <f t="shared" si="28"/>
        <v>3</v>
      </c>
      <c r="E52" s="92">
        <f t="shared" si="28"/>
        <v>21.566666999999999</v>
      </c>
      <c r="F52" s="92">
        <f t="shared" si="28"/>
        <v>0</v>
      </c>
      <c r="G52" s="92">
        <f t="shared" si="28"/>
        <v>0</v>
      </c>
      <c r="H52" s="93">
        <f t="shared" si="29"/>
        <v>0.1391035527186468</v>
      </c>
      <c r="I52" s="94">
        <f t="shared" si="30"/>
        <v>0.17</v>
      </c>
      <c r="J52" s="95">
        <f t="shared" si="31"/>
        <v>0.81825625167954652</v>
      </c>
      <c r="K52" s="95">
        <f t="shared" si="31"/>
        <v>0.81825625167954652</v>
      </c>
      <c r="L52" s="96">
        <f t="shared" si="37"/>
        <v>0.16999998769715954</v>
      </c>
      <c r="M52" s="60">
        <f t="shared" si="32"/>
        <v>1</v>
      </c>
      <c r="N52" s="60">
        <f t="shared" si="33"/>
        <v>0.18174374832045348</v>
      </c>
      <c r="O52" s="60">
        <f t="shared" si="38"/>
        <v>1</v>
      </c>
      <c r="P52" s="60">
        <f t="shared" si="39"/>
        <v>0.18174374832045348</v>
      </c>
      <c r="Q52" s="97">
        <f t="shared" si="34"/>
        <v>0.17</v>
      </c>
      <c r="R52" s="60">
        <f t="shared" si="35"/>
        <v>0.81825619246262815</v>
      </c>
      <c r="S52" s="60">
        <f t="shared" si="36"/>
        <v>-5.921691836885401E-8</v>
      </c>
      <c r="T52" s="60">
        <f t="shared" si="40"/>
        <v>0.81825619246262815</v>
      </c>
      <c r="U52" s="60">
        <f t="shared" si="41"/>
        <v>-5.921691836885401E-8</v>
      </c>
      <c r="W52" s="61"/>
      <c r="X52" s="61"/>
      <c r="Y52" s="60"/>
      <c r="Z52" s="62">
        <f t="shared" si="42"/>
        <v>3</v>
      </c>
      <c r="AA52" s="62">
        <f t="shared" si="43"/>
        <v>3.6663333900000001</v>
      </c>
      <c r="AB52" s="62">
        <f t="shared" si="44"/>
        <v>17.647060100640971</v>
      </c>
      <c r="AC52" s="62">
        <f t="shared" si="45"/>
        <v>17.647058823529409</v>
      </c>
      <c r="AD52" s="62">
        <f t="shared" si="46"/>
        <v>21.566666999999999</v>
      </c>
      <c r="AE52" s="62">
        <f t="shared" si="47"/>
        <v>3</v>
      </c>
      <c r="AF52" s="62">
        <f t="shared" si="48"/>
        <v>3.6663333900000001</v>
      </c>
      <c r="AG52" s="62">
        <f t="shared" si="49"/>
        <v>17.647060100640971</v>
      </c>
      <c r="AH52" s="62">
        <f t="shared" si="50"/>
        <v>17.647058823529409</v>
      </c>
      <c r="AI52" s="62">
        <f t="shared" si="51"/>
        <v>21.566666999999999</v>
      </c>
      <c r="AK52" s="98"/>
      <c r="AL52" s="90" t="s">
        <v>608</v>
      </c>
      <c r="AM52" s="99">
        <v>3</v>
      </c>
      <c r="AN52" s="99">
        <v>21.566666999999999</v>
      </c>
      <c r="AO52" s="99">
        <v>0</v>
      </c>
      <c r="AP52" s="99">
        <v>0</v>
      </c>
      <c r="AQ52" s="99">
        <v>0.1391035527186468</v>
      </c>
      <c r="AR52" s="99">
        <v>0.17</v>
      </c>
      <c r="AS52" s="99">
        <v>81.825625167954655</v>
      </c>
      <c r="AT52" s="99">
        <v>81.825625167954655</v>
      </c>
      <c r="AU52" s="99">
        <v>-3.0896447281353191E-2</v>
      </c>
      <c r="AV52" s="99">
        <v>3.6663333899999997</v>
      </c>
      <c r="AW52" s="99">
        <v>0.66633339000000003</v>
      </c>
      <c r="AX52" s="99">
        <v>3.919608176470589</v>
      </c>
      <c r="AY52" s="72"/>
    </row>
    <row r="53" spans="2:51">
      <c r="B53" s="59" t="str">
        <f t="shared" si="27"/>
        <v>K89927 KB Derby Mayo Tote</v>
      </c>
      <c r="D53" s="91">
        <f t="shared" si="28"/>
        <v>731</v>
      </c>
      <c r="E53" s="92">
        <f t="shared" si="28"/>
        <v>8696.9833340000005</v>
      </c>
      <c r="F53" s="92">
        <f t="shared" si="28"/>
        <v>1027.733332</v>
      </c>
      <c r="G53" s="92">
        <f t="shared" si="28"/>
        <v>3722.2666629999999</v>
      </c>
      <c r="H53" s="93">
        <f t="shared" si="29"/>
        <v>8.4052133012860616E-2</v>
      </c>
      <c r="I53" s="94">
        <f t="shared" si="30"/>
        <v>4.9999999999999989E-2</v>
      </c>
      <c r="J53" s="95">
        <f t="shared" si="31"/>
        <v>1.087232700656116</v>
      </c>
      <c r="K53" s="95">
        <f t="shared" si="31"/>
        <v>1.503385703812917</v>
      </c>
      <c r="L53" s="96">
        <f t="shared" si="37"/>
        <v>4.9999999998404786E-2</v>
      </c>
      <c r="M53" s="60">
        <f t="shared" si="32"/>
        <v>0.64676092185255651</v>
      </c>
      <c r="N53" s="60">
        <f t="shared" si="33"/>
        <v>-0.44047177880355948</v>
      </c>
      <c r="O53" s="60">
        <f t="shared" si="38"/>
        <v>0.89431740097958756</v>
      </c>
      <c r="P53" s="60">
        <f t="shared" si="39"/>
        <v>-0.60906830283332947</v>
      </c>
      <c r="Q53" s="97">
        <f t="shared" si="34"/>
        <v>4.9999999999999989E-2</v>
      </c>
      <c r="R53" s="60">
        <f t="shared" si="35"/>
        <v>1.0872327006214288</v>
      </c>
      <c r="S53" s="60">
        <f t="shared" si="36"/>
        <v>-3.4687142047573616E-11</v>
      </c>
      <c r="T53" s="60">
        <f t="shared" si="40"/>
        <v>1.5033857028570423</v>
      </c>
      <c r="U53" s="60">
        <f t="shared" si="41"/>
        <v>-9.55874712715854E-10</v>
      </c>
      <c r="W53" s="61"/>
      <c r="X53" s="61"/>
      <c r="Y53" s="60"/>
      <c r="Z53" s="62">
        <f t="shared" si="42"/>
        <v>1130.2476313908273</v>
      </c>
      <c r="AA53" s="62">
        <f t="shared" si="43"/>
        <v>672.34916644999987</v>
      </c>
      <c r="AB53" s="62">
        <f t="shared" si="44"/>
        <v>14620.00000046644</v>
      </c>
      <c r="AC53" s="62">
        <f t="shared" si="45"/>
        <v>14620.000000000002</v>
      </c>
      <c r="AD53" s="62">
        <f t="shared" si="46"/>
        <v>8696.9833340000005</v>
      </c>
      <c r="AE53" s="62">
        <f t="shared" si="47"/>
        <v>817.38317872301445</v>
      </c>
      <c r="AF53" s="62">
        <f t="shared" si="48"/>
        <v>486.23583329999991</v>
      </c>
      <c r="AG53" s="62">
        <f t="shared" si="49"/>
        <v>14620.000009295614</v>
      </c>
      <c r="AH53" s="62">
        <f t="shared" si="50"/>
        <v>14620.000000000004</v>
      </c>
      <c r="AI53" s="62">
        <f t="shared" si="51"/>
        <v>8696.9833340000005</v>
      </c>
      <c r="AK53" s="98"/>
      <c r="AL53" s="90" t="s">
        <v>456</v>
      </c>
      <c r="AM53" s="99">
        <v>731</v>
      </c>
      <c r="AN53" s="99">
        <v>8696.9833340000005</v>
      </c>
      <c r="AO53" s="99">
        <v>1027.733332</v>
      </c>
      <c r="AP53" s="99">
        <v>3722.2666629999999</v>
      </c>
      <c r="AQ53" s="99">
        <v>8.405213301286063E-2</v>
      </c>
      <c r="AR53" s="99">
        <v>4.9999999999999989E-2</v>
      </c>
      <c r="AS53" s="99">
        <v>108.7232700656116</v>
      </c>
      <c r="AT53" s="99">
        <v>150.3385703812917</v>
      </c>
      <c r="AU53" s="99">
        <v>3.4052133012860628E-2</v>
      </c>
      <c r="AV53" s="99">
        <v>434.84916670000001</v>
      </c>
      <c r="AW53" s="99">
        <v>-296.15083329999999</v>
      </c>
      <c r="AX53" s="99">
        <v>-5923.0166659999995</v>
      </c>
      <c r="AY53" s="72"/>
    </row>
    <row r="54" spans="2:51">
      <c r="B54" s="59" t="str">
        <f t="shared" si="27"/>
        <v>K89936 30oz Kroger Lite Mayo</v>
      </c>
      <c r="D54" s="91">
        <f t="shared" si="28"/>
        <v>8929.51</v>
      </c>
      <c r="E54" s="92">
        <f t="shared" si="28"/>
        <v>1045.733399</v>
      </c>
      <c r="F54" s="92">
        <f t="shared" si="28"/>
        <v>475.01662000000005</v>
      </c>
      <c r="G54" s="92">
        <f t="shared" si="28"/>
        <v>3563.8666469999998</v>
      </c>
      <c r="H54" s="93">
        <f t="shared" si="29"/>
        <v>8.5389928336792078</v>
      </c>
      <c r="I54" s="94">
        <f t="shared" si="30"/>
        <v>8.703758768815991</v>
      </c>
      <c r="J54" s="95">
        <f t="shared" si="31"/>
        <v>0.2020654139879485</v>
      </c>
      <c r="K54" s="95">
        <f t="shared" si="31"/>
        <v>0.67525789330102637</v>
      </c>
      <c r="L54" s="96">
        <f t="shared" si="37"/>
        <v>8.6911536206785804</v>
      </c>
      <c r="M54" s="60">
        <f t="shared" si="32"/>
        <v>0.20566612346465532</v>
      </c>
      <c r="N54" s="60">
        <f t="shared" si="33"/>
        <v>3.6007094767068204E-3</v>
      </c>
      <c r="O54" s="60">
        <f t="shared" si="38"/>
        <v>0.68764319311838196</v>
      </c>
      <c r="P54" s="60">
        <f t="shared" si="39"/>
        <v>1.2385299817355588E-2</v>
      </c>
      <c r="Q54" s="97">
        <f t="shared" si="34"/>
        <v>8.703758768815991</v>
      </c>
      <c r="R54" s="60">
        <f t="shared" si="35"/>
        <v>0.201772774388849</v>
      </c>
      <c r="S54" s="60">
        <f t="shared" si="36"/>
        <v>-2.9263959909950343E-4</v>
      </c>
      <c r="T54" s="60">
        <f t="shared" si="40"/>
        <v>0.67462580870275135</v>
      </c>
      <c r="U54" s="60">
        <f t="shared" si="41"/>
        <v>-6.3208459827501784E-4</v>
      </c>
      <c r="W54" s="61"/>
      <c r="X54" s="61"/>
      <c r="Y54" s="60"/>
      <c r="Z54" s="62">
        <f t="shared" si="42"/>
        <v>43417.505272979863</v>
      </c>
      <c r="AA54" s="62">
        <f t="shared" si="43"/>
        <v>44255.276892765425</v>
      </c>
      <c r="AB54" s="62">
        <f t="shared" si="44"/>
        <v>1027.4251715853125</v>
      </c>
      <c r="AC54" s="62">
        <f t="shared" si="45"/>
        <v>1025.9372114025996</v>
      </c>
      <c r="AD54" s="62">
        <f t="shared" si="46"/>
        <v>1045.7333990000002</v>
      </c>
      <c r="AE54" s="62">
        <f t="shared" si="47"/>
        <v>12985.673514058519</v>
      </c>
      <c r="AF54" s="62">
        <f t="shared" si="48"/>
        <v>13236.241313048335</v>
      </c>
      <c r="AG54" s="62">
        <f t="shared" si="49"/>
        <v>1026.898454067436</v>
      </c>
      <c r="AH54" s="62">
        <f t="shared" si="50"/>
        <v>1025.9372114025996</v>
      </c>
      <c r="AI54" s="62">
        <f t="shared" si="51"/>
        <v>1045.733399</v>
      </c>
      <c r="AK54" s="98"/>
      <c r="AL54" s="90" t="s">
        <v>457</v>
      </c>
      <c r="AM54" s="99">
        <v>8929.51</v>
      </c>
      <c r="AN54" s="99">
        <v>1045.733399</v>
      </c>
      <c r="AO54" s="99">
        <v>475.01662000000005</v>
      </c>
      <c r="AP54" s="99">
        <v>3563.8666469999998</v>
      </c>
      <c r="AQ54" s="99">
        <v>8.5389928336792096</v>
      </c>
      <c r="AR54" s="99">
        <v>8.703758768815991</v>
      </c>
      <c r="AS54" s="99">
        <v>20.206541398794851</v>
      </c>
      <c r="AT54" s="99">
        <v>67.52578933010264</v>
      </c>
      <c r="AU54" s="99">
        <v>0.20899283367920929</v>
      </c>
      <c r="AV54" s="99">
        <v>9101.8112413899999</v>
      </c>
      <c r="AW54" s="99">
        <v>172.30124138999977</v>
      </c>
      <c r="AX54" s="99">
        <v>18.308227404644271</v>
      </c>
      <c r="AY54" s="72"/>
    </row>
    <row r="55" spans="2:51">
      <c r="B55" s="59" t="str">
        <f t="shared" si="27"/>
        <v>K89944 30oz Kroger Whip SD</v>
      </c>
      <c r="D55" s="91">
        <f t="shared" si="28"/>
        <v>6530.68</v>
      </c>
      <c r="E55" s="92">
        <f t="shared" si="28"/>
        <v>765.65005799999994</v>
      </c>
      <c r="F55" s="92">
        <f t="shared" si="28"/>
        <v>977.2499620000001</v>
      </c>
      <c r="G55" s="92">
        <f t="shared" si="28"/>
        <v>3605.0499779999996</v>
      </c>
      <c r="H55" s="93">
        <f t="shared" si="29"/>
        <v>8.5295885917636802</v>
      </c>
      <c r="I55" s="94">
        <f t="shared" si="30"/>
        <v>7.92</v>
      </c>
      <c r="J55" s="95">
        <f t="shared" si="31"/>
        <v>0.15418633465690343</v>
      </c>
      <c r="K55" s="95">
        <f t="shared" si="31"/>
        <v>0.47308459006513226</v>
      </c>
      <c r="L55" s="96">
        <f t="shared" si="37"/>
        <v>7.9199999996234318</v>
      </c>
      <c r="M55" s="60">
        <f t="shared" si="32"/>
        <v>0.14316701881774027</v>
      </c>
      <c r="N55" s="60">
        <f t="shared" si="33"/>
        <v>-1.1019315839163157E-2</v>
      </c>
      <c r="O55" s="60">
        <f t="shared" si="38"/>
        <v>0.43929660291127887</v>
      </c>
      <c r="P55" s="60">
        <f t="shared" si="39"/>
        <v>-3.3787987153853394E-2</v>
      </c>
      <c r="Q55" s="97">
        <f t="shared" si="34"/>
        <v>7.92</v>
      </c>
      <c r="R55" s="60">
        <f t="shared" si="35"/>
        <v>0.1541863346495724</v>
      </c>
      <c r="S55" s="60">
        <f t="shared" si="36"/>
        <v>-7.3310246762048337E-12</v>
      </c>
      <c r="T55" s="60">
        <f t="shared" si="40"/>
        <v>0.47310849653946768</v>
      </c>
      <c r="U55" s="60">
        <f t="shared" si="41"/>
        <v>2.3906474335422256E-5</v>
      </c>
      <c r="W55" s="61"/>
      <c r="X55" s="61"/>
      <c r="Y55" s="60"/>
      <c r="Z55" s="62">
        <f t="shared" si="42"/>
        <v>45615.813292263396</v>
      </c>
      <c r="AA55" s="62">
        <f t="shared" si="43"/>
        <v>42355.763984160003</v>
      </c>
      <c r="AB55" s="62">
        <f t="shared" si="44"/>
        <v>824.58080812001401</v>
      </c>
      <c r="AC55" s="62">
        <f t="shared" si="45"/>
        <v>824.58080808080808</v>
      </c>
      <c r="AD55" s="62">
        <f t="shared" si="46"/>
        <v>765.65005800000006</v>
      </c>
      <c r="AE55" s="62">
        <f t="shared" si="47"/>
        <v>14866.22012717669</v>
      </c>
      <c r="AF55" s="62">
        <f t="shared" si="48"/>
        <v>13803.7681584</v>
      </c>
      <c r="AG55" s="62">
        <f t="shared" si="49"/>
        <v>824.53914148621084</v>
      </c>
      <c r="AH55" s="62">
        <f t="shared" si="50"/>
        <v>824.5808080808082</v>
      </c>
      <c r="AI55" s="62">
        <f t="shared" si="51"/>
        <v>765.65005800000006</v>
      </c>
      <c r="AK55" s="98"/>
      <c r="AL55" s="90" t="s">
        <v>609</v>
      </c>
      <c r="AM55" s="99">
        <v>6530.68</v>
      </c>
      <c r="AN55" s="99">
        <v>765.65005799999994</v>
      </c>
      <c r="AO55" s="99">
        <v>977.2499620000001</v>
      </c>
      <c r="AP55" s="99">
        <v>3605.0499779999996</v>
      </c>
      <c r="AQ55" s="99">
        <v>8.5295885917636802</v>
      </c>
      <c r="AR55" s="99">
        <v>7.92</v>
      </c>
      <c r="AS55" s="99">
        <v>15.418633465690343</v>
      </c>
      <c r="AT55" s="99">
        <v>47.308459006513225</v>
      </c>
      <c r="AU55" s="99">
        <v>0.60958859176368041</v>
      </c>
      <c r="AV55" s="99">
        <v>6063.94845936</v>
      </c>
      <c r="AW55" s="99">
        <v>-466.73154064000045</v>
      </c>
      <c r="AX55" s="99">
        <v>-58.930750080808139</v>
      </c>
      <c r="AY55" s="72"/>
    </row>
    <row r="56" spans="2:51">
      <c r="B56" s="59" t="str">
        <f t="shared" si="27"/>
        <v>K96544 30OZ HT Mayo</v>
      </c>
      <c r="D56" s="91">
        <f t="shared" si="28"/>
        <v>2012.49</v>
      </c>
      <c r="E56" s="92">
        <f t="shared" si="28"/>
        <v>218.08336499999999</v>
      </c>
      <c r="F56" s="92">
        <f t="shared" si="28"/>
        <v>534.66663700000004</v>
      </c>
      <c r="G56" s="92">
        <f t="shared" si="28"/>
        <v>179.88333</v>
      </c>
      <c r="H56" s="93">
        <f t="shared" si="29"/>
        <v>9.2280766118956397</v>
      </c>
      <c r="I56" s="94">
        <f t="shared" si="30"/>
        <v>9.0748521550463046</v>
      </c>
      <c r="J56" s="95">
        <f t="shared" si="31"/>
        <v>0.23814552941552994</v>
      </c>
      <c r="K56" s="95">
        <f t="shared" si="31"/>
        <v>0.29505474332782911</v>
      </c>
      <c r="L56" s="96">
        <f t="shared" si="37"/>
        <v>9.0610883494408583</v>
      </c>
      <c r="M56" s="60">
        <f t="shared" si="32"/>
        <v>0.23383612564256923</v>
      </c>
      <c r="N56" s="60">
        <f t="shared" si="33"/>
        <v>-4.3094037729607126E-3</v>
      </c>
      <c r="O56" s="60">
        <f t="shared" si="38"/>
        <v>0.28971552895459174</v>
      </c>
      <c r="P56" s="60">
        <f t="shared" si="39"/>
        <v>-5.3392143732373665E-3</v>
      </c>
      <c r="Q56" s="97">
        <f t="shared" si="34"/>
        <v>9.0748521550463046</v>
      </c>
      <c r="R56" s="60">
        <f t="shared" si="35"/>
        <v>0.2377843346856677</v>
      </c>
      <c r="S56" s="60">
        <f t="shared" si="36"/>
        <v>-3.6119472986223533E-4</v>
      </c>
      <c r="T56" s="60">
        <f t="shared" si="40"/>
        <v>0.29460723449496246</v>
      </c>
      <c r="U56" s="60">
        <f t="shared" si="41"/>
        <v>-4.4750883286664989E-4</v>
      </c>
      <c r="W56" s="61"/>
      <c r="X56" s="61"/>
      <c r="Y56" s="60"/>
      <c r="Z56" s="62">
        <f t="shared" si="42"/>
        <v>8606.4118385035017</v>
      </c>
      <c r="AA56" s="62">
        <f t="shared" si="43"/>
        <v>8463.5096027682157</v>
      </c>
      <c r="AB56" s="62">
        <f t="shared" si="44"/>
        <v>222.10245859970971</v>
      </c>
      <c r="AC56" s="62">
        <f t="shared" si="45"/>
        <v>221.76559635529745</v>
      </c>
      <c r="AD56" s="62">
        <f t="shared" si="46"/>
        <v>218.08336499999999</v>
      </c>
      <c r="AE56" s="62">
        <f t="shared" si="47"/>
        <v>6946.4346880605963</v>
      </c>
      <c r="AF56" s="62">
        <f t="shared" si="48"/>
        <v>6831.0949778608101</v>
      </c>
      <c r="AG56" s="62">
        <f t="shared" si="49"/>
        <v>222.10245863013284</v>
      </c>
      <c r="AH56" s="62">
        <f t="shared" si="50"/>
        <v>221.76559635529745</v>
      </c>
      <c r="AI56" s="62">
        <f t="shared" si="51"/>
        <v>218.08336499999999</v>
      </c>
      <c r="AK56" s="98"/>
      <c r="AL56" s="90" t="s">
        <v>610</v>
      </c>
      <c r="AM56" s="99">
        <v>2012.49</v>
      </c>
      <c r="AN56" s="99">
        <v>218.08336499999999</v>
      </c>
      <c r="AO56" s="99">
        <v>534.66663700000004</v>
      </c>
      <c r="AP56" s="99">
        <v>179.88333</v>
      </c>
      <c r="AQ56" s="99">
        <v>9.2280766118956397</v>
      </c>
      <c r="AR56" s="99">
        <v>9.0748521550463046</v>
      </c>
      <c r="AS56" s="99">
        <v>23.814552941552993</v>
      </c>
      <c r="AT56" s="99">
        <v>29.50547433278291</v>
      </c>
      <c r="AU56" s="99">
        <v>-1.43192338810436</v>
      </c>
      <c r="AV56" s="99">
        <v>1979.0742948499997</v>
      </c>
      <c r="AW56" s="99">
        <v>-33.415705150000157</v>
      </c>
      <c r="AX56" s="99">
        <v>-4.0190936194703184</v>
      </c>
      <c r="AY56" s="72"/>
    </row>
    <row r="57" spans="2:51">
      <c r="B57" s="59" t="str">
        <f t="shared" si="27"/>
        <v>K96834 22OZ KRO AVOCADO MAYO</v>
      </c>
      <c r="D57" s="91">
        <f t="shared" si="28"/>
        <v>1779.11</v>
      </c>
      <c r="E57" s="92">
        <f t="shared" si="28"/>
        <v>208.80002699999997</v>
      </c>
      <c r="F57" s="92">
        <f t="shared" si="28"/>
        <v>595.76664500000004</v>
      </c>
      <c r="G57" s="92">
        <f t="shared" si="28"/>
        <v>406.98332800000003</v>
      </c>
      <c r="H57" s="93">
        <f t="shared" si="29"/>
        <v>8.5206406606451264</v>
      </c>
      <c r="I57" s="94">
        <f t="shared" si="30"/>
        <v>9.0000000000000018</v>
      </c>
      <c r="J57" s="95">
        <f t="shared" si="31"/>
        <v>0.16316197341330438</v>
      </c>
      <c r="K57" s="95">
        <f t="shared" si="31"/>
        <v>0.24569609426835531</v>
      </c>
      <c r="L57" s="96">
        <f t="shared" si="37"/>
        <v>8.9999999999999964</v>
      </c>
      <c r="M57" s="60">
        <f t="shared" si="32"/>
        <v>0.17234123808344676</v>
      </c>
      <c r="N57" s="60">
        <f t="shared" si="33"/>
        <v>9.1792646701423786E-3</v>
      </c>
      <c r="O57" s="60">
        <f t="shared" si="38"/>
        <v>0.25951861326913123</v>
      </c>
      <c r="P57" s="60">
        <f t="shared" si="39"/>
        <v>1.3822519000775912E-2</v>
      </c>
      <c r="Q57" s="97">
        <f t="shared" si="34"/>
        <v>9.0000000000000018</v>
      </c>
      <c r="R57" s="60">
        <f t="shared" si="35"/>
        <v>0.16316197341330427</v>
      </c>
      <c r="S57" s="60">
        <f t="shared" si="36"/>
        <v>0</v>
      </c>
      <c r="T57" s="60">
        <f t="shared" si="40"/>
        <v>0.2456960942683552</v>
      </c>
      <c r="U57" s="60">
        <f t="shared" si="41"/>
        <v>0</v>
      </c>
      <c r="W57" s="61"/>
      <c r="X57" s="61"/>
      <c r="Y57" s="60"/>
      <c r="Z57" s="62">
        <f t="shared" si="42"/>
        <v>10323.182192404605</v>
      </c>
      <c r="AA57" s="62">
        <f t="shared" si="43"/>
        <v>10903.950000000004</v>
      </c>
      <c r="AB57" s="62">
        <f t="shared" si="44"/>
        <v>197.67888888888896</v>
      </c>
      <c r="AC57" s="62">
        <f t="shared" si="45"/>
        <v>197.67888888888882</v>
      </c>
      <c r="AD57" s="62">
        <f t="shared" si="46"/>
        <v>208.80002699999994</v>
      </c>
      <c r="AE57" s="62">
        <f t="shared" si="47"/>
        <v>6855.4234996431314</v>
      </c>
      <c r="AF57" s="62">
        <f t="shared" si="48"/>
        <v>7241.1000480000021</v>
      </c>
      <c r="AG57" s="62">
        <f t="shared" si="49"/>
        <v>197.67888888888891</v>
      </c>
      <c r="AH57" s="62">
        <f t="shared" si="50"/>
        <v>197.67888888888882</v>
      </c>
      <c r="AI57" s="62">
        <f t="shared" si="51"/>
        <v>208.80002699999997</v>
      </c>
      <c r="AK57" s="98"/>
      <c r="AL57" s="90" t="s">
        <v>611</v>
      </c>
      <c r="AM57" s="99">
        <v>1779.11</v>
      </c>
      <c r="AN57" s="99">
        <v>208.80002699999997</v>
      </c>
      <c r="AO57" s="99">
        <v>595.76664500000004</v>
      </c>
      <c r="AP57" s="99">
        <v>406.98332800000003</v>
      </c>
      <c r="AQ57" s="99">
        <v>8.5206406606451264</v>
      </c>
      <c r="AR57" s="99">
        <v>9.0000000000000018</v>
      </c>
      <c r="AS57" s="99">
        <v>16.316197341330437</v>
      </c>
      <c r="AT57" s="99">
        <v>24.56960942683553</v>
      </c>
      <c r="AU57" s="99">
        <v>-0.47935933935487357</v>
      </c>
      <c r="AV57" s="99">
        <v>1879.200243</v>
      </c>
      <c r="AW57" s="99">
        <v>100.09024299999983</v>
      </c>
      <c r="AX57" s="99">
        <v>11.121138111111092</v>
      </c>
      <c r="AY57" s="72"/>
    </row>
    <row r="58" spans="2:51">
      <c r="B58" s="59" t="str">
        <f t="shared" si="27"/>
        <v>K96910 12oz Kroger Tartar Sauce</v>
      </c>
      <c r="D58" s="91">
        <f t="shared" si="28"/>
        <v>30827.77</v>
      </c>
      <c r="E58" s="92">
        <f t="shared" si="28"/>
        <v>2603.3503189999997</v>
      </c>
      <c r="F58" s="92">
        <f t="shared" si="28"/>
        <v>5085.0497139999989</v>
      </c>
      <c r="G58" s="92">
        <f t="shared" si="28"/>
        <v>3551.8166319999996</v>
      </c>
      <c r="H58" s="93">
        <f t="shared" si="29"/>
        <v>11.84157574760879</v>
      </c>
      <c r="I58" s="94">
        <f t="shared" si="30"/>
        <v>11</v>
      </c>
      <c r="J58" s="95">
        <f t="shared" si="31"/>
        <v>0.24933011782424969</v>
      </c>
      <c r="K58" s="95">
        <f t="shared" si="31"/>
        <v>0.36451336213329222</v>
      </c>
      <c r="L58" s="96">
        <f t="shared" si="37"/>
        <v>11.000000000000005</v>
      </c>
      <c r="M58" s="60">
        <f t="shared" si="32"/>
        <v>0.2316103324864156</v>
      </c>
      <c r="N58" s="60">
        <f t="shared" si="33"/>
        <v>-1.7719785337834082E-2</v>
      </c>
      <c r="O58" s="60">
        <f t="shared" si="38"/>
        <v>0.33860755265412196</v>
      </c>
      <c r="P58" s="60">
        <f t="shared" si="39"/>
        <v>-2.5905809479170261E-2</v>
      </c>
      <c r="Q58" s="97">
        <f t="shared" si="34"/>
        <v>11</v>
      </c>
      <c r="R58" s="60">
        <f t="shared" si="35"/>
        <v>0.24933011782424977</v>
      </c>
      <c r="S58" s="60">
        <f t="shared" si="36"/>
        <v>0</v>
      </c>
      <c r="T58" s="60">
        <f t="shared" si="40"/>
        <v>0.36451336213329238</v>
      </c>
      <c r="U58" s="60">
        <f t="shared" si="41"/>
        <v>0</v>
      </c>
      <c r="W58" s="61"/>
      <c r="X58" s="61"/>
      <c r="Y58" s="60"/>
      <c r="Z58" s="62">
        <f t="shared" si="42"/>
        <v>133101.87705813214</v>
      </c>
      <c r="AA58" s="62">
        <f t="shared" si="43"/>
        <v>123642.38331499998</v>
      </c>
      <c r="AB58" s="62">
        <f t="shared" si="44"/>
        <v>2802.5245454545443</v>
      </c>
      <c r="AC58" s="62">
        <f t="shared" si="45"/>
        <v>2802.5245454545452</v>
      </c>
      <c r="AD58" s="62">
        <f t="shared" si="46"/>
        <v>2603.3503189999992</v>
      </c>
      <c r="AE58" s="62">
        <f t="shared" si="47"/>
        <v>91042.77136868739</v>
      </c>
      <c r="AF58" s="62">
        <f t="shared" si="48"/>
        <v>84572.400362999979</v>
      </c>
      <c r="AG58" s="62">
        <f t="shared" si="49"/>
        <v>2802.5245454545443</v>
      </c>
      <c r="AH58" s="62">
        <f t="shared" si="50"/>
        <v>2802.5245454545452</v>
      </c>
      <c r="AI58" s="62">
        <f t="shared" si="51"/>
        <v>2603.3503189999997</v>
      </c>
      <c r="AK58" s="98"/>
      <c r="AL58" s="90" t="s">
        <v>458</v>
      </c>
      <c r="AM58" s="99">
        <v>30827.77</v>
      </c>
      <c r="AN58" s="99">
        <v>2603.3503189999997</v>
      </c>
      <c r="AO58" s="99">
        <v>5085.0497139999989</v>
      </c>
      <c r="AP58" s="99">
        <v>3551.8166319999996</v>
      </c>
      <c r="AQ58" s="99">
        <v>11.841575747608788</v>
      </c>
      <c r="AR58" s="99">
        <v>11</v>
      </c>
      <c r="AS58" s="99">
        <v>24.93301178242497</v>
      </c>
      <c r="AT58" s="99">
        <v>36.45133621332922</v>
      </c>
      <c r="AU58" s="99">
        <v>0.84157574760878784</v>
      </c>
      <c r="AV58" s="99">
        <v>28636.853509</v>
      </c>
      <c r="AW58" s="99">
        <v>-2190.9164910000004</v>
      </c>
      <c r="AX58" s="99">
        <v>-199.1742264545455</v>
      </c>
      <c r="AY58" s="72"/>
    </row>
    <row r="59" spans="2:51">
      <c r="B59" s="59" t="str">
        <f t="shared" si="27"/>
        <v>K96919 12oz Kroger Squeeze Olive Oil Mayo</v>
      </c>
      <c r="D59" s="91">
        <f t="shared" si="28"/>
        <v>5503.44</v>
      </c>
      <c r="E59" s="92">
        <f t="shared" si="28"/>
        <v>450.31673699999999</v>
      </c>
      <c r="F59" s="92">
        <f t="shared" si="28"/>
        <v>767.1999340000001</v>
      </c>
      <c r="G59" s="92">
        <f t="shared" si="28"/>
        <v>691.48332899999991</v>
      </c>
      <c r="H59" s="93">
        <f t="shared" si="29"/>
        <v>12.22126460736013</v>
      </c>
      <c r="I59" s="94">
        <f t="shared" si="30"/>
        <v>11</v>
      </c>
      <c r="J59" s="95">
        <f t="shared" si="31"/>
        <v>0.26208105147864186</v>
      </c>
      <c r="K59" s="95">
        <f t="shared" si="31"/>
        <v>0.41092885148077557</v>
      </c>
      <c r="L59" s="96">
        <f t="shared" si="37"/>
        <v>10.999999999999998</v>
      </c>
      <c r="M59" s="60">
        <f t="shared" si="32"/>
        <v>0.23589142849659506</v>
      </c>
      <c r="N59" s="60">
        <f t="shared" si="33"/>
        <v>-2.6189622982046801E-2</v>
      </c>
      <c r="O59" s="60">
        <f t="shared" si="38"/>
        <v>0.36986494536467823</v>
      </c>
      <c r="P59" s="60">
        <f t="shared" si="39"/>
        <v>-4.1063906116097337E-2</v>
      </c>
      <c r="Q59" s="97">
        <f t="shared" si="34"/>
        <v>11</v>
      </c>
      <c r="R59" s="60">
        <f t="shared" si="35"/>
        <v>0.2620810514786418</v>
      </c>
      <c r="S59" s="60">
        <f t="shared" si="36"/>
        <v>0</v>
      </c>
      <c r="T59" s="60">
        <f t="shared" si="40"/>
        <v>0.41092885148077551</v>
      </c>
      <c r="U59" s="60">
        <f t="shared" si="41"/>
        <v>0</v>
      </c>
      <c r="W59" s="61"/>
      <c r="X59" s="61"/>
      <c r="Y59" s="60"/>
      <c r="Z59" s="62">
        <f t="shared" si="42"/>
        <v>23330.39413545049</v>
      </c>
      <c r="AA59" s="62">
        <f t="shared" si="43"/>
        <v>20999</v>
      </c>
      <c r="AB59" s="62">
        <f t="shared" si="44"/>
        <v>500.31272727272733</v>
      </c>
      <c r="AC59" s="62">
        <f t="shared" si="45"/>
        <v>500.31272727272722</v>
      </c>
      <c r="AD59" s="62">
        <f t="shared" si="46"/>
        <v>450.31673699999999</v>
      </c>
      <c r="AE59" s="62">
        <f t="shared" si="47"/>
        <v>14879.593400163229</v>
      </c>
      <c r="AF59" s="62">
        <f t="shared" si="48"/>
        <v>13392.683381000001</v>
      </c>
      <c r="AG59" s="62">
        <f t="shared" si="49"/>
        <v>500.31272727272733</v>
      </c>
      <c r="AH59" s="62">
        <f t="shared" si="50"/>
        <v>500.31272727272727</v>
      </c>
      <c r="AI59" s="62">
        <f t="shared" si="51"/>
        <v>450.31673699999993</v>
      </c>
      <c r="AK59" s="98"/>
      <c r="AL59" s="90" t="s">
        <v>613</v>
      </c>
      <c r="AM59" s="99">
        <v>5503.44</v>
      </c>
      <c r="AN59" s="99">
        <v>450.31673699999999</v>
      </c>
      <c r="AO59" s="99">
        <v>767.1999340000001</v>
      </c>
      <c r="AP59" s="99">
        <v>691.48332899999991</v>
      </c>
      <c r="AQ59" s="99">
        <v>12.221264607360132</v>
      </c>
      <c r="AR59" s="99">
        <v>11</v>
      </c>
      <c r="AS59" s="99">
        <v>26.208105147864188</v>
      </c>
      <c r="AT59" s="99">
        <v>41.092885148077556</v>
      </c>
      <c r="AU59" s="99">
        <v>1.2212646073601308</v>
      </c>
      <c r="AV59" s="99">
        <v>4953.4841070000002</v>
      </c>
      <c r="AW59" s="99">
        <v>-549.95589300000017</v>
      </c>
      <c r="AX59" s="99">
        <v>-49.995990272727298</v>
      </c>
      <c r="AY59" s="72"/>
    </row>
    <row r="60" spans="2:51">
      <c r="B60" s="59" t="str">
        <f t="shared" si="27"/>
        <v>K96922 12oz. KR Squeeze</v>
      </c>
      <c r="D60" s="91">
        <f t="shared" si="28"/>
        <v>23064.21</v>
      </c>
      <c r="E60" s="92">
        <f t="shared" si="28"/>
        <v>1958.2836229999998</v>
      </c>
      <c r="F60" s="92">
        <f t="shared" si="28"/>
        <v>3328.2830509999999</v>
      </c>
      <c r="G60" s="92">
        <f t="shared" si="28"/>
        <v>2529.3666579999999</v>
      </c>
      <c r="H60" s="93">
        <f t="shared" si="29"/>
        <v>11.777767903030664</v>
      </c>
      <c r="I60" s="94">
        <f t="shared" si="30"/>
        <v>11.000000000000002</v>
      </c>
      <c r="J60" s="95">
        <f t="shared" si="31"/>
        <v>0.26826564078430193</v>
      </c>
      <c r="K60" s="95">
        <f t="shared" si="31"/>
        <v>0.3966177848372604</v>
      </c>
      <c r="L60" s="96">
        <f t="shared" si="37"/>
        <v>10.999999999999996</v>
      </c>
      <c r="M60" s="60">
        <f t="shared" si="32"/>
        <v>0.25055019532758727</v>
      </c>
      <c r="N60" s="60">
        <f t="shared" si="33"/>
        <v>-1.7715445456714662E-2</v>
      </c>
      <c r="O60" s="60">
        <f t="shared" si="38"/>
        <v>0.37042635490271691</v>
      </c>
      <c r="P60" s="60">
        <f t="shared" si="39"/>
        <v>-2.6191429934543486E-2</v>
      </c>
      <c r="Q60" s="97">
        <f t="shared" si="34"/>
        <v>11.000000000000002</v>
      </c>
      <c r="R60" s="60">
        <f t="shared" si="35"/>
        <v>0.26826564078430187</v>
      </c>
      <c r="S60" s="60">
        <f t="shared" si="36"/>
        <v>0</v>
      </c>
      <c r="T60" s="60">
        <f t="shared" si="40"/>
        <v>0.3966177848372604</v>
      </c>
      <c r="U60" s="60">
        <f t="shared" si="41"/>
        <v>0</v>
      </c>
      <c r="W60" s="61"/>
      <c r="X60" s="61"/>
      <c r="Y60" s="60"/>
      <c r="Z60" s="62">
        <f t="shared" si="42"/>
        <v>92054.248729857107</v>
      </c>
      <c r="AA60" s="62">
        <f t="shared" si="43"/>
        <v>85975.266652000006</v>
      </c>
      <c r="AB60" s="62">
        <f t="shared" si="44"/>
        <v>2096.7463636363641</v>
      </c>
      <c r="AC60" s="62">
        <f t="shared" si="45"/>
        <v>2096.7463636363636</v>
      </c>
      <c r="AD60" s="62">
        <f t="shared" si="46"/>
        <v>1958.2836229999998</v>
      </c>
      <c r="AE60" s="62">
        <f t="shared" si="47"/>
        <v>62263.955290268772</v>
      </c>
      <c r="AF60" s="62">
        <f t="shared" si="48"/>
        <v>58152.233414000009</v>
      </c>
      <c r="AG60" s="62">
        <f t="shared" si="49"/>
        <v>2096.7463636363632</v>
      </c>
      <c r="AH60" s="62">
        <f t="shared" si="50"/>
        <v>2096.7463636363632</v>
      </c>
      <c r="AI60" s="62">
        <f t="shared" si="51"/>
        <v>1958.2836229999996</v>
      </c>
      <c r="AK60" s="98"/>
      <c r="AL60" s="90" t="s">
        <v>614</v>
      </c>
      <c r="AM60" s="99">
        <v>23064.21</v>
      </c>
      <c r="AN60" s="99">
        <v>1958.2836229999998</v>
      </c>
      <c r="AO60" s="99">
        <v>3328.2830509999999</v>
      </c>
      <c r="AP60" s="99">
        <v>2529.3666579999999</v>
      </c>
      <c r="AQ60" s="99">
        <v>11.777767903030664</v>
      </c>
      <c r="AR60" s="99">
        <v>11.000000000000002</v>
      </c>
      <c r="AS60" s="99">
        <v>26.826564078430192</v>
      </c>
      <c r="AT60" s="99">
        <v>39.661778483726039</v>
      </c>
      <c r="AU60" s="99">
        <v>0.7777679030306649</v>
      </c>
      <c r="AV60" s="99">
        <v>21541.119853000004</v>
      </c>
      <c r="AW60" s="99">
        <v>-1523.0901469999999</v>
      </c>
      <c r="AX60" s="99">
        <v>-138.46274063636366</v>
      </c>
      <c r="AY60" s="72"/>
    </row>
    <row r="61" spans="2:51">
      <c r="B61" s="59" t="str">
        <f t="shared" si="27"/>
        <v>K96924 12oz Kro Horseradish Sauce</v>
      </c>
      <c r="D61" s="91">
        <f t="shared" si="28"/>
        <v>10427.73</v>
      </c>
      <c r="E61" s="92">
        <f t="shared" si="28"/>
        <v>907.30010700000003</v>
      </c>
      <c r="F61" s="92">
        <f t="shared" si="28"/>
        <v>978.63323099999991</v>
      </c>
      <c r="G61" s="92">
        <f t="shared" si="28"/>
        <v>2858.1666619999996</v>
      </c>
      <c r="H61" s="93">
        <f t="shared" si="29"/>
        <v>11.493143139241358</v>
      </c>
      <c r="I61" s="94">
        <f t="shared" si="30"/>
        <v>11.000000000000002</v>
      </c>
      <c r="J61" s="95">
        <f t="shared" si="31"/>
        <v>0.1998219798371566</v>
      </c>
      <c r="K61" s="95">
        <f t="shared" si="31"/>
        <v>0.50250595192178904</v>
      </c>
      <c r="L61" s="96">
        <f t="shared" si="37"/>
        <v>11</v>
      </c>
      <c r="M61" s="60">
        <f t="shared" si="32"/>
        <v>0.19124809911258195</v>
      </c>
      <c r="N61" s="60">
        <f t="shared" si="33"/>
        <v>-8.5738807245746562E-3</v>
      </c>
      <c r="O61" s="60">
        <f t="shared" si="38"/>
        <v>0.48108811097330523</v>
      </c>
      <c r="P61" s="60">
        <f t="shared" si="39"/>
        <v>-2.1417840948483813E-2</v>
      </c>
      <c r="Q61" s="97">
        <f t="shared" si="34"/>
        <v>11.000000000000002</v>
      </c>
      <c r="R61" s="60">
        <f t="shared" si="35"/>
        <v>0.19982197983715655</v>
      </c>
      <c r="S61" s="60">
        <f t="shared" si="36"/>
        <v>0</v>
      </c>
      <c r="T61" s="60">
        <f t="shared" si="40"/>
        <v>0.50265586563667519</v>
      </c>
      <c r="U61" s="60">
        <f t="shared" si="41"/>
        <v>1.4991371488615179E-4</v>
      </c>
      <c r="W61" s="61"/>
      <c r="X61" s="61"/>
      <c r="Y61" s="60"/>
      <c r="Z61" s="62">
        <f t="shared" si="42"/>
        <v>54524.620366874922</v>
      </c>
      <c r="AA61" s="62">
        <f t="shared" si="43"/>
        <v>52185.100000000006</v>
      </c>
      <c r="AB61" s="62">
        <f t="shared" si="44"/>
        <v>947.97545454545457</v>
      </c>
      <c r="AC61" s="62">
        <f t="shared" si="45"/>
        <v>947.97545454545423</v>
      </c>
      <c r="AD61" s="62">
        <f t="shared" si="46"/>
        <v>907.30010699999991</v>
      </c>
      <c r="AE61" s="62">
        <f t="shared" si="47"/>
        <v>21675.301804701252</v>
      </c>
      <c r="AF61" s="62">
        <f t="shared" si="48"/>
        <v>20745.266718000003</v>
      </c>
      <c r="AG61" s="62">
        <f t="shared" si="49"/>
        <v>947.69272727272698</v>
      </c>
      <c r="AH61" s="62">
        <f t="shared" si="50"/>
        <v>947.97545454545423</v>
      </c>
      <c r="AI61" s="62">
        <f t="shared" si="51"/>
        <v>907.30010699999991</v>
      </c>
      <c r="AK61" s="98"/>
      <c r="AL61" s="90" t="s">
        <v>615</v>
      </c>
      <c r="AM61" s="99">
        <v>10427.73</v>
      </c>
      <c r="AN61" s="99">
        <v>907.30010700000003</v>
      </c>
      <c r="AO61" s="99">
        <v>978.63323099999991</v>
      </c>
      <c r="AP61" s="99">
        <v>2858.1666619999996</v>
      </c>
      <c r="AQ61" s="99">
        <v>11.493143139241358</v>
      </c>
      <c r="AR61" s="99">
        <v>11.000000000000002</v>
      </c>
      <c r="AS61" s="99">
        <v>19.982197983715661</v>
      </c>
      <c r="AT61" s="99">
        <v>50.250595192178906</v>
      </c>
      <c r="AU61" s="99">
        <v>0.49314313924135833</v>
      </c>
      <c r="AV61" s="99">
        <v>9980.3011770000012</v>
      </c>
      <c r="AW61" s="99">
        <v>-447.42882299999985</v>
      </c>
      <c r="AX61" s="99">
        <v>-40.675347545454535</v>
      </c>
      <c r="AY61" s="72"/>
    </row>
    <row r="62" spans="2:51">
      <c r="B62" s="59" t="str">
        <f t="shared" si="27"/>
        <v>K97086 12oz HT Tartar Sauce</v>
      </c>
      <c r="D62" s="91">
        <f t="shared" ref="D62:G72" si="52">AM62</f>
        <v>1029.49</v>
      </c>
      <c r="E62" s="92">
        <f t="shared" si="52"/>
        <v>87.400013999999999</v>
      </c>
      <c r="F62" s="92">
        <f t="shared" si="52"/>
        <v>398.79998699999999</v>
      </c>
      <c r="G62" s="92">
        <f t="shared" si="52"/>
        <v>43.466664000000002</v>
      </c>
      <c r="H62" s="93">
        <f t="shared" si="29"/>
        <v>11.779059898091091</v>
      </c>
      <c r="I62" s="94">
        <f t="shared" si="30"/>
        <v>11.000000000000002</v>
      </c>
      <c r="J62" s="95">
        <f t="shared" si="31"/>
        <v>0.17669603579828835</v>
      </c>
      <c r="K62" s="95">
        <f t="shared" si="31"/>
        <v>0.19249280092041793</v>
      </c>
      <c r="L62" s="96">
        <f t="shared" si="37"/>
        <v>11</v>
      </c>
      <c r="M62" s="60">
        <f t="shared" si="32"/>
        <v>0.16500946685025006</v>
      </c>
      <c r="N62" s="60">
        <f t="shared" si="33"/>
        <v>-1.1686568948038295E-2</v>
      </c>
      <c r="O62" s="60">
        <f t="shared" si="38"/>
        <v>0.17976144348054002</v>
      </c>
      <c r="P62" s="60">
        <f t="shared" si="39"/>
        <v>-1.2731357439877911E-2</v>
      </c>
      <c r="Q62" s="97">
        <f t="shared" si="34"/>
        <v>11.000000000000002</v>
      </c>
      <c r="R62" s="60">
        <f t="shared" si="35"/>
        <v>0.17669603579828833</v>
      </c>
      <c r="S62" s="60">
        <f t="shared" si="36"/>
        <v>0</v>
      </c>
      <c r="T62" s="60">
        <f t="shared" si="40"/>
        <v>0.1924928009204179</v>
      </c>
      <c r="U62" s="60">
        <f t="shared" si="41"/>
        <v>0</v>
      </c>
      <c r="W62" s="61"/>
      <c r="X62" s="61"/>
      <c r="Y62" s="60"/>
      <c r="Z62" s="62">
        <f t="shared" si="42"/>
        <v>6238.9753730571483</v>
      </c>
      <c r="AA62" s="62">
        <f t="shared" si="43"/>
        <v>5826.3333150000008</v>
      </c>
      <c r="AB62" s="62">
        <f t="shared" si="44"/>
        <v>93.59</v>
      </c>
      <c r="AC62" s="62">
        <f t="shared" si="45"/>
        <v>93.589999999999989</v>
      </c>
      <c r="AD62" s="62">
        <f t="shared" si="46"/>
        <v>87.400013999999999</v>
      </c>
      <c r="AE62" s="62">
        <f t="shared" si="47"/>
        <v>5726.9789342309487</v>
      </c>
      <c r="AF62" s="62">
        <f t="shared" si="48"/>
        <v>5348.2000110000008</v>
      </c>
      <c r="AG62" s="62">
        <f t="shared" si="49"/>
        <v>93.589999999999989</v>
      </c>
      <c r="AH62" s="62">
        <f t="shared" si="50"/>
        <v>93.589999999999975</v>
      </c>
      <c r="AI62" s="62">
        <f t="shared" si="51"/>
        <v>87.400013999999999</v>
      </c>
      <c r="AK62" s="98"/>
      <c r="AL62" s="90" t="s">
        <v>617</v>
      </c>
      <c r="AM62" s="99">
        <v>1029.49</v>
      </c>
      <c r="AN62" s="99">
        <v>87.400013999999999</v>
      </c>
      <c r="AO62" s="99">
        <v>398.79998699999999</v>
      </c>
      <c r="AP62" s="99">
        <v>43.466664000000002</v>
      </c>
      <c r="AQ62" s="99">
        <v>11.779059898091093</v>
      </c>
      <c r="AR62" s="99">
        <v>11.000000000000002</v>
      </c>
      <c r="AS62" s="99">
        <v>17.669603579828834</v>
      </c>
      <c r="AT62" s="99">
        <v>19.249280092041793</v>
      </c>
      <c r="AU62" s="99">
        <v>0.77905989809109311</v>
      </c>
      <c r="AV62" s="99">
        <v>961.40015400000004</v>
      </c>
      <c r="AW62" s="99">
        <v>-68.089845999999994</v>
      </c>
      <c r="AX62" s="99">
        <v>-6.1899859999999993</v>
      </c>
      <c r="AY62" s="72"/>
    </row>
    <row r="63" spans="2:51">
      <c r="B63" s="59" t="str">
        <f t="shared" si="27"/>
        <v>K97410 30 oz Mayo w/ Olive Oil</v>
      </c>
      <c r="D63" s="91">
        <f t="shared" si="52"/>
        <v>19520.64</v>
      </c>
      <c r="E63" s="92">
        <f t="shared" si="52"/>
        <v>2416.7501659999994</v>
      </c>
      <c r="F63" s="92">
        <f t="shared" si="52"/>
        <v>2140.816538</v>
      </c>
      <c r="G63" s="92">
        <f t="shared" si="52"/>
        <v>3533.4999619999994</v>
      </c>
      <c r="H63" s="93">
        <f t="shared" si="29"/>
        <v>8.0772271270012634</v>
      </c>
      <c r="I63" s="94">
        <f t="shared" si="30"/>
        <v>8.595650979464958</v>
      </c>
      <c r="J63" s="95">
        <f t="shared" si="31"/>
        <v>0.28080287663766573</v>
      </c>
      <c r="K63" s="95">
        <f t="shared" si="31"/>
        <v>0.49748788679102168</v>
      </c>
      <c r="L63" s="96">
        <f t="shared" si="37"/>
        <v>8.5918506697246411</v>
      </c>
      <c r="M63" s="60">
        <f t="shared" si="32"/>
        <v>0.29869364148927152</v>
      </c>
      <c r="N63" s="60">
        <f t="shared" si="33"/>
        <v>1.7890764851605789E-2</v>
      </c>
      <c r="O63" s="60">
        <f t="shared" si="38"/>
        <v>0.53027203395156275</v>
      </c>
      <c r="P63" s="60">
        <f t="shared" si="39"/>
        <v>3.2784147160541066E-2</v>
      </c>
      <c r="Q63" s="97">
        <f t="shared" si="34"/>
        <v>8.595650979464958</v>
      </c>
      <c r="R63" s="60">
        <f t="shared" si="35"/>
        <v>0.28067872805255628</v>
      </c>
      <c r="S63" s="60">
        <f t="shared" si="36"/>
        <v>-1.2414858510945148E-4</v>
      </c>
      <c r="T63" s="60">
        <f t="shared" si="40"/>
        <v>0.49829008501579519</v>
      </c>
      <c r="U63" s="60">
        <f t="shared" si="41"/>
        <v>8.0219822477350933E-4</v>
      </c>
      <c r="W63" s="61"/>
      <c r="X63" s="61"/>
      <c r="Y63" s="60"/>
      <c r="Z63" s="62">
        <f t="shared" si="42"/>
        <v>65353.383160990859</v>
      </c>
      <c r="AA63" s="62">
        <f t="shared" si="43"/>
        <v>69547.985112519164</v>
      </c>
      <c r="AB63" s="62">
        <f t="shared" si="44"/>
        <v>2271.9947948799272</v>
      </c>
      <c r="AC63" s="62">
        <f t="shared" si="45"/>
        <v>2270.9903004013167</v>
      </c>
      <c r="AD63" s="62">
        <f t="shared" si="46"/>
        <v>2416.7501659999989</v>
      </c>
      <c r="AE63" s="62">
        <f t="shared" si="47"/>
        <v>36812.501414666527</v>
      </c>
      <c r="AF63" s="62">
        <f t="shared" si="48"/>
        <v>39175.252703214472</v>
      </c>
      <c r="AG63" s="62">
        <f t="shared" si="49"/>
        <v>2267.3342284820815</v>
      </c>
      <c r="AH63" s="62">
        <f t="shared" si="50"/>
        <v>2270.9903004013167</v>
      </c>
      <c r="AI63" s="62">
        <f t="shared" si="51"/>
        <v>2416.7501659999994</v>
      </c>
      <c r="AK63" s="98"/>
      <c r="AL63" s="90" t="s">
        <v>459</v>
      </c>
      <c r="AM63" s="99">
        <v>19520.64</v>
      </c>
      <c r="AN63" s="99">
        <v>2416.7501659999994</v>
      </c>
      <c r="AO63" s="99">
        <v>2140.816538</v>
      </c>
      <c r="AP63" s="99">
        <v>3533.4999619999994</v>
      </c>
      <c r="AQ63" s="99">
        <v>8.0772271270012634</v>
      </c>
      <c r="AR63" s="99">
        <v>8.595650979464958</v>
      </c>
      <c r="AS63" s="99">
        <v>28.080287663766573</v>
      </c>
      <c r="AT63" s="99">
        <v>49.748788679102169</v>
      </c>
      <c r="AU63" s="99">
        <v>-0.25277287299873707</v>
      </c>
      <c r="AV63" s="99">
        <v>20773.540931499996</v>
      </c>
      <c r="AW63" s="99">
        <v>1252.9009315000003</v>
      </c>
      <c r="AX63" s="99">
        <v>144.75537113548938</v>
      </c>
      <c r="AY63" s="72"/>
    </row>
    <row r="64" spans="2:51">
      <c r="B64" s="59" t="str">
        <f t="shared" si="27"/>
        <v>K97417 30oz Kroger Mayonnaise</v>
      </c>
      <c r="D64" s="91">
        <f t="shared" si="52"/>
        <v>90885.83</v>
      </c>
      <c r="E64" s="92">
        <f t="shared" si="52"/>
        <v>10496.050594999997</v>
      </c>
      <c r="F64" s="92">
        <f t="shared" si="52"/>
        <v>7359.8661339999999</v>
      </c>
      <c r="G64" s="92">
        <f t="shared" si="52"/>
        <v>5314.8166009999977</v>
      </c>
      <c r="H64" s="93">
        <f t="shared" si="29"/>
        <v>8.6590502949076171</v>
      </c>
      <c r="I64" s="94">
        <f t="shared" si="30"/>
        <v>9.4233403342212121</v>
      </c>
      <c r="J64" s="95">
        <f t="shared" si="31"/>
        <v>0.4036230469054955</v>
      </c>
      <c r="K64" s="95">
        <f t="shared" si="31"/>
        <v>0.52376151433565632</v>
      </c>
      <c r="L64" s="96">
        <f t="shared" si="37"/>
        <v>9.7180793802248022</v>
      </c>
      <c r="M64" s="60">
        <f t="shared" si="32"/>
        <v>0.45298741500815504</v>
      </c>
      <c r="N64" s="60">
        <f t="shared" si="33"/>
        <v>4.9364368102659539E-2</v>
      </c>
      <c r="O64" s="60">
        <f t="shared" si="38"/>
        <v>0.58781919485283229</v>
      </c>
      <c r="P64" s="60">
        <f t="shared" si="39"/>
        <v>6.4057680517175974E-2</v>
      </c>
      <c r="Q64" s="97">
        <f t="shared" si="34"/>
        <v>9.4233403342212121</v>
      </c>
      <c r="R64" s="60">
        <f t="shared" si="35"/>
        <v>0.41624738897217939</v>
      </c>
      <c r="S64" s="60">
        <f t="shared" si="36"/>
        <v>1.2624342066683891E-2</v>
      </c>
      <c r="T64" s="60">
        <f t="shared" si="40"/>
        <v>0.54014349392204486</v>
      </c>
      <c r="U64" s="60">
        <f t="shared" si="41"/>
        <v>1.638197958638854E-2</v>
      </c>
      <c r="W64" s="61"/>
      <c r="X64" s="61"/>
      <c r="Y64" s="60"/>
      <c r="Z64" s="62">
        <f t="shared" si="42"/>
        <v>200636.5452743622</v>
      </c>
      <c r="AA64" s="62">
        <f t="shared" si="43"/>
        <v>218345.70596207274</v>
      </c>
      <c r="AB64" s="62">
        <f t="shared" si="44"/>
        <v>9352.2419856893157</v>
      </c>
      <c r="AC64" s="62">
        <f t="shared" si="45"/>
        <v>9644.7572491831488</v>
      </c>
      <c r="AD64" s="62">
        <f t="shared" si="46"/>
        <v>10496.050594999999</v>
      </c>
      <c r="AE64" s="62">
        <f t="shared" si="47"/>
        <v>154615.28101809329</v>
      </c>
      <c r="AF64" s="62">
        <f t="shared" si="48"/>
        <v>168262.38031688097</v>
      </c>
      <c r="AG64" s="62">
        <f t="shared" si="49"/>
        <v>9352.2419858324174</v>
      </c>
      <c r="AH64" s="62">
        <f t="shared" si="50"/>
        <v>9644.7572491831488</v>
      </c>
      <c r="AI64" s="62">
        <f t="shared" si="51"/>
        <v>10496.050594999997</v>
      </c>
      <c r="AK64" s="98"/>
      <c r="AL64" s="90" t="s">
        <v>460</v>
      </c>
      <c r="AM64" s="99">
        <v>90885.83</v>
      </c>
      <c r="AN64" s="99">
        <v>10496.050594999997</v>
      </c>
      <c r="AO64" s="99">
        <v>7359.8661339999999</v>
      </c>
      <c r="AP64" s="99">
        <v>5314.8166009999977</v>
      </c>
      <c r="AQ64" s="99">
        <v>8.6590502949076171</v>
      </c>
      <c r="AR64" s="99">
        <v>9.4233403342212121</v>
      </c>
      <c r="AS64" s="99">
        <v>40.36230469054955</v>
      </c>
      <c r="AT64" s="99">
        <v>52.376151433565632</v>
      </c>
      <c r="AU64" s="99">
        <v>0.32905029490761761</v>
      </c>
      <c r="AV64" s="99">
        <v>98907.856921890023</v>
      </c>
      <c r="AW64" s="99">
        <v>8022.0269218900012</v>
      </c>
      <c r="AX64" s="99">
        <v>827.38883986642702</v>
      </c>
      <c r="AY64" s="72"/>
    </row>
    <row r="65" spans="1:51">
      <c r="B65" s="59" t="str">
        <f t="shared" si="27"/>
        <v>K97418 15oz Kroger Mayonnaise</v>
      </c>
      <c r="D65" s="91">
        <f t="shared" si="52"/>
        <v>26124.2</v>
      </c>
      <c r="E65" s="92">
        <f t="shared" si="52"/>
        <v>2980.9835320000002</v>
      </c>
      <c r="F65" s="92">
        <f t="shared" si="52"/>
        <v>3096.916479</v>
      </c>
      <c r="G65" s="92">
        <f t="shared" si="52"/>
        <v>1103.2999879999998</v>
      </c>
      <c r="H65" s="93">
        <f t="shared" si="29"/>
        <v>8.7636176850909209</v>
      </c>
      <c r="I65" s="94">
        <f t="shared" si="30"/>
        <v>9.4698383160574959</v>
      </c>
      <c r="J65" s="95">
        <f t="shared" si="31"/>
        <v>0.38916892932112168</v>
      </c>
      <c r="K65" s="95">
        <f t="shared" si="31"/>
        <v>0.45980017401861661</v>
      </c>
      <c r="L65" s="96">
        <f t="shared" si="37"/>
        <v>9.3477656979091286</v>
      </c>
      <c r="M65" s="60">
        <f t="shared" si="32"/>
        <v>0.41510938734683761</v>
      </c>
      <c r="N65" s="60">
        <f t="shared" si="33"/>
        <v>2.5940458025715929E-2</v>
      </c>
      <c r="O65" s="60">
        <f t="shared" si="38"/>
        <v>0.49046274644283555</v>
      </c>
      <c r="P65" s="60">
        <f t="shared" si="39"/>
        <v>3.0662572424218937E-2</v>
      </c>
      <c r="Q65" s="97">
        <f t="shared" si="34"/>
        <v>9.4698383160574959</v>
      </c>
      <c r="R65" s="60">
        <f t="shared" si="35"/>
        <v>0.38415227871752355</v>
      </c>
      <c r="S65" s="60">
        <f t="shared" si="36"/>
        <v>-5.0166506035981273E-3</v>
      </c>
      <c r="T65" s="60">
        <f t="shared" si="40"/>
        <v>0.45388610186896478</v>
      </c>
      <c r="U65" s="60">
        <f t="shared" si="41"/>
        <v>-5.9140721496518389E-3</v>
      </c>
      <c r="W65" s="61"/>
      <c r="X65" s="61"/>
      <c r="Y65" s="60"/>
      <c r="Z65" s="62">
        <f t="shared" si="42"/>
        <v>62933.291311411296</v>
      </c>
      <c r="AA65" s="62">
        <f t="shared" si="43"/>
        <v>68004.802905802251</v>
      </c>
      <c r="AB65" s="62">
        <f t="shared" si="44"/>
        <v>2794.6999148516697</v>
      </c>
      <c r="AC65" s="62">
        <f t="shared" si="45"/>
        <v>2758.6743435421276</v>
      </c>
      <c r="AD65" s="62">
        <f t="shared" si="46"/>
        <v>2980.9835320000007</v>
      </c>
      <c r="AE65" s="62">
        <f t="shared" si="47"/>
        <v>53264.392024613902</v>
      </c>
      <c r="AF65" s="62">
        <f t="shared" si="48"/>
        <v>57556.73040533407</v>
      </c>
      <c r="AG65" s="62">
        <f t="shared" si="49"/>
        <v>2794.6194827255517</v>
      </c>
      <c r="AH65" s="62">
        <f t="shared" si="50"/>
        <v>2758.6743435421281</v>
      </c>
      <c r="AI65" s="62">
        <f t="shared" si="51"/>
        <v>2980.9835320000002</v>
      </c>
      <c r="AK65" s="98"/>
      <c r="AL65" s="90" t="s">
        <v>461</v>
      </c>
      <c r="AM65" s="99">
        <v>26124.2</v>
      </c>
      <c r="AN65" s="99">
        <v>2980.9835320000002</v>
      </c>
      <c r="AO65" s="99">
        <v>3096.916479</v>
      </c>
      <c r="AP65" s="99">
        <v>1103.2999879999998</v>
      </c>
      <c r="AQ65" s="99">
        <v>8.7636176850909209</v>
      </c>
      <c r="AR65" s="99">
        <v>9.4698383160574959</v>
      </c>
      <c r="AS65" s="99">
        <v>38.916892932112169</v>
      </c>
      <c r="AT65" s="99">
        <v>45.980017401861659</v>
      </c>
      <c r="AU65" s="99">
        <v>0.43361768509092147</v>
      </c>
      <c r="AV65" s="99">
        <v>28229.432070870003</v>
      </c>
      <c r="AW65" s="99">
        <v>2105.2320708699995</v>
      </c>
      <c r="AX65" s="99">
        <v>186.18980850685031</v>
      </c>
      <c r="AY65" s="72"/>
    </row>
    <row r="66" spans="1:51">
      <c r="B66" s="59" t="str">
        <f t="shared" si="27"/>
        <v>K97721 22oz Kroger Squeeze Mayo</v>
      </c>
      <c r="D66" s="91">
        <f t="shared" si="52"/>
        <v>16319.45</v>
      </c>
      <c r="E66" s="92">
        <f t="shared" si="52"/>
        <v>1917.1168710000002</v>
      </c>
      <c r="F66" s="92">
        <f t="shared" si="52"/>
        <v>2304.9998059999998</v>
      </c>
      <c r="G66" s="92">
        <f t="shared" si="52"/>
        <v>2443.9166559999994</v>
      </c>
      <c r="H66" s="93">
        <f t="shared" si="29"/>
        <v>8.5124961586131693</v>
      </c>
      <c r="I66" s="94">
        <f t="shared" si="30"/>
        <v>9</v>
      </c>
      <c r="J66" s="95">
        <f t="shared" si="31"/>
        <v>0.27201667493105264</v>
      </c>
      <c r="K66" s="95">
        <f t="shared" si="31"/>
        <v>0.42946994622390006</v>
      </c>
      <c r="L66" s="96">
        <f t="shared" si="37"/>
        <v>9</v>
      </c>
      <c r="M66" s="60">
        <f t="shared" si="32"/>
        <v>0.28759485217533648</v>
      </c>
      <c r="N66" s="60">
        <f t="shared" si="33"/>
        <v>1.5578177244283842E-2</v>
      </c>
      <c r="O66" s="60">
        <f t="shared" si="38"/>
        <v>0.45406534628554995</v>
      </c>
      <c r="P66" s="60">
        <f t="shared" si="39"/>
        <v>2.4595400061649897E-2</v>
      </c>
      <c r="Q66" s="97">
        <f t="shared" si="34"/>
        <v>9</v>
      </c>
      <c r="R66" s="60">
        <f t="shared" si="35"/>
        <v>0.27201667493105264</v>
      </c>
      <c r="S66" s="60">
        <f t="shared" si="36"/>
        <v>0</v>
      </c>
      <c r="T66" s="60">
        <f t="shared" si="40"/>
        <v>0.42946994622390022</v>
      </c>
      <c r="U66" s="60">
        <f t="shared" si="41"/>
        <v>0</v>
      </c>
      <c r="W66" s="61"/>
      <c r="X66" s="61"/>
      <c r="Y66" s="60"/>
      <c r="Z66" s="62">
        <f t="shared" si="42"/>
        <v>56744.583140349838</v>
      </c>
      <c r="AA66" s="62">
        <f t="shared" si="43"/>
        <v>59994.299996999995</v>
      </c>
      <c r="AB66" s="62">
        <f t="shared" si="44"/>
        <v>1813.2722222222221</v>
      </c>
      <c r="AC66" s="62">
        <f t="shared" si="45"/>
        <v>1813.2722222222221</v>
      </c>
      <c r="AD66" s="62">
        <f t="shared" si="46"/>
        <v>1917.1168710000004</v>
      </c>
      <c r="AE66" s="62">
        <f t="shared" si="47"/>
        <v>35940.751994179096</v>
      </c>
      <c r="AF66" s="62">
        <f t="shared" si="48"/>
        <v>37999.050092999998</v>
      </c>
      <c r="AG66" s="62">
        <f t="shared" si="49"/>
        <v>1813.2722222222217</v>
      </c>
      <c r="AH66" s="62">
        <f t="shared" si="50"/>
        <v>1813.2722222222224</v>
      </c>
      <c r="AI66" s="62">
        <f t="shared" si="51"/>
        <v>1917.1168710000004</v>
      </c>
      <c r="AK66" s="98"/>
      <c r="AL66" s="90" t="s">
        <v>618</v>
      </c>
      <c r="AM66" s="99">
        <v>16319.45</v>
      </c>
      <c r="AN66" s="99">
        <v>1917.1168710000002</v>
      </c>
      <c r="AO66" s="99">
        <v>2304.9998059999998</v>
      </c>
      <c r="AP66" s="99">
        <v>2443.9166559999994</v>
      </c>
      <c r="AQ66" s="99">
        <v>8.5124961586131693</v>
      </c>
      <c r="AR66" s="99">
        <v>9</v>
      </c>
      <c r="AS66" s="99">
        <v>27.201667493105262</v>
      </c>
      <c r="AT66" s="99">
        <v>42.946994622390008</v>
      </c>
      <c r="AU66" s="99">
        <v>-0.487503841386831</v>
      </c>
      <c r="AV66" s="99">
        <v>17254.051839</v>
      </c>
      <c r="AW66" s="99">
        <v>934.60183900000015</v>
      </c>
      <c r="AX66" s="99">
        <v>103.84464877777778</v>
      </c>
      <c r="AY66" s="72"/>
    </row>
    <row r="67" spans="1:51">
      <c r="B67" s="59" t="str">
        <f t="shared" si="27"/>
        <v>K98014 KB Lite Mayo Tote</v>
      </c>
      <c r="D67" s="91">
        <f t="shared" si="52"/>
        <v>15</v>
      </c>
      <c r="E67" s="92">
        <f t="shared" si="52"/>
        <v>164.25</v>
      </c>
      <c r="F67" s="92">
        <f t="shared" si="52"/>
        <v>0</v>
      </c>
      <c r="G67" s="92">
        <f t="shared" si="52"/>
        <v>1268.75</v>
      </c>
      <c r="H67" s="93">
        <f t="shared" si="29"/>
        <v>9.1324200913242004E-2</v>
      </c>
      <c r="I67" s="94">
        <f t="shared" si="30"/>
        <v>7.0000000000000007E-2</v>
      </c>
      <c r="J67" s="95">
        <f t="shared" si="31"/>
        <v>0.14953643704516001</v>
      </c>
      <c r="K67" s="95">
        <f t="shared" si="31"/>
        <v>1.3046314416177429</v>
      </c>
      <c r="L67" s="96">
        <f t="shared" si="37"/>
        <v>6.9999999999999993E-2</v>
      </c>
      <c r="M67" s="60">
        <f t="shared" si="32"/>
        <v>0.11461967899511515</v>
      </c>
      <c r="N67" s="60">
        <f t="shared" si="33"/>
        <v>-3.4916758050044863E-2</v>
      </c>
      <c r="O67" s="60">
        <f t="shared" si="38"/>
        <v>1</v>
      </c>
      <c r="P67" s="60">
        <f t="shared" si="39"/>
        <v>-0.30463144161774292</v>
      </c>
      <c r="Q67" s="97">
        <f t="shared" si="34"/>
        <v>7.0000000000000007E-2</v>
      </c>
      <c r="R67" s="60">
        <f t="shared" si="35"/>
        <v>0.14953643704515998</v>
      </c>
      <c r="S67" s="60">
        <f t="shared" si="36"/>
        <v>0</v>
      </c>
      <c r="T67" s="60">
        <f t="shared" si="40"/>
        <v>1.3046314416177429</v>
      </c>
      <c r="U67" s="60">
        <f t="shared" si="41"/>
        <v>0</v>
      </c>
      <c r="W67" s="61"/>
      <c r="X67" s="61"/>
      <c r="Y67" s="60"/>
      <c r="Z67" s="62">
        <f t="shared" si="42"/>
        <v>130.86757990867579</v>
      </c>
      <c r="AA67" s="62">
        <f t="shared" si="43"/>
        <v>100.31000000000002</v>
      </c>
      <c r="AB67" s="62">
        <f t="shared" si="44"/>
        <v>214.28571428571431</v>
      </c>
      <c r="AC67" s="62">
        <f t="shared" si="45"/>
        <v>214.28571428571425</v>
      </c>
      <c r="AD67" s="62">
        <f t="shared" si="46"/>
        <v>164.25</v>
      </c>
      <c r="AE67" s="62">
        <f t="shared" si="47"/>
        <v>15</v>
      </c>
      <c r="AF67" s="62">
        <f t="shared" si="48"/>
        <v>11.4975</v>
      </c>
      <c r="AG67" s="62">
        <f t="shared" si="49"/>
        <v>214.28571428571428</v>
      </c>
      <c r="AH67" s="62">
        <f t="shared" si="50"/>
        <v>214.28571428571428</v>
      </c>
      <c r="AI67" s="62">
        <f t="shared" si="51"/>
        <v>164.25</v>
      </c>
      <c r="AK67" s="98"/>
      <c r="AL67" s="90" t="s">
        <v>462</v>
      </c>
      <c r="AM67" s="99">
        <v>15</v>
      </c>
      <c r="AN67" s="99">
        <v>164.25</v>
      </c>
      <c r="AO67" s="99">
        <v>0</v>
      </c>
      <c r="AP67" s="99">
        <v>1268.75</v>
      </c>
      <c r="AQ67" s="99">
        <v>9.1324200913242018E-2</v>
      </c>
      <c r="AR67" s="99">
        <v>7.0000000000000007E-2</v>
      </c>
      <c r="AS67" s="99">
        <v>14.953643704516001</v>
      </c>
      <c r="AT67" s="99">
        <v>130.4631441617743</v>
      </c>
      <c r="AU67" s="99">
        <v>2.1324200913242011E-2</v>
      </c>
      <c r="AV67" s="99">
        <v>11.4975</v>
      </c>
      <c r="AW67" s="99">
        <v>-3.5024999999999999</v>
      </c>
      <c r="AX67" s="99">
        <v>-50.035714285714285</v>
      </c>
      <c r="AY67" s="72"/>
    </row>
    <row r="68" spans="1:51">
      <c r="B68" s="59" t="str">
        <f t="shared" si="27"/>
        <v>K98016 KB Buttermilk Drum</v>
      </c>
      <c r="D68" s="91">
        <f t="shared" si="52"/>
        <v>1</v>
      </c>
      <c r="E68" s="92">
        <f t="shared" si="52"/>
        <v>8</v>
      </c>
      <c r="F68" s="92">
        <f t="shared" si="52"/>
        <v>0</v>
      </c>
      <c r="G68" s="92">
        <f t="shared" si="52"/>
        <v>0</v>
      </c>
      <c r="H68" s="93">
        <f t="shared" si="29"/>
        <v>0.125</v>
      </c>
      <c r="I68" s="94">
        <f t="shared" si="30"/>
        <v>0.12</v>
      </c>
      <c r="J68" s="95">
        <f t="shared" si="31"/>
        <v>1.041666666666667</v>
      </c>
      <c r="K68" s="95">
        <f t="shared" si="31"/>
        <v>1.041666666666667</v>
      </c>
      <c r="L68" s="96">
        <f t="shared" si="37"/>
        <v>0.11999999999999997</v>
      </c>
      <c r="M68" s="60">
        <f t="shared" si="32"/>
        <v>1</v>
      </c>
      <c r="N68" s="60">
        <f t="shared" si="33"/>
        <v>-4.1666666666666963E-2</v>
      </c>
      <c r="O68" s="60">
        <f t="shared" si="38"/>
        <v>1</v>
      </c>
      <c r="P68" s="60">
        <f t="shared" si="39"/>
        <v>-4.1666666666666963E-2</v>
      </c>
      <c r="Q68" s="97">
        <f t="shared" si="34"/>
        <v>0.12</v>
      </c>
      <c r="R68" s="60">
        <f t="shared" si="35"/>
        <v>1.0416666666666667</v>
      </c>
      <c r="S68" s="60">
        <f t="shared" si="36"/>
        <v>0</v>
      </c>
      <c r="T68" s="60">
        <f t="shared" si="40"/>
        <v>1.0416666666666667</v>
      </c>
      <c r="U68" s="60">
        <f t="shared" si="41"/>
        <v>0</v>
      </c>
      <c r="W68" s="61"/>
      <c r="X68" s="61"/>
      <c r="Y68" s="60"/>
      <c r="Z68" s="62">
        <f t="shared" si="42"/>
        <v>1</v>
      </c>
      <c r="AA68" s="62">
        <f t="shared" si="43"/>
        <v>0.96</v>
      </c>
      <c r="AB68" s="62">
        <f t="shared" si="44"/>
        <v>8.3333333333333357</v>
      </c>
      <c r="AC68" s="62">
        <f t="shared" si="45"/>
        <v>8.3333333333333339</v>
      </c>
      <c r="AD68" s="62">
        <f t="shared" si="46"/>
        <v>8</v>
      </c>
      <c r="AE68" s="62">
        <f t="shared" si="47"/>
        <v>1</v>
      </c>
      <c r="AF68" s="62">
        <f t="shared" si="48"/>
        <v>0.96</v>
      </c>
      <c r="AG68" s="62">
        <f t="shared" si="49"/>
        <v>8.3333333333333357</v>
      </c>
      <c r="AH68" s="62">
        <f t="shared" si="50"/>
        <v>8.3333333333333339</v>
      </c>
      <c r="AI68" s="62">
        <f t="shared" si="51"/>
        <v>8</v>
      </c>
      <c r="AK68" s="98"/>
      <c r="AL68" s="90" t="s">
        <v>621</v>
      </c>
      <c r="AM68" s="99">
        <v>1</v>
      </c>
      <c r="AN68" s="99">
        <v>8</v>
      </c>
      <c r="AO68" s="99">
        <v>0</v>
      </c>
      <c r="AP68" s="99">
        <v>0</v>
      </c>
      <c r="AQ68" s="99">
        <v>0.125</v>
      </c>
      <c r="AR68" s="99">
        <v>0.12</v>
      </c>
      <c r="AS68" s="99">
        <v>104.16666666666669</v>
      </c>
      <c r="AT68" s="99">
        <v>104.16666666666669</v>
      </c>
      <c r="AU68" s="99">
        <v>5.0000000000000001E-3</v>
      </c>
      <c r="AV68" s="99">
        <v>0.96</v>
      </c>
      <c r="AW68" s="99">
        <v>-0.04</v>
      </c>
      <c r="AX68" s="99">
        <v>-0.33333333333333337</v>
      </c>
      <c r="AY68" s="72"/>
    </row>
    <row r="69" spans="1:51">
      <c r="B69" s="59" t="str">
        <f t="shared" si="27"/>
        <v>K98069 Pace Deli Totes</v>
      </c>
      <c r="D69" s="91">
        <f t="shared" si="52"/>
        <v>29</v>
      </c>
      <c r="E69" s="92">
        <f t="shared" si="52"/>
        <v>737.5</v>
      </c>
      <c r="F69" s="92">
        <f t="shared" si="52"/>
        <v>0</v>
      </c>
      <c r="G69" s="92">
        <f t="shared" si="52"/>
        <v>991.5</v>
      </c>
      <c r="H69" s="93">
        <f t="shared" si="29"/>
        <v>3.9322033898305082E-2</v>
      </c>
      <c r="I69" s="94">
        <f t="shared" si="30"/>
        <v>0.09</v>
      </c>
      <c r="J69" s="95">
        <f t="shared" si="31"/>
        <v>0.1863633442580811</v>
      </c>
      <c r="K69" s="95">
        <f t="shared" si="31"/>
        <v>0.43691148775894534</v>
      </c>
      <c r="L69" s="96">
        <f t="shared" si="37"/>
        <v>0.09</v>
      </c>
      <c r="M69" s="60">
        <f t="shared" si="32"/>
        <v>0.42654713707345293</v>
      </c>
      <c r="N69" s="60">
        <f t="shared" si="33"/>
        <v>0.24018379281537183</v>
      </c>
      <c r="O69" s="60">
        <f t="shared" si="38"/>
        <v>1</v>
      </c>
      <c r="P69" s="60">
        <f t="shared" si="39"/>
        <v>0.56308851224105472</v>
      </c>
      <c r="Q69" s="97">
        <f t="shared" si="34"/>
        <v>0.09</v>
      </c>
      <c r="R69" s="60">
        <f t="shared" si="35"/>
        <v>0.18636334425808113</v>
      </c>
      <c r="S69" s="60">
        <f t="shared" si="36"/>
        <v>0</v>
      </c>
      <c r="T69" s="60">
        <f t="shared" si="40"/>
        <v>0.43691148775894539</v>
      </c>
      <c r="U69" s="60">
        <f t="shared" si="41"/>
        <v>0</v>
      </c>
      <c r="W69" s="61"/>
      <c r="X69" s="61"/>
      <c r="Y69" s="60"/>
      <c r="Z69" s="62">
        <f t="shared" si="42"/>
        <v>67.987796610169482</v>
      </c>
      <c r="AA69" s="62">
        <f t="shared" si="43"/>
        <v>155.60999999999999</v>
      </c>
      <c r="AB69" s="62">
        <f t="shared" si="44"/>
        <v>322.22222222222223</v>
      </c>
      <c r="AC69" s="62">
        <f t="shared" si="45"/>
        <v>322.22222222222229</v>
      </c>
      <c r="AD69" s="62">
        <f t="shared" si="46"/>
        <v>737.50000000000011</v>
      </c>
      <c r="AE69" s="62">
        <f t="shared" si="47"/>
        <v>29</v>
      </c>
      <c r="AF69" s="62">
        <f t="shared" si="48"/>
        <v>66.375</v>
      </c>
      <c r="AG69" s="62">
        <f t="shared" si="49"/>
        <v>322.22222222222217</v>
      </c>
      <c r="AH69" s="62">
        <f t="shared" si="50"/>
        <v>322.22222222222223</v>
      </c>
      <c r="AI69" s="62">
        <f t="shared" si="51"/>
        <v>737.5</v>
      </c>
      <c r="AK69" s="98"/>
      <c r="AL69" s="90" t="s">
        <v>463</v>
      </c>
      <c r="AM69" s="99">
        <v>29</v>
      </c>
      <c r="AN69" s="99">
        <v>737.5</v>
      </c>
      <c r="AO69" s="99">
        <v>0</v>
      </c>
      <c r="AP69" s="99">
        <v>991.5</v>
      </c>
      <c r="AQ69" s="99">
        <v>3.9322033898305089E-2</v>
      </c>
      <c r="AR69" s="99">
        <v>0.09</v>
      </c>
      <c r="AS69" s="99">
        <v>18.636334425808109</v>
      </c>
      <c r="AT69" s="99">
        <v>43.691148775894533</v>
      </c>
      <c r="AU69" s="99">
        <v>-5.0677966101694914E-2</v>
      </c>
      <c r="AV69" s="99">
        <v>66.375</v>
      </c>
      <c r="AW69" s="99">
        <v>37.375</v>
      </c>
      <c r="AX69" s="99">
        <v>415.27777777777783</v>
      </c>
      <c r="AY69" s="72"/>
    </row>
    <row r="70" spans="1:51">
      <c r="B70" s="59" t="str">
        <f t="shared" si="27"/>
        <v>K98133 Roundy's Whip Salad Dressing Tote</v>
      </c>
      <c r="D70" s="91">
        <f t="shared" si="52"/>
        <v>108</v>
      </c>
      <c r="E70" s="92">
        <f t="shared" si="52"/>
        <v>1522.7166669999999</v>
      </c>
      <c r="F70" s="92">
        <f t="shared" si="52"/>
        <v>235</v>
      </c>
      <c r="G70" s="92">
        <f t="shared" si="52"/>
        <v>2101.4166660000001</v>
      </c>
      <c r="H70" s="93">
        <f t="shared" si="29"/>
        <v>7.0925867129817133E-2</v>
      </c>
      <c r="I70" s="94">
        <f t="shared" si="30"/>
        <v>0.09</v>
      </c>
      <c r="J70" s="95">
        <f t="shared" si="31"/>
        <v>0.31095064518392213</v>
      </c>
      <c r="K70" s="95">
        <f t="shared" si="31"/>
        <v>0.68270388685307382</v>
      </c>
      <c r="L70" s="96">
        <f t="shared" si="37"/>
        <v>9.000000001896527E-2</v>
      </c>
      <c r="M70" s="60">
        <f t="shared" si="32"/>
        <v>0.39457477511311473</v>
      </c>
      <c r="N70" s="60">
        <f t="shared" si="33"/>
        <v>8.3624129929192603E-2</v>
      </c>
      <c r="O70" s="60">
        <f t="shared" si="38"/>
        <v>0.86630382221891966</v>
      </c>
      <c r="P70" s="60">
        <f t="shared" si="39"/>
        <v>0.18359993536584585</v>
      </c>
      <c r="Q70" s="97">
        <f t="shared" si="34"/>
        <v>0.09</v>
      </c>
      <c r="R70" s="60">
        <f t="shared" si="35"/>
        <v>0.31095064524944727</v>
      </c>
      <c r="S70" s="60">
        <f t="shared" si="36"/>
        <v>6.5525140868771814E-11</v>
      </c>
      <c r="T70" s="60">
        <f t="shared" si="40"/>
        <v>0.6827038865416869</v>
      </c>
      <c r="U70" s="60">
        <f t="shared" si="41"/>
        <v>-3.1138691625187676E-10</v>
      </c>
      <c r="W70" s="61"/>
      <c r="X70" s="61"/>
      <c r="Y70" s="60"/>
      <c r="Z70" s="62">
        <f t="shared" si="42"/>
        <v>273.71237801260634</v>
      </c>
      <c r="AA70" s="62">
        <f t="shared" si="43"/>
        <v>347.32199996999998</v>
      </c>
      <c r="AB70" s="62">
        <f t="shared" si="44"/>
        <v>1199.9999997471298</v>
      </c>
      <c r="AC70" s="62">
        <f t="shared" si="45"/>
        <v>1200</v>
      </c>
      <c r="AD70" s="62">
        <f t="shared" si="46"/>
        <v>1522.7166669999997</v>
      </c>
      <c r="AE70" s="62">
        <f t="shared" si="47"/>
        <v>124.66757877550702</v>
      </c>
      <c r="AF70" s="62">
        <f t="shared" si="48"/>
        <v>158.19450003</v>
      </c>
      <c r="AG70" s="62">
        <f t="shared" si="49"/>
        <v>1200.00000054733</v>
      </c>
      <c r="AH70" s="62">
        <f t="shared" si="50"/>
        <v>1200</v>
      </c>
      <c r="AI70" s="62">
        <f t="shared" si="51"/>
        <v>1522.7166669999999</v>
      </c>
      <c r="AK70" s="98"/>
      <c r="AL70" s="90" t="s">
        <v>464</v>
      </c>
      <c r="AM70" s="99">
        <v>108</v>
      </c>
      <c r="AN70" s="99">
        <v>1522.7166669999999</v>
      </c>
      <c r="AO70" s="99">
        <v>235</v>
      </c>
      <c r="AP70" s="99">
        <v>2101.4166660000001</v>
      </c>
      <c r="AQ70" s="99">
        <v>7.0925867129817133E-2</v>
      </c>
      <c r="AR70" s="99">
        <v>0.09</v>
      </c>
      <c r="AS70" s="99">
        <v>31.095064518392213</v>
      </c>
      <c r="AT70" s="99">
        <v>68.270388685307381</v>
      </c>
      <c r="AU70" s="99">
        <v>-1.9074132870182864E-2</v>
      </c>
      <c r="AV70" s="99">
        <v>137.04450002999999</v>
      </c>
      <c r="AW70" s="99">
        <v>29.044500029999998</v>
      </c>
      <c r="AX70" s="99">
        <v>322.71666699999997</v>
      </c>
      <c r="AY70" s="72"/>
    </row>
    <row r="71" spans="1:51">
      <c r="B71" s="59" t="str">
        <f t="shared" si="27"/>
        <v>K98135 Roundy's 1st Quality Mayo Tote</v>
      </c>
      <c r="D71" s="91">
        <f t="shared" si="52"/>
        <v>144</v>
      </c>
      <c r="E71" s="92">
        <f t="shared" si="52"/>
        <v>1782.2</v>
      </c>
      <c r="F71" s="92">
        <f t="shared" si="52"/>
        <v>0</v>
      </c>
      <c r="G71" s="92">
        <f t="shared" si="52"/>
        <v>1910.1166659999999</v>
      </c>
      <c r="H71" s="93">
        <f t="shared" si="29"/>
        <v>8.0799012456514413E-2</v>
      </c>
      <c r="I71" s="94">
        <f t="shared" si="30"/>
        <v>0.09</v>
      </c>
      <c r="J71" s="95">
        <f t="shared" si="31"/>
        <v>0.43333228000131874</v>
      </c>
      <c r="K71" s="95">
        <f t="shared" si="31"/>
        <v>0.89776680511647089</v>
      </c>
      <c r="L71" s="96">
        <f t="shared" si="37"/>
        <v>9.0000000035738575E-2</v>
      </c>
      <c r="M71" s="60">
        <f t="shared" si="32"/>
        <v>0.48267799357813818</v>
      </c>
      <c r="N71" s="60">
        <f t="shared" si="33"/>
        <v>4.9345713576819439E-2</v>
      </c>
      <c r="O71" s="60">
        <f t="shared" si="38"/>
        <v>1</v>
      </c>
      <c r="P71" s="60">
        <f t="shared" si="39"/>
        <v>0.10223319488352911</v>
      </c>
      <c r="Q71" s="97">
        <f t="shared" si="34"/>
        <v>0.09</v>
      </c>
      <c r="R71" s="60">
        <f t="shared" si="35"/>
        <v>0.43333228017339293</v>
      </c>
      <c r="S71" s="60">
        <f t="shared" si="36"/>
        <v>1.7207418823161902E-10</v>
      </c>
      <c r="T71" s="60">
        <f t="shared" si="40"/>
        <v>0.89776680507238249</v>
      </c>
      <c r="U71" s="60">
        <f t="shared" si="41"/>
        <v>-4.4088399597796979E-11</v>
      </c>
      <c r="W71" s="61"/>
      <c r="X71" s="61"/>
      <c r="Y71" s="60"/>
      <c r="Z71" s="62">
        <f t="shared" si="42"/>
        <v>298.33554028952972</v>
      </c>
      <c r="AA71" s="62">
        <f t="shared" si="43"/>
        <v>332.30849993999999</v>
      </c>
      <c r="AB71" s="62">
        <f t="shared" si="44"/>
        <v>1599.9999993646475</v>
      </c>
      <c r="AC71" s="62">
        <f t="shared" si="45"/>
        <v>1600</v>
      </c>
      <c r="AD71" s="62">
        <f t="shared" si="46"/>
        <v>1782.2000000000005</v>
      </c>
      <c r="AE71" s="62">
        <f t="shared" si="47"/>
        <v>144</v>
      </c>
      <c r="AF71" s="62">
        <f t="shared" si="48"/>
        <v>160.398</v>
      </c>
      <c r="AG71" s="62">
        <f t="shared" si="49"/>
        <v>1600.0000000785744</v>
      </c>
      <c r="AH71" s="62">
        <f t="shared" si="50"/>
        <v>1600.0000000000002</v>
      </c>
      <c r="AI71" s="62">
        <f t="shared" si="51"/>
        <v>1782.2</v>
      </c>
      <c r="AK71" s="98"/>
      <c r="AL71" s="90" t="s">
        <v>465</v>
      </c>
      <c r="AM71" s="99">
        <v>144</v>
      </c>
      <c r="AN71" s="99">
        <v>1782.2</v>
      </c>
      <c r="AO71" s="99">
        <v>0</v>
      </c>
      <c r="AP71" s="99">
        <v>1910.1166659999999</v>
      </c>
      <c r="AQ71" s="99">
        <v>8.0799012456514413E-2</v>
      </c>
      <c r="AR71" s="99">
        <v>0.09</v>
      </c>
      <c r="AS71" s="99">
        <v>43.333228000131875</v>
      </c>
      <c r="AT71" s="99">
        <v>89.776680511647086</v>
      </c>
      <c r="AU71" s="99">
        <v>-9.2009875434855819E-3</v>
      </c>
      <c r="AV71" s="99">
        <v>160.398</v>
      </c>
      <c r="AW71" s="99">
        <v>16.397999999999996</v>
      </c>
      <c r="AX71" s="99">
        <v>182.19999999999996</v>
      </c>
      <c r="AY71" s="72"/>
    </row>
    <row r="72" spans="1:51">
      <c r="B72" s="59" t="str">
        <f t="shared" si="27"/>
        <v>K99739 EDTA Free Totes</v>
      </c>
      <c r="D72" s="91">
        <f t="shared" si="52"/>
        <v>16</v>
      </c>
      <c r="E72" s="92">
        <f t="shared" si="52"/>
        <v>320</v>
      </c>
      <c r="F72" s="92">
        <f t="shared" si="52"/>
        <v>160</v>
      </c>
      <c r="G72" s="92">
        <f t="shared" si="52"/>
        <v>0</v>
      </c>
      <c r="H72" s="93">
        <f t="shared" si="29"/>
        <v>0.05</v>
      </c>
      <c r="I72" s="94">
        <f t="shared" si="30"/>
        <v>0.05</v>
      </c>
      <c r="J72" s="95">
        <f t="shared" si="31"/>
        <v>0.66666666666666685</v>
      </c>
      <c r="K72" s="95">
        <f t="shared" si="31"/>
        <v>0.66666666666666685</v>
      </c>
      <c r="L72" s="96">
        <f t="shared" si="37"/>
        <v>4.9999999999999982E-2</v>
      </c>
      <c r="M72" s="60">
        <f t="shared" si="32"/>
        <v>0.66666666666666663</v>
      </c>
      <c r="N72" s="60">
        <f t="shared" si="33"/>
        <v>0</v>
      </c>
      <c r="O72" s="60">
        <f t="shared" si="38"/>
        <v>0.66666666666666663</v>
      </c>
      <c r="P72" s="60">
        <f t="shared" si="39"/>
        <v>0</v>
      </c>
      <c r="Q72" s="97">
        <f t="shared" si="34"/>
        <v>0.05</v>
      </c>
      <c r="R72" s="60">
        <f t="shared" si="35"/>
        <v>0.66666666666666663</v>
      </c>
      <c r="S72" s="60">
        <f t="shared" si="36"/>
        <v>0</v>
      </c>
      <c r="T72" s="60">
        <f t="shared" si="40"/>
        <v>0.66666666666666663</v>
      </c>
      <c r="U72" s="60">
        <f t="shared" si="41"/>
        <v>0</v>
      </c>
      <c r="W72" s="61"/>
      <c r="X72" s="61"/>
      <c r="Y72" s="60"/>
      <c r="Z72" s="62">
        <f t="shared" si="42"/>
        <v>24</v>
      </c>
      <c r="AA72" s="62">
        <f t="shared" si="43"/>
        <v>24</v>
      </c>
      <c r="AB72" s="62">
        <f t="shared" si="44"/>
        <v>320.00000000000011</v>
      </c>
      <c r="AC72" s="62">
        <f t="shared" si="45"/>
        <v>320</v>
      </c>
      <c r="AD72" s="62">
        <f t="shared" si="46"/>
        <v>320</v>
      </c>
      <c r="AE72" s="62">
        <f t="shared" si="47"/>
        <v>24</v>
      </c>
      <c r="AF72" s="62">
        <f t="shared" si="48"/>
        <v>24</v>
      </c>
      <c r="AG72" s="62">
        <f t="shared" si="49"/>
        <v>320.00000000000011</v>
      </c>
      <c r="AH72" s="62">
        <f t="shared" si="50"/>
        <v>320</v>
      </c>
      <c r="AI72" s="62">
        <f t="shared" si="51"/>
        <v>320</v>
      </c>
      <c r="AK72" s="98"/>
      <c r="AL72" s="90" t="s">
        <v>623</v>
      </c>
      <c r="AM72" s="99">
        <v>16</v>
      </c>
      <c r="AN72" s="99">
        <v>320</v>
      </c>
      <c r="AO72" s="99">
        <v>160</v>
      </c>
      <c r="AP72" s="99">
        <v>0</v>
      </c>
      <c r="AQ72" s="99">
        <v>0.05</v>
      </c>
      <c r="AR72" s="99">
        <v>0.05</v>
      </c>
      <c r="AS72" s="99">
        <v>66.666666666666686</v>
      </c>
      <c r="AT72" s="99">
        <v>66.666666666666686</v>
      </c>
      <c r="AU72" s="99">
        <v>0</v>
      </c>
      <c r="AV72" s="99">
        <v>16</v>
      </c>
      <c r="AW72" s="99">
        <v>0</v>
      </c>
      <c r="AX72" s="99">
        <v>0</v>
      </c>
      <c r="AY72" s="72"/>
    </row>
    <row r="73" spans="1:51">
      <c r="B73" s="100" t="str">
        <f>CONCATENATE(A45," Subtotal")</f>
        <v>752 Semi-Solid Line Subtotal</v>
      </c>
      <c r="C73" s="101"/>
      <c r="D73" s="102">
        <f>SUM(D46:D72)</f>
        <v>257565.87000000002</v>
      </c>
      <c r="E73" s="102">
        <f>SUM(E46:E72)</f>
        <v>49294.952301999983</v>
      </c>
      <c r="F73" s="102">
        <f>SUM(F46:F72)</f>
        <v>32518.814590999998</v>
      </c>
      <c r="G73" s="102">
        <f>SUM(G46:G72)</f>
        <v>45977.883085999987</v>
      </c>
      <c r="H73" s="103">
        <f t="shared" ref="H73" si="53">D73/E73</f>
        <v>5.22499481127503</v>
      </c>
      <c r="I73" s="104"/>
      <c r="J73" s="105">
        <f>AB73/(SUM($E73:$G73))</f>
        <v>0.4097888865138587</v>
      </c>
      <c r="K73" s="105">
        <f>AG73/(SUM($E73:$F73))</f>
        <v>0.63128377112894174</v>
      </c>
      <c r="L73" s="106">
        <f>D73/(J73*(E73+F73+G73))</f>
        <v>4.9184205516292598</v>
      </c>
      <c r="M73" s="107">
        <f>AD73/(SUM($E73:$G73))</f>
        <v>0.38574470483870144</v>
      </c>
      <c r="N73" s="108">
        <f>M73-J73</f>
        <v>-2.4044181675157261E-2</v>
      </c>
      <c r="O73" s="107">
        <f>AI73/(SUM($E73:$F73))</f>
        <v>0.602526373910522</v>
      </c>
      <c r="P73" s="108">
        <f>O73-K73</f>
        <v>-2.8757397218419745E-2</v>
      </c>
      <c r="Q73" s="106">
        <f>D73/(R73*(E73+F73+G73))</f>
        <v>4.8985653069861916</v>
      </c>
      <c r="R73" s="109">
        <f>AC73/(SUM($E73:$G73))</f>
        <v>0.41144987459584648</v>
      </c>
      <c r="S73" s="108">
        <f>R73-J73</f>
        <v>1.6609880819877798E-3</v>
      </c>
      <c r="T73" s="109">
        <f>AH73/(SUM($E73:$F73))</f>
        <v>0.64267739226605147</v>
      </c>
      <c r="U73" s="108">
        <f>T73-K73</f>
        <v>1.1393621137109733E-2</v>
      </c>
      <c r="V73" s="100"/>
      <c r="W73" s="100"/>
      <c r="X73" s="100"/>
      <c r="Y73" s="60"/>
      <c r="Z73" s="110">
        <f t="shared" ref="Z73:AI73" si="54">SUM(Z46:Z72)</f>
        <v>854651.17800282186</v>
      </c>
      <c r="AA73" s="110">
        <f t="shared" si="54"/>
        <v>864506.20521843899</v>
      </c>
      <c r="AB73" s="110">
        <f t="shared" si="54"/>
        <v>52367.59795066317</v>
      </c>
      <c r="AC73" s="110">
        <f t="shared" si="54"/>
        <v>52579.858358255842</v>
      </c>
      <c r="AD73" s="110">
        <f t="shared" si="54"/>
        <v>49294.952301999991</v>
      </c>
      <c r="AE73" s="110">
        <f t="shared" si="54"/>
        <v>555277.11943738896</v>
      </c>
      <c r="AF73" s="110">
        <f t="shared" si="54"/>
        <v>565324.20376628148</v>
      </c>
      <c r="AG73" s="110">
        <f t="shared" si="54"/>
        <v>51647.703294477185</v>
      </c>
      <c r="AH73" s="110">
        <f t="shared" si="54"/>
        <v>52579.858358255842</v>
      </c>
      <c r="AI73" s="110">
        <f t="shared" si="54"/>
        <v>49294.952301999991</v>
      </c>
      <c r="AK73" s="111"/>
      <c r="AY73" s="72"/>
    </row>
    <row r="74" spans="1:51">
      <c r="B74" s="59"/>
      <c r="C74" s="100"/>
      <c r="D74" s="102"/>
      <c r="E74" s="102"/>
      <c r="F74" s="102"/>
      <c r="G74" s="102"/>
      <c r="H74" s="100"/>
      <c r="I74" s="100"/>
      <c r="J74" s="105"/>
      <c r="K74" s="105"/>
      <c r="L74" s="106"/>
      <c r="M74" s="108"/>
      <c r="N74" s="108"/>
      <c r="O74" s="108"/>
      <c r="P74" s="108"/>
      <c r="Q74" s="106"/>
      <c r="R74" s="108"/>
      <c r="S74" s="108"/>
      <c r="T74" s="108"/>
      <c r="U74" s="108"/>
      <c r="V74" s="115"/>
      <c r="W74" s="115"/>
      <c r="X74" s="115"/>
      <c r="Y74" s="116"/>
      <c r="AK74" s="98"/>
      <c r="AY74" s="72"/>
    </row>
    <row r="75" spans="1:51">
      <c r="B75" s="59"/>
      <c r="C75" s="100"/>
      <c r="D75" s="102"/>
      <c r="E75" s="102"/>
      <c r="F75" s="102"/>
      <c r="G75" s="102"/>
      <c r="H75" s="100"/>
      <c r="I75" s="100"/>
      <c r="J75" s="105"/>
      <c r="K75" s="105"/>
      <c r="L75" s="106"/>
      <c r="M75" s="108"/>
      <c r="N75" s="108"/>
      <c r="O75" s="108"/>
      <c r="P75" s="108"/>
      <c r="Q75" s="106"/>
      <c r="R75" s="108"/>
      <c r="S75" s="108"/>
      <c r="T75" s="108"/>
      <c r="U75" s="108"/>
      <c r="V75" s="115"/>
      <c r="W75" s="115"/>
      <c r="X75" s="115"/>
      <c r="Y75" s="116"/>
      <c r="AK75" s="98"/>
      <c r="AL75" s="72"/>
      <c r="AM75" s="72"/>
      <c r="AN75" s="72"/>
      <c r="AO75" s="72"/>
      <c r="AP75" s="72"/>
      <c r="AQ75" s="72"/>
      <c r="AR75" s="72"/>
      <c r="AS75" s="72"/>
      <c r="AT75" s="72"/>
      <c r="AU75" s="72"/>
      <c r="AV75" s="72"/>
      <c r="AW75" s="72"/>
      <c r="AX75" s="72"/>
      <c r="AY75" s="72"/>
    </row>
    <row r="76" spans="1:51">
      <c r="A76" s="83" t="str">
        <f>AL76</f>
        <v>770 Preserves Line</v>
      </c>
      <c r="B76" s="59"/>
      <c r="C76" s="100"/>
      <c r="D76" s="102"/>
      <c r="E76" s="102"/>
      <c r="F76" s="102"/>
      <c r="G76" s="102"/>
      <c r="H76" s="100"/>
      <c r="I76" s="100"/>
      <c r="J76" s="105"/>
      <c r="K76" s="105"/>
      <c r="L76" s="106"/>
      <c r="M76" s="108"/>
      <c r="N76" s="108"/>
      <c r="O76" s="108"/>
      <c r="P76" s="108"/>
      <c r="Q76" s="106"/>
      <c r="R76" s="108"/>
      <c r="S76" s="108"/>
      <c r="T76" s="108"/>
      <c r="U76" s="108"/>
      <c r="V76" s="115"/>
      <c r="W76" s="115"/>
      <c r="X76" s="115"/>
      <c r="Y76" s="116"/>
      <c r="AK76" s="114"/>
      <c r="AL76" s="90" t="s">
        <v>466</v>
      </c>
      <c r="AM76" s="90"/>
      <c r="AN76" s="90"/>
      <c r="AO76" s="90"/>
      <c r="AP76" s="90"/>
      <c r="AQ76" s="90"/>
      <c r="AR76" s="90"/>
      <c r="AS76" s="90"/>
      <c r="AT76" s="90"/>
      <c r="AU76" s="90"/>
      <c r="AV76" s="90"/>
      <c r="AW76" s="90"/>
      <c r="AX76" s="90"/>
      <c r="AY76" s="72"/>
    </row>
    <row r="77" spans="1:51">
      <c r="B77" s="59" t="str">
        <f t="shared" ref="B77:B106" si="55">AL77</f>
        <v>K06743 16OZ Kroger Mild Taco Sauce</v>
      </c>
      <c r="D77" s="91">
        <f t="shared" ref="D77:G92" si="56">AM77</f>
        <v>20447.18</v>
      </c>
      <c r="E77" s="92">
        <f t="shared" si="56"/>
        <v>1548.166751</v>
      </c>
      <c r="F77" s="92">
        <f>AO77</f>
        <v>5446.0332529999987</v>
      </c>
      <c r="G77" s="92">
        <f>AP77</f>
        <v>1452.8333279999999</v>
      </c>
      <c r="H77" s="93">
        <f t="shared" ref="H77:H106" si="57">IF(ISERROR(D77/E77),0,D77/E77)</f>
        <v>13.207349910332754</v>
      </c>
      <c r="I77" s="94">
        <f t="shared" ref="I77:I106" si="58">AR77</f>
        <v>12.499999999999998</v>
      </c>
      <c r="J77" s="95">
        <f t="shared" ref="J77:K106" si="59">AS77/100</f>
        <v>0.19365075709779983</v>
      </c>
      <c r="K77" s="95">
        <f t="shared" si="59"/>
        <v>0.23387583983400592</v>
      </c>
      <c r="L77" s="96">
        <f>IF(ISERROR(D77/(J77*(E77+F77+G77))),0,D77/(J77*(E77+F77+G77)))</f>
        <v>12.500000000212815</v>
      </c>
      <c r="M77" s="60">
        <f t="shared" ref="M77:M106" si="60">IF(ISERROR(D77/Z77),0,D77/Z77)</f>
        <v>0.18327934674237178</v>
      </c>
      <c r="N77" s="60">
        <f t="shared" ref="N77:N106" si="61">M77-J77</f>
        <v>-1.0371410355428046E-2</v>
      </c>
      <c r="O77" s="60">
        <f>IF(ISERROR(D77/AE77),0,D77/AE77)</f>
        <v>0.22135008294223787</v>
      </c>
      <c r="P77" s="60">
        <f>O77-K77</f>
        <v>-1.2525756891768047E-2</v>
      </c>
      <c r="Q77" s="97">
        <f t="shared" ref="Q77:Q106" si="62">I77</f>
        <v>12.499999999999998</v>
      </c>
      <c r="R77" s="60">
        <f t="shared" ref="R77:R106" si="63">IF(ISERROR(D77/AA77),0,D77/AA77)</f>
        <v>0.1936507571010968</v>
      </c>
      <c r="S77" s="60">
        <f t="shared" ref="S77:S106" si="64">R77-J77</f>
        <v>3.2969738050780961E-12</v>
      </c>
      <c r="T77" s="60">
        <f>IF(ISERROR(D77/AF77),0,D77/AF77)</f>
        <v>0.23387583984794502</v>
      </c>
      <c r="U77" s="60">
        <f>T77-K77</f>
        <v>1.3939099874349381E-11</v>
      </c>
      <c r="W77" s="61"/>
      <c r="X77" s="61"/>
      <c r="Y77" s="60"/>
      <c r="Z77" s="62">
        <f>(SUM($E77:$G77))*$H77</f>
        <v>111562.92491996798</v>
      </c>
      <c r="AA77" s="62">
        <f>(SUM($E77:$G77))*$Q77</f>
        <v>105587.91664999997</v>
      </c>
      <c r="AB77" s="62">
        <f>(SUM($E77:$G77))*$J77</f>
        <v>1635.7743999721506</v>
      </c>
      <c r="AC77" s="62">
        <f>SUM(($E77:$G77))*$R77</f>
        <v>1635.7744000000002</v>
      </c>
      <c r="AD77" s="62">
        <f>SUM(($E77:$G77))*$M77</f>
        <v>1548.166751</v>
      </c>
      <c r="AE77" s="62">
        <f>(SUM($E77:$F77))*$H77</f>
        <v>92374.846795678721</v>
      </c>
      <c r="AF77" s="62">
        <f>(SUM($E77:$F77))*$Q77</f>
        <v>87427.500049999973</v>
      </c>
      <c r="AG77" s="62">
        <f>(SUM($E77:$F77))*$K77</f>
        <v>1635.7743999025072</v>
      </c>
      <c r="AH77" s="62">
        <f>SUM(($E77:$F77))*$T77</f>
        <v>1635.7744</v>
      </c>
      <c r="AI77" s="62">
        <f>SUM(($E77:$F77))*$O77</f>
        <v>1548.1667510000002</v>
      </c>
      <c r="AK77" s="98"/>
      <c r="AL77" s="90" t="s">
        <v>625</v>
      </c>
      <c r="AM77" s="99">
        <v>20447.18</v>
      </c>
      <c r="AN77" s="99">
        <v>1548.166751</v>
      </c>
      <c r="AO77" s="99">
        <v>5446.0332529999987</v>
      </c>
      <c r="AP77" s="99">
        <v>1452.8333279999999</v>
      </c>
      <c r="AQ77" s="99">
        <v>13.207349910332756</v>
      </c>
      <c r="AR77" s="99">
        <v>12.499999999999998</v>
      </c>
      <c r="AS77" s="99">
        <v>19.365075709779983</v>
      </c>
      <c r="AT77" s="99">
        <v>23.387583983400592</v>
      </c>
      <c r="AU77" s="99">
        <v>0.70734991033275496</v>
      </c>
      <c r="AV77" s="99">
        <v>19352.084387499999</v>
      </c>
      <c r="AW77" s="99">
        <v>-1095.0956124999998</v>
      </c>
      <c r="AX77" s="99">
        <v>-87.607648999999981</v>
      </c>
      <c r="AY77" s="72"/>
    </row>
    <row r="78" spans="1:51">
      <c r="B78" s="59" t="str">
        <f t="shared" si="55"/>
        <v>K06759 16oz Kroger Mild Salsa</v>
      </c>
      <c r="D78" s="91">
        <f t="shared" si="56"/>
        <v>45093.61</v>
      </c>
      <c r="E78" s="92">
        <f t="shared" si="56"/>
        <v>3348.0334479999992</v>
      </c>
      <c r="F78" s="92">
        <f t="shared" si="56"/>
        <v>4263.6498899999997</v>
      </c>
      <c r="G78" s="92">
        <f t="shared" si="56"/>
        <v>463.766661</v>
      </c>
      <c r="H78" s="93">
        <f t="shared" si="57"/>
        <v>13.46868563303553</v>
      </c>
      <c r="I78" s="94">
        <f t="shared" si="58"/>
        <v>12.500000000000002</v>
      </c>
      <c r="J78" s="95">
        <f t="shared" si="59"/>
        <v>0.44672294428040943</v>
      </c>
      <c r="K78" s="95">
        <f t="shared" si="59"/>
        <v>0.47380257949796878</v>
      </c>
      <c r="L78" s="96">
        <f t="shared" ref="L78:L106" si="65">IF(ISERROR(D78/(J78*(E78+F78+G78))),0,D78/(J78*(E78+F78+G78)))</f>
        <v>12.500000000199208</v>
      </c>
      <c r="M78" s="60">
        <f t="shared" si="60"/>
        <v>0.41459404100261832</v>
      </c>
      <c r="N78" s="60">
        <f t="shared" si="61"/>
        <v>-3.212890327779111E-2</v>
      </c>
      <c r="O78" s="60">
        <f t="shared" ref="O78:O106" si="66">IF(ISERROR(D78/AE78),0,D78/AE78)</f>
        <v>0.4398545366812</v>
      </c>
      <c r="P78" s="60">
        <f t="shared" ref="P78:P106" si="67">O78-K78</f>
        <v>-3.3948042816768775E-2</v>
      </c>
      <c r="Q78" s="97">
        <f t="shared" si="62"/>
        <v>12.500000000000002</v>
      </c>
      <c r="R78" s="60">
        <f t="shared" si="63"/>
        <v>0.44672294428752868</v>
      </c>
      <c r="S78" s="60">
        <f t="shared" si="64"/>
        <v>7.1192496342575851E-12</v>
      </c>
      <c r="T78" s="60">
        <f t="shared" ref="T78:T106" si="68">IF(ISERROR(D78/AF78),0,D78/AF78)</f>
        <v>0.47394099830588615</v>
      </c>
      <c r="U78" s="60">
        <f t="shared" ref="U78:U106" si="69">T78-K78</f>
        <v>1.3841880791737315E-4</v>
      </c>
      <c r="W78" s="61"/>
      <c r="X78" s="61"/>
      <c r="Y78" s="60"/>
      <c r="Z78" s="62">
        <f t="shared" ref="Z78:Z106" si="70">(SUM($E78:$G78))*$H78</f>
        <v>108765.69738182807</v>
      </c>
      <c r="AA78" s="62">
        <f t="shared" ref="AA78:AA106" si="71">(SUM($E78:$G78))*$Q78</f>
        <v>100943.12498749999</v>
      </c>
      <c r="AB78" s="62">
        <f t="shared" ref="AB78:AB106" si="72">(SUM($E78:$G78))*$J78</f>
        <v>3607.4887999425086</v>
      </c>
      <c r="AC78" s="62">
        <f t="shared" ref="AC78:AC106" si="73">SUM(($E78:$G78))*$R78</f>
        <v>3607.4888000000001</v>
      </c>
      <c r="AD78" s="62">
        <f t="shared" ref="AD78:AD106" si="74">SUM(($E78:$G78))*$M78</f>
        <v>3348.0334479999997</v>
      </c>
      <c r="AE78" s="62">
        <f t="shared" ref="AE78:AE106" si="75">(SUM($E78:$F78))*$H78</f>
        <v>102519.37001773651</v>
      </c>
      <c r="AF78" s="62">
        <f t="shared" ref="AF78:AF106" si="76">(SUM($E78:$F78))*$Q78</f>
        <v>95146.041725000003</v>
      </c>
      <c r="AG78" s="62">
        <f t="shared" ref="AG78:AG106" si="77">(SUM($E78:$F78))*$K78</f>
        <v>3606.4351998661086</v>
      </c>
      <c r="AH78" s="62">
        <f t="shared" ref="AH78:AH106" si="78">SUM(($E78:$F78))*$T78</f>
        <v>3607.4887999999992</v>
      </c>
      <c r="AI78" s="62">
        <f t="shared" ref="AI78:AI106" si="79">SUM(($E78:$F78))*$O78</f>
        <v>3348.0334479999992</v>
      </c>
      <c r="AK78" s="98"/>
      <c r="AL78" s="90" t="s">
        <v>469</v>
      </c>
      <c r="AM78" s="99">
        <v>45093.61</v>
      </c>
      <c r="AN78" s="99">
        <v>3348.0334479999992</v>
      </c>
      <c r="AO78" s="99">
        <v>4263.6498899999997</v>
      </c>
      <c r="AP78" s="99">
        <v>463.766661</v>
      </c>
      <c r="AQ78" s="99">
        <v>13.468685633035532</v>
      </c>
      <c r="AR78" s="99">
        <v>12.500000000000002</v>
      </c>
      <c r="AS78" s="99">
        <v>44.672294428040942</v>
      </c>
      <c r="AT78" s="99">
        <v>47.380257949796878</v>
      </c>
      <c r="AU78" s="99">
        <v>0.96868563303553179</v>
      </c>
      <c r="AV78" s="99">
        <v>41850.418099999988</v>
      </c>
      <c r="AW78" s="99">
        <v>-3243.1919000000007</v>
      </c>
      <c r="AX78" s="99">
        <v>-259.455352</v>
      </c>
      <c r="AY78" s="72"/>
    </row>
    <row r="79" spans="1:51">
      <c r="B79" s="59" t="str">
        <f t="shared" si="55"/>
        <v>K06760 16oz Kroger Medium Salsa</v>
      </c>
      <c r="D79" s="91">
        <f t="shared" si="56"/>
        <v>38796</v>
      </c>
      <c r="E79" s="92">
        <f t="shared" si="56"/>
        <v>2917.6834529999996</v>
      </c>
      <c r="F79" s="92">
        <f t="shared" si="56"/>
        <v>2226.666549</v>
      </c>
      <c r="G79" s="92">
        <f t="shared" si="56"/>
        <v>857.59999700000003</v>
      </c>
      <c r="H79" s="93">
        <f t="shared" si="57"/>
        <v>13.296850266642002</v>
      </c>
      <c r="I79" s="94">
        <f t="shared" si="58"/>
        <v>12.499999999999998</v>
      </c>
      <c r="J79" s="95">
        <f t="shared" si="59"/>
        <v>0.51711193870203453</v>
      </c>
      <c r="K79" s="95">
        <f t="shared" si="59"/>
        <v>0.60331820321132179</v>
      </c>
      <c r="L79" s="96">
        <f t="shared" si="65"/>
        <v>12.500000000098415</v>
      </c>
      <c r="M79" s="60">
        <f t="shared" si="60"/>
        <v>0.48612258574065464</v>
      </c>
      <c r="N79" s="60">
        <f t="shared" si="61"/>
        <v>-3.098935296137989E-2</v>
      </c>
      <c r="O79" s="60">
        <f t="shared" si="66"/>
        <v>0.56716270313366601</v>
      </c>
      <c r="P79" s="60">
        <f t="shared" si="67"/>
        <v>-3.6155500077655778E-2</v>
      </c>
      <c r="Q79" s="97">
        <f t="shared" si="62"/>
        <v>12.499999999999998</v>
      </c>
      <c r="R79" s="60">
        <f t="shared" si="63"/>
        <v>0.51711193870610594</v>
      </c>
      <c r="S79" s="60">
        <f t="shared" si="64"/>
        <v>4.0714098759053741E-12</v>
      </c>
      <c r="T79" s="60">
        <f t="shared" si="68"/>
        <v>0.60331820323138285</v>
      </c>
      <c r="U79" s="60">
        <f t="shared" si="69"/>
        <v>2.0061063921161804E-11</v>
      </c>
      <c r="W79" s="61"/>
      <c r="X79" s="61"/>
      <c r="Y79" s="60"/>
      <c r="Z79" s="62">
        <f t="shared" si="70"/>
        <v>79807.03044457511</v>
      </c>
      <c r="AA79" s="62">
        <f t="shared" si="71"/>
        <v>75024.374987499978</v>
      </c>
      <c r="AB79" s="62">
        <f t="shared" si="72"/>
        <v>3103.679999975564</v>
      </c>
      <c r="AC79" s="62">
        <f t="shared" si="73"/>
        <v>3103.6800000000003</v>
      </c>
      <c r="AD79" s="62">
        <f t="shared" si="74"/>
        <v>2917.6834529999992</v>
      </c>
      <c r="AE79" s="62">
        <f t="shared" si="75"/>
        <v>68403.651695793465</v>
      </c>
      <c r="AF79" s="62">
        <f t="shared" si="76"/>
        <v>64304.375024999979</v>
      </c>
      <c r="AG79" s="62">
        <f t="shared" si="77"/>
        <v>3103.679999896799</v>
      </c>
      <c r="AH79" s="62">
        <f t="shared" si="78"/>
        <v>3103.6800000000003</v>
      </c>
      <c r="AI79" s="62">
        <f t="shared" si="79"/>
        <v>2917.6834529999996</v>
      </c>
      <c r="AK79" s="98"/>
      <c r="AL79" s="90" t="s">
        <v>470</v>
      </c>
      <c r="AM79" s="99">
        <v>38796</v>
      </c>
      <c r="AN79" s="99">
        <v>2917.6834529999996</v>
      </c>
      <c r="AO79" s="99">
        <v>2226.666549</v>
      </c>
      <c r="AP79" s="99">
        <v>857.59999700000003</v>
      </c>
      <c r="AQ79" s="99">
        <v>13.296850266642</v>
      </c>
      <c r="AR79" s="99">
        <v>12.499999999999998</v>
      </c>
      <c r="AS79" s="99">
        <v>51.711193870203452</v>
      </c>
      <c r="AT79" s="99">
        <v>60.331820321132184</v>
      </c>
      <c r="AU79" s="99">
        <v>0.79685026664199998</v>
      </c>
      <c r="AV79" s="99">
        <v>36471.043162499998</v>
      </c>
      <c r="AW79" s="99">
        <v>-2324.9568374999994</v>
      </c>
      <c r="AX79" s="99">
        <v>-185.99654699999996</v>
      </c>
      <c r="AY79" s="72"/>
    </row>
    <row r="80" spans="1:51">
      <c r="B80" s="59" t="str">
        <f t="shared" si="55"/>
        <v>K06761 16oz Kroger Hot Salsa</v>
      </c>
      <c r="D80" s="91">
        <f t="shared" si="56"/>
        <v>4927.26</v>
      </c>
      <c r="E80" s="92">
        <f t="shared" si="56"/>
        <v>380.08333899999997</v>
      </c>
      <c r="F80" s="92">
        <f t="shared" si="56"/>
        <v>232.81666100000001</v>
      </c>
      <c r="G80" s="92">
        <f t="shared" si="56"/>
        <v>52.216666000000004</v>
      </c>
      <c r="H80" s="93">
        <f t="shared" si="57"/>
        <v>12.963630589448176</v>
      </c>
      <c r="I80" s="94">
        <f t="shared" si="58"/>
        <v>12.499999999999998</v>
      </c>
      <c r="J80" s="95">
        <f t="shared" si="59"/>
        <v>0.59264910977287111</v>
      </c>
      <c r="K80" s="95">
        <f t="shared" si="59"/>
        <v>0.64314047968673538</v>
      </c>
      <c r="L80" s="96">
        <f t="shared" si="65"/>
        <v>12.5</v>
      </c>
      <c r="M80" s="60">
        <f t="shared" si="60"/>
        <v>0.57145363878162081</v>
      </c>
      <c r="N80" s="60">
        <f t="shared" si="61"/>
        <v>-2.1195470991250298E-2</v>
      </c>
      <c r="O80" s="60">
        <f t="shared" si="66"/>
        <v>0.62013923804862126</v>
      </c>
      <c r="P80" s="60">
        <f t="shared" si="67"/>
        <v>-2.3001241638114123E-2</v>
      </c>
      <c r="Q80" s="97">
        <f t="shared" si="62"/>
        <v>12.499999999999998</v>
      </c>
      <c r="R80" s="60">
        <f t="shared" si="63"/>
        <v>0.59264910977287111</v>
      </c>
      <c r="S80" s="60">
        <f t="shared" si="64"/>
        <v>0</v>
      </c>
      <c r="T80" s="60">
        <f t="shared" si="68"/>
        <v>0.64314047968673538</v>
      </c>
      <c r="U80" s="60">
        <f t="shared" si="69"/>
        <v>0</v>
      </c>
      <c r="W80" s="61"/>
      <c r="X80" s="61"/>
      <c r="Y80" s="60"/>
      <c r="Z80" s="62">
        <f t="shared" si="70"/>
        <v>8622.3267569093859</v>
      </c>
      <c r="AA80" s="62">
        <f t="shared" si="71"/>
        <v>8313.9583249999996</v>
      </c>
      <c r="AB80" s="62">
        <f t="shared" si="72"/>
        <v>394.18080000000003</v>
      </c>
      <c r="AC80" s="62">
        <f t="shared" si="73"/>
        <v>394.18080000000003</v>
      </c>
      <c r="AD80" s="62">
        <f t="shared" si="74"/>
        <v>380.08333899999997</v>
      </c>
      <c r="AE80" s="62">
        <f t="shared" si="75"/>
        <v>7945.4091882727871</v>
      </c>
      <c r="AF80" s="62">
        <f t="shared" si="76"/>
        <v>7661.2499999999982</v>
      </c>
      <c r="AG80" s="62">
        <f t="shared" si="77"/>
        <v>394.18080000000009</v>
      </c>
      <c r="AH80" s="62">
        <f t="shared" si="78"/>
        <v>394.18080000000009</v>
      </c>
      <c r="AI80" s="62">
        <f t="shared" si="79"/>
        <v>380.08333899999997</v>
      </c>
      <c r="AK80" s="98"/>
      <c r="AL80" s="90" t="s">
        <v>471</v>
      </c>
      <c r="AM80" s="99">
        <v>4927.26</v>
      </c>
      <c r="AN80" s="99">
        <v>380.08333899999997</v>
      </c>
      <c r="AO80" s="99">
        <v>232.81666100000001</v>
      </c>
      <c r="AP80" s="99">
        <v>52.216666000000004</v>
      </c>
      <c r="AQ80" s="99">
        <v>12.963630589448174</v>
      </c>
      <c r="AR80" s="99">
        <v>12.499999999999998</v>
      </c>
      <c r="AS80" s="99">
        <v>59.264910977287109</v>
      </c>
      <c r="AT80" s="99">
        <v>64.314047968673535</v>
      </c>
      <c r="AU80" s="99">
        <v>0.46363058944817337</v>
      </c>
      <c r="AV80" s="99">
        <v>4751.0417374999997</v>
      </c>
      <c r="AW80" s="99">
        <v>-176.21826250000012</v>
      </c>
      <c r="AX80" s="99">
        <v>-14.09746100000001</v>
      </c>
      <c r="AY80" s="72"/>
    </row>
    <row r="81" spans="2:51">
      <c r="B81" s="59" t="str">
        <f t="shared" si="55"/>
        <v>K06762 16OZ Kroger Mild Picante</v>
      </c>
      <c r="D81" s="91">
        <f t="shared" si="56"/>
        <v>11226.17</v>
      </c>
      <c r="E81" s="92">
        <f t="shared" si="56"/>
        <v>882.35002200000008</v>
      </c>
      <c r="F81" s="92">
        <f t="shared" si="56"/>
        <v>1612.8999799999999</v>
      </c>
      <c r="G81" s="92">
        <f t="shared" si="56"/>
        <v>1023.8833299999999</v>
      </c>
      <c r="H81" s="93">
        <f t="shared" si="57"/>
        <v>12.723034759554864</v>
      </c>
      <c r="I81" s="94">
        <f t="shared" si="58"/>
        <v>12.500000000000002</v>
      </c>
      <c r="J81" s="95">
        <f t="shared" si="59"/>
        <v>0.25520306145649607</v>
      </c>
      <c r="K81" s="95">
        <f t="shared" si="59"/>
        <v>0.35988922924765915</v>
      </c>
      <c r="L81" s="96">
        <f t="shared" si="65"/>
        <v>12.500000000000004</v>
      </c>
      <c r="M81" s="60">
        <f t="shared" si="60"/>
        <v>0.25072935258708756</v>
      </c>
      <c r="N81" s="60">
        <f t="shared" si="61"/>
        <v>-4.4737088694085103E-3</v>
      </c>
      <c r="O81" s="60">
        <f t="shared" si="66"/>
        <v>0.35361187107214764</v>
      </c>
      <c r="P81" s="60">
        <f t="shared" si="67"/>
        <v>-6.2773581755115049E-3</v>
      </c>
      <c r="Q81" s="97">
        <f t="shared" si="62"/>
        <v>12.500000000000002</v>
      </c>
      <c r="R81" s="60">
        <f t="shared" si="63"/>
        <v>0.25520306145649613</v>
      </c>
      <c r="S81" s="60">
        <f t="shared" si="64"/>
        <v>0</v>
      </c>
      <c r="T81" s="60">
        <f t="shared" si="68"/>
        <v>0.35992129016337338</v>
      </c>
      <c r="U81" s="60">
        <f t="shared" si="69"/>
        <v>3.206091571422709E-5</v>
      </c>
      <c r="W81" s="61"/>
      <c r="X81" s="61"/>
      <c r="Y81" s="60"/>
      <c r="Z81" s="62">
        <f t="shared" si="70"/>
        <v>44774.055706544117</v>
      </c>
      <c r="AA81" s="62">
        <f t="shared" si="71"/>
        <v>43989.166649999999</v>
      </c>
      <c r="AB81" s="62">
        <f t="shared" si="72"/>
        <v>898.0935999999997</v>
      </c>
      <c r="AC81" s="62">
        <f t="shared" si="73"/>
        <v>898.09359999999981</v>
      </c>
      <c r="AD81" s="62">
        <f t="shared" si="74"/>
        <v>882.35002200000008</v>
      </c>
      <c r="AE81" s="62">
        <f t="shared" si="75"/>
        <v>31747.15250922534</v>
      </c>
      <c r="AF81" s="62">
        <f t="shared" si="76"/>
        <v>31190.625025000001</v>
      </c>
      <c r="AG81" s="62">
        <f t="shared" si="77"/>
        <v>898.01359999999988</v>
      </c>
      <c r="AH81" s="62">
        <f t="shared" si="78"/>
        <v>898.09359999999992</v>
      </c>
      <c r="AI81" s="62">
        <f t="shared" si="79"/>
        <v>882.35002200000008</v>
      </c>
      <c r="AK81" s="98"/>
      <c r="AL81" s="90" t="s">
        <v>472</v>
      </c>
      <c r="AM81" s="99">
        <v>11226.17</v>
      </c>
      <c r="AN81" s="99">
        <v>882.35002200000008</v>
      </c>
      <c r="AO81" s="99">
        <v>1612.8999799999999</v>
      </c>
      <c r="AP81" s="99">
        <v>1023.8833299999999</v>
      </c>
      <c r="AQ81" s="99">
        <v>12.723034759554864</v>
      </c>
      <c r="AR81" s="99">
        <v>12.500000000000002</v>
      </c>
      <c r="AS81" s="99">
        <v>25.520306145649609</v>
      </c>
      <c r="AT81" s="99">
        <v>35.988922924765916</v>
      </c>
      <c r="AU81" s="99">
        <v>0.22303475955486418</v>
      </c>
      <c r="AV81" s="99">
        <v>11029.375275</v>
      </c>
      <c r="AW81" s="99">
        <v>-196.79472499999974</v>
      </c>
      <c r="AX81" s="99">
        <v>-15.74357799999998</v>
      </c>
      <c r="AY81" s="72"/>
    </row>
    <row r="82" spans="2:51">
      <c r="B82" s="59" t="str">
        <f t="shared" si="55"/>
        <v>K06765 16oz Kroger Medium Picante</v>
      </c>
      <c r="D82" s="91">
        <f t="shared" si="56"/>
        <v>4598.5</v>
      </c>
      <c r="E82" s="92">
        <f t="shared" si="56"/>
        <v>359.01668099999995</v>
      </c>
      <c r="F82" s="92">
        <f t="shared" si="56"/>
        <v>273.099988</v>
      </c>
      <c r="G82" s="92">
        <f t="shared" si="56"/>
        <v>218.49999700000001</v>
      </c>
      <c r="H82" s="93">
        <f t="shared" si="57"/>
        <v>12.808597046776221</v>
      </c>
      <c r="I82" s="94">
        <f t="shared" si="58"/>
        <v>12.5</v>
      </c>
      <c r="J82" s="95">
        <f t="shared" si="59"/>
        <v>0.43248623574894052</v>
      </c>
      <c r="K82" s="95">
        <f t="shared" si="59"/>
        <v>0.58198117216379819</v>
      </c>
      <c r="L82" s="96">
        <f t="shared" si="65"/>
        <v>12.500000001914557</v>
      </c>
      <c r="M82" s="60">
        <f t="shared" si="60"/>
        <v>0.42206636120623564</v>
      </c>
      <c r="N82" s="60">
        <f t="shared" si="61"/>
        <v>-1.0419874542704877E-2</v>
      </c>
      <c r="O82" s="60">
        <f t="shared" si="66"/>
        <v>0.56795952172556929</v>
      </c>
      <c r="P82" s="60">
        <f t="shared" si="67"/>
        <v>-1.4021650438228894E-2</v>
      </c>
      <c r="Q82" s="97">
        <f t="shared" si="62"/>
        <v>12.5</v>
      </c>
      <c r="R82" s="60">
        <f t="shared" si="63"/>
        <v>0.43248623581518214</v>
      </c>
      <c r="S82" s="60">
        <f t="shared" si="64"/>
        <v>6.6241623297713659E-11</v>
      </c>
      <c r="T82" s="60">
        <f t="shared" si="68"/>
        <v>0.58198117221300494</v>
      </c>
      <c r="U82" s="60">
        <f t="shared" si="69"/>
        <v>4.9206749785923876E-11</v>
      </c>
      <c r="W82" s="61"/>
      <c r="X82" s="61"/>
      <c r="Y82" s="60"/>
      <c r="Z82" s="62">
        <f t="shared" si="70"/>
        <v>10895.206116066236</v>
      </c>
      <c r="AA82" s="62">
        <f t="shared" si="71"/>
        <v>10632.708325</v>
      </c>
      <c r="AB82" s="62">
        <f t="shared" si="72"/>
        <v>367.87999994365379</v>
      </c>
      <c r="AC82" s="62">
        <f t="shared" si="73"/>
        <v>367.88000000000005</v>
      </c>
      <c r="AD82" s="62">
        <f t="shared" si="74"/>
        <v>359.01668099999989</v>
      </c>
      <c r="AE82" s="62">
        <f t="shared" si="75"/>
        <v>8096.5276997714218</v>
      </c>
      <c r="AF82" s="62">
        <f t="shared" si="76"/>
        <v>7901.4583624999996</v>
      </c>
      <c r="AG82" s="62">
        <f t="shared" si="77"/>
        <v>367.87999996889562</v>
      </c>
      <c r="AH82" s="62">
        <f t="shared" si="78"/>
        <v>367.88000000000005</v>
      </c>
      <c r="AI82" s="62">
        <f t="shared" si="79"/>
        <v>359.01668100000001</v>
      </c>
      <c r="AK82" s="98"/>
      <c r="AL82" s="90" t="s">
        <v>473</v>
      </c>
      <c r="AM82" s="99">
        <v>4598.5</v>
      </c>
      <c r="AN82" s="99">
        <v>359.01668099999995</v>
      </c>
      <c r="AO82" s="99">
        <v>273.099988</v>
      </c>
      <c r="AP82" s="99">
        <v>218.49999700000001</v>
      </c>
      <c r="AQ82" s="99">
        <v>12.808597046776221</v>
      </c>
      <c r="AR82" s="99">
        <v>12.5</v>
      </c>
      <c r="AS82" s="99">
        <v>43.248623574894054</v>
      </c>
      <c r="AT82" s="99">
        <v>58.198117216379813</v>
      </c>
      <c r="AU82" s="99">
        <v>0.30859704677622174</v>
      </c>
      <c r="AV82" s="99">
        <v>4487.7085124999994</v>
      </c>
      <c r="AW82" s="99">
        <v>-110.7914875000003</v>
      </c>
      <c r="AX82" s="99">
        <v>-8.8633190000000237</v>
      </c>
      <c r="AY82" s="72"/>
    </row>
    <row r="83" spans="2:51">
      <c r="B83" s="59" t="str">
        <f t="shared" si="55"/>
        <v>K07613 18 oz Kroger Blackberry Preserves</v>
      </c>
      <c r="D83" s="91">
        <f t="shared" si="56"/>
        <v>14335.63</v>
      </c>
      <c r="E83" s="92">
        <f t="shared" si="56"/>
        <v>940.98339999999996</v>
      </c>
      <c r="F83" s="92">
        <f t="shared" si="56"/>
        <v>658.08327799999995</v>
      </c>
      <c r="G83" s="92">
        <f t="shared" si="56"/>
        <v>1623.0499849999999</v>
      </c>
      <c r="H83" s="93">
        <f t="shared" si="57"/>
        <v>15.234732089854083</v>
      </c>
      <c r="I83" s="94">
        <f t="shared" si="58"/>
        <v>14.75</v>
      </c>
      <c r="J83" s="95">
        <f t="shared" si="59"/>
        <v>0.30163622868041795</v>
      </c>
      <c r="K83" s="95">
        <f t="shared" si="59"/>
        <v>0.60779649277168779</v>
      </c>
      <c r="L83" s="96">
        <f t="shared" si="65"/>
        <v>14.750000000734758</v>
      </c>
      <c r="M83" s="60">
        <f t="shared" si="60"/>
        <v>0.29203889815829426</v>
      </c>
      <c r="N83" s="60">
        <f t="shared" si="61"/>
        <v>-9.5973305221236926E-3</v>
      </c>
      <c r="O83" s="60">
        <f t="shared" si="66"/>
        <v>0.58845788793305087</v>
      </c>
      <c r="P83" s="60">
        <f t="shared" si="67"/>
        <v>-1.9338604838636919E-2</v>
      </c>
      <c r="Q83" s="97">
        <f t="shared" si="62"/>
        <v>14.75</v>
      </c>
      <c r="R83" s="60">
        <f t="shared" si="63"/>
        <v>0.30163622869544365</v>
      </c>
      <c r="S83" s="60">
        <f t="shared" si="64"/>
        <v>1.5025702904125637E-11</v>
      </c>
      <c r="T83" s="60">
        <f t="shared" si="68"/>
        <v>0.60779649280145143</v>
      </c>
      <c r="U83" s="60">
        <f t="shared" si="69"/>
        <v>2.9763636000268434E-11</v>
      </c>
      <c r="W83" s="61"/>
      <c r="X83" s="61"/>
      <c r="Y83" s="60"/>
      <c r="Z83" s="62">
        <f t="shared" si="70"/>
        <v>49088.084123059649</v>
      </c>
      <c r="AA83" s="62">
        <f t="shared" si="71"/>
        <v>47526.220779249998</v>
      </c>
      <c r="AB83" s="62">
        <f t="shared" si="72"/>
        <v>971.90711859565306</v>
      </c>
      <c r="AC83" s="62">
        <f t="shared" si="73"/>
        <v>971.90711864406774</v>
      </c>
      <c r="AD83" s="62">
        <f t="shared" si="74"/>
        <v>940.98339999999985</v>
      </c>
      <c r="AE83" s="62">
        <f t="shared" si="75"/>
        <v>24361.352433142965</v>
      </c>
      <c r="AF83" s="62">
        <f t="shared" si="76"/>
        <v>23586.233500499999</v>
      </c>
      <c r="AG83" s="62">
        <f t="shared" si="77"/>
        <v>971.90711859647377</v>
      </c>
      <c r="AH83" s="62">
        <f t="shared" si="78"/>
        <v>971.90711864406774</v>
      </c>
      <c r="AI83" s="62">
        <f t="shared" si="79"/>
        <v>940.98339999999985</v>
      </c>
      <c r="AK83" s="98"/>
      <c r="AL83" s="90" t="s">
        <v>474</v>
      </c>
      <c r="AM83" s="99">
        <v>14335.63</v>
      </c>
      <c r="AN83" s="99">
        <v>940.98339999999996</v>
      </c>
      <c r="AO83" s="99">
        <v>658.08327799999995</v>
      </c>
      <c r="AP83" s="99">
        <v>1623.0499849999999</v>
      </c>
      <c r="AQ83" s="99">
        <v>15.234732089854083</v>
      </c>
      <c r="AR83" s="99">
        <v>14.75</v>
      </c>
      <c r="AS83" s="99">
        <v>30.163622868041795</v>
      </c>
      <c r="AT83" s="99">
        <v>60.77964927716878</v>
      </c>
      <c r="AU83" s="99">
        <v>0.48473208985408289</v>
      </c>
      <c r="AV83" s="99">
        <v>13879.505150000001</v>
      </c>
      <c r="AW83" s="99">
        <v>-456.12484999999958</v>
      </c>
      <c r="AX83" s="99">
        <v>-30.923718644067765</v>
      </c>
      <c r="AY83" s="72"/>
    </row>
    <row r="84" spans="2:51">
      <c r="B84" s="59" t="str">
        <f t="shared" si="55"/>
        <v>K07616 18OZ Kroger Peach Preserves</v>
      </c>
      <c r="D84" s="91">
        <f t="shared" si="56"/>
        <v>10580.95</v>
      </c>
      <c r="E84" s="92">
        <f t="shared" si="56"/>
        <v>687.30006500000002</v>
      </c>
      <c r="F84" s="92">
        <f t="shared" si="56"/>
        <v>1949.2832789999998</v>
      </c>
      <c r="G84" s="92">
        <f t="shared" si="56"/>
        <v>1697.5833219999997</v>
      </c>
      <c r="H84" s="93">
        <f t="shared" si="57"/>
        <v>15.394949802601866</v>
      </c>
      <c r="I84" s="94">
        <f t="shared" si="58"/>
        <v>14.75</v>
      </c>
      <c r="J84" s="95">
        <f t="shared" si="59"/>
        <v>0.16551106536817278</v>
      </c>
      <c r="K84" s="95">
        <f t="shared" si="59"/>
        <v>0.27207656604288788</v>
      </c>
      <c r="L84" s="96">
        <f t="shared" si="65"/>
        <v>14.750000000000002</v>
      </c>
      <c r="M84" s="60">
        <f t="shared" si="60"/>
        <v>0.15857721171445144</v>
      </c>
      <c r="N84" s="60">
        <f t="shared" si="61"/>
        <v>-6.9338536537213447E-3</v>
      </c>
      <c r="O84" s="60">
        <f t="shared" si="66"/>
        <v>0.26067830040877332</v>
      </c>
      <c r="P84" s="60">
        <f t="shared" si="67"/>
        <v>-1.1398265634114557E-2</v>
      </c>
      <c r="Q84" s="97">
        <f t="shared" si="62"/>
        <v>14.75</v>
      </c>
      <c r="R84" s="60">
        <f t="shared" si="63"/>
        <v>0.16551106536817278</v>
      </c>
      <c r="S84" s="60">
        <f t="shared" si="64"/>
        <v>0</v>
      </c>
      <c r="T84" s="60">
        <f t="shared" si="68"/>
        <v>0.27207656606241593</v>
      </c>
      <c r="U84" s="60">
        <f t="shared" si="69"/>
        <v>1.9528045847039266E-11</v>
      </c>
      <c r="W84" s="61"/>
      <c r="X84" s="61"/>
      <c r="Y84" s="60"/>
      <c r="Z84" s="62">
        <f t="shared" si="70"/>
        <v>66724.278259180282</v>
      </c>
      <c r="AA84" s="62">
        <f t="shared" si="71"/>
        <v>63928.958323499988</v>
      </c>
      <c r="AB84" s="62">
        <f t="shared" si="72"/>
        <v>717.35254237288132</v>
      </c>
      <c r="AC84" s="62">
        <f t="shared" si="73"/>
        <v>717.35254237288132</v>
      </c>
      <c r="AD84" s="62">
        <f t="shared" si="74"/>
        <v>687.30006500000002</v>
      </c>
      <c r="AE84" s="62">
        <f t="shared" si="75"/>
        <v>40590.068231256162</v>
      </c>
      <c r="AF84" s="62">
        <f t="shared" si="76"/>
        <v>38889.604323999993</v>
      </c>
      <c r="AG84" s="62">
        <f t="shared" si="77"/>
        <v>717.35254232139414</v>
      </c>
      <c r="AH84" s="62">
        <f t="shared" si="78"/>
        <v>717.35254237288143</v>
      </c>
      <c r="AI84" s="62">
        <f t="shared" si="79"/>
        <v>687.30006500000002</v>
      </c>
      <c r="AK84" s="98"/>
      <c r="AL84" s="90" t="s">
        <v>475</v>
      </c>
      <c r="AM84" s="99">
        <v>10580.95</v>
      </c>
      <c r="AN84" s="99">
        <v>687.30006500000002</v>
      </c>
      <c r="AO84" s="99">
        <v>1949.2832789999998</v>
      </c>
      <c r="AP84" s="99">
        <v>1697.5833219999997</v>
      </c>
      <c r="AQ84" s="99">
        <v>15.394949802601866</v>
      </c>
      <c r="AR84" s="99">
        <v>14.75</v>
      </c>
      <c r="AS84" s="99">
        <v>16.551106536817279</v>
      </c>
      <c r="AT84" s="99">
        <v>27.20765660428879</v>
      </c>
      <c r="AU84" s="99">
        <v>0.64494980260186596</v>
      </c>
      <c r="AV84" s="99">
        <v>10137.675958750002</v>
      </c>
      <c r="AW84" s="99">
        <v>-443.27404124999993</v>
      </c>
      <c r="AX84" s="99">
        <v>-30.052477372881352</v>
      </c>
      <c r="AY84" s="72"/>
    </row>
    <row r="85" spans="2:51">
      <c r="B85" s="59" t="str">
        <f t="shared" si="55"/>
        <v>K07617 18oz Kroger Strawberry Preserves</v>
      </c>
      <c r="D85" s="91">
        <f t="shared" si="56"/>
        <v>24259.65</v>
      </c>
      <c r="E85" s="92">
        <f t="shared" si="56"/>
        <v>1990.8500800000004</v>
      </c>
      <c r="F85" s="92">
        <f t="shared" si="56"/>
        <v>3932.5165989999996</v>
      </c>
      <c r="G85" s="92">
        <f t="shared" si="56"/>
        <v>2768.6166519999997</v>
      </c>
      <c r="H85" s="93">
        <f t="shared" si="57"/>
        <v>12.185573511391675</v>
      </c>
      <c r="I85" s="94">
        <f t="shared" si="58"/>
        <v>11</v>
      </c>
      <c r="J85" s="95">
        <f t="shared" si="59"/>
        <v>0.2537306669016583</v>
      </c>
      <c r="K85" s="95">
        <f t="shared" si="59"/>
        <v>0.37232327361162071</v>
      </c>
      <c r="L85" s="96">
        <f t="shared" si="65"/>
        <v>11.000000000000002</v>
      </c>
      <c r="M85" s="60">
        <f t="shared" si="60"/>
        <v>0.2290443969099232</v>
      </c>
      <c r="N85" s="60">
        <f t="shared" si="61"/>
        <v>-2.4686269991735094E-2</v>
      </c>
      <c r="O85" s="60">
        <f t="shared" si="66"/>
        <v>0.33610110396476439</v>
      </c>
      <c r="P85" s="60">
        <f t="shared" si="67"/>
        <v>-3.6222169646856317E-2</v>
      </c>
      <c r="Q85" s="97">
        <f t="shared" si="62"/>
        <v>11</v>
      </c>
      <c r="R85" s="60">
        <f t="shared" si="63"/>
        <v>0.2537306669016583</v>
      </c>
      <c r="S85" s="60">
        <f t="shared" si="64"/>
        <v>0</v>
      </c>
      <c r="T85" s="60">
        <f t="shared" si="68"/>
        <v>0.37232588269295758</v>
      </c>
      <c r="U85" s="60">
        <f t="shared" si="69"/>
        <v>2.6090813368684351E-6</v>
      </c>
      <c r="W85" s="61"/>
      <c r="X85" s="61"/>
      <c r="Y85" s="60"/>
      <c r="Z85" s="62">
        <f t="shared" si="70"/>
        <v>105916.80183969157</v>
      </c>
      <c r="AA85" s="62">
        <f t="shared" si="71"/>
        <v>95611.816640999998</v>
      </c>
      <c r="AB85" s="62">
        <f t="shared" si="72"/>
        <v>2205.4227272727271</v>
      </c>
      <c r="AC85" s="62">
        <f t="shared" si="73"/>
        <v>2205.4227272727271</v>
      </c>
      <c r="AD85" s="62">
        <f t="shared" si="74"/>
        <v>1990.8500800000002</v>
      </c>
      <c r="AE85" s="62">
        <f t="shared" si="75"/>
        <v>72179.62010188248</v>
      </c>
      <c r="AF85" s="62">
        <f t="shared" si="76"/>
        <v>65157.033468999995</v>
      </c>
      <c r="AG85" s="62">
        <f t="shared" si="77"/>
        <v>2205.4072727272742</v>
      </c>
      <c r="AH85" s="62">
        <f t="shared" si="78"/>
        <v>2205.4227272727276</v>
      </c>
      <c r="AI85" s="62">
        <f t="shared" si="79"/>
        <v>1990.8500800000002</v>
      </c>
      <c r="AK85" s="98"/>
      <c r="AL85" s="90" t="s">
        <v>476</v>
      </c>
      <c r="AM85" s="99">
        <v>24259.65</v>
      </c>
      <c r="AN85" s="99">
        <v>1990.8500800000004</v>
      </c>
      <c r="AO85" s="99">
        <v>3932.5165989999996</v>
      </c>
      <c r="AP85" s="99">
        <v>2768.6166519999997</v>
      </c>
      <c r="AQ85" s="99">
        <v>12.185573511391674</v>
      </c>
      <c r="AR85" s="99">
        <v>11</v>
      </c>
      <c r="AS85" s="99">
        <v>25.373066690165828</v>
      </c>
      <c r="AT85" s="99">
        <v>37.232327361162071</v>
      </c>
      <c r="AU85" s="99">
        <v>1.1855735113916739</v>
      </c>
      <c r="AV85" s="99">
        <v>21899.350880000005</v>
      </c>
      <c r="AW85" s="99">
        <v>-2360.2991200000001</v>
      </c>
      <c r="AX85" s="99">
        <v>-214.57264727272724</v>
      </c>
      <c r="AY85" s="72"/>
    </row>
    <row r="86" spans="2:51">
      <c r="B86" s="59" t="str">
        <f t="shared" si="55"/>
        <v>K09364 2lb Kroger Strawberry Preserves</v>
      </c>
      <c r="D86" s="91">
        <f t="shared" si="56"/>
        <v>15447.73</v>
      </c>
      <c r="E86" s="92">
        <f t="shared" si="56"/>
        <v>1306.2167579999998</v>
      </c>
      <c r="F86" s="92">
        <f t="shared" si="56"/>
        <v>3270.4665919999998</v>
      </c>
      <c r="G86" s="92">
        <f t="shared" si="56"/>
        <v>2386.5999829999996</v>
      </c>
      <c r="H86" s="93">
        <f t="shared" si="57"/>
        <v>11.826314358156475</v>
      </c>
      <c r="I86" s="94">
        <f t="shared" si="58"/>
        <v>11</v>
      </c>
      <c r="J86" s="95">
        <f t="shared" si="59"/>
        <v>0.20167771778777493</v>
      </c>
      <c r="K86" s="95">
        <f t="shared" si="59"/>
        <v>0.30684646140290456</v>
      </c>
      <c r="L86" s="96">
        <f t="shared" si="65"/>
        <v>11</v>
      </c>
      <c r="M86" s="60">
        <f t="shared" si="60"/>
        <v>0.18758632896778032</v>
      </c>
      <c r="N86" s="60">
        <f t="shared" si="61"/>
        <v>-1.409138881999461E-2</v>
      </c>
      <c r="O86" s="60">
        <f t="shared" si="66"/>
        <v>0.28540684554897161</v>
      </c>
      <c r="P86" s="60">
        <f t="shared" si="67"/>
        <v>-2.1439615853932947E-2</v>
      </c>
      <c r="Q86" s="97">
        <f t="shared" si="62"/>
        <v>11</v>
      </c>
      <c r="R86" s="60">
        <f t="shared" si="63"/>
        <v>0.20167771778777496</v>
      </c>
      <c r="S86" s="60">
        <f t="shared" si="64"/>
        <v>0</v>
      </c>
      <c r="T86" s="60">
        <f t="shared" si="68"/>
        <v>0.30684646140290461</v>
      </c>
      <c r="U86" s="60">
        <f t="shared" si="69"/>
        <v>0</v>
      </c>
      <c r="W86" s="61"/>
      <c r="X86" s="61"/>
      <c r="Y86" s="60"/>
      <c r="Z86" s="62">
        <f t="shared" si="70"/>
        <v>82349.977660969569</v>
      </c>
      <c r="AA86" s="62">
        <f t="shared" si="71"/>
        <v>76596.116662999993</v>
      </c>
      <c r="AB86" s="62">
        <f t="shared" si="72"/>
        <v>1404.3390909090908</v>
      </c>
      <c r="AC86" s="62">
        <f t="shared" si="73"/>
        <v>1404.3390909090908</v>
      </c>
      <c r="AD86" s="62">
        <f t="shared" si="74"/>
        <v>1306.2167579999998</v>
      </c>
      <c r="AE86" s="62">
        <f t="shared" si="75"/>
        <v>54125.296014840671</v>
      </c>
      <c r="AF86" s="62">
        <f t="shared" si="76"/>
        <v>50343.516849999993</v>
      </c>
      <c r="AG86" s="62">
        <f t="shared" si="77"/>
        <v>1404.3390909090908</v>
      </c>
      <c r="AH86" s="62">
        <f t="shared" si="78"/>
        <v>1404.3390909090911</v>
      </c>
      <c r="AI86" s="62">
        <f t="shared" si="79"/>
        <v>1306.2167579999998</v>
      </c>
      <c r="AK86" s="98"/>
      <c r="AL86" s="90" t="s">
        <v>477</v>
      </c>
      <c r="AM86" s="99">
        <v>15447.73</v>
      </c>
      <c r="AN86" s="99">
        <v>1306.2167579999998</v>
      </c>
      <c r="AO86" s="99">
        <v>3270.4665919999998</v>
      </c>
      <c r="AP86" s="99">
        <v>2386.5999829999996</v>
      </c>
      <c r="AQ86" s="99">
        <v>11.826314358156475</v>
      </c>
      <c r="AR86" s="99">
        <v>11</v>
      </c>
      <c r="AS86" s="99">
        <v>20.167771778777492</v>
      </c>
      <c r="AT86" s="99">
        <v>30.684646140290457</v>
      </c>
      <c r="AU86" s="99">
        <v>0.82631435815647591</v>
      </c>
      <c r="AV86" s="99">
        <v>14368.384338</v>
      </c>
      <c r="AW86" s="99">
        <v>-1079.3456620000002</v>
      </c>
      <c r="AX86" s="99">
        <v>-98.122332909090915</v>
      </c>
      <c r="AY86" s="72"/>
    </row>
    <row r="87" spans="2:51">
      <c r="B87" s="59" t="str">
        <f t="shared" si="55"/>
        <v>K71295 14OZ Kroger Pizza Traditional</v>
      </c>
      <c r="D87" s="91">
        <f t="shared" si="56"/>
        <v>113452.3</v>
      </c>
      <c r="E87" s="92">
        <f t="shared" si="56"/>
        <v>7262.9670439999982</v>
      </c>
      <c r="F87" s="92">
        <f t="shared" si="56"/>
        <v>6021.982973000001</v>
      </c>
      <c r="G87" s="92">
        <f t="shared" si="56"/>
        <v>4673.0833159999993</v>
      </c>
      <c r="H87" s="93">
        <f t="shared" si="57"/>
        <v>15.620654659823076</v>
      </c>
      <c r="I87" s="94">
        <f t="shared" si="58"/>
        <v>15.420000000000002</v>
      </c>
      <c r="J87" s="95">
        <f t="shared" si="59"/>
        <v>0.40970395620598166</v>
      </c>
      <c r="K87" s="95">
        <f t="shared" si="59"/>
        <v>0.55376760607053965</v>
      </c>
      <c r="L87" s="96">
        <f t="shared" si="65"/>
        <v>15.419999999991488</v>
      </c>
      <c r="M87" s="60">
        <f t="shared" si="60"/>
        <v>0.40444111609111683</v>
      </c>
      <c r="N87" s="60">
        <f t="shared" si="61"/>
        <v>-5.2628401148648307E-3</v>
      </c>
      <c r="O87" s="60">
        <f t="shared" si="66"/>
        <v>0.54670638840989161</v>
      </c>
      <c r="P87" s="60">
        <f t="shared" si="67"/>
        <v>-7.0612176606480448E-3</v>
      </c>
      <c r="Q87" s="97">
        <f t="shared" si="62"/>
        <v>15.420000000000002</v>
      </c>
      <c r="R87" s="60">
        <f t="shared" si="63"/>
        <v>0.40970395620575539</v>
      </c>
      <c r="S87" s="60">
        <f t="shared" si="64"/>
        <v>-2.262634524186069E-13</v>
      </c>
      <c r="T87" s="60">
        <f t="shared" si="68"/>
        <v>0.55382047300064963</v>
      </c>
      <c r="U87" s="60">
        <f t="shared" si="69"/>
        <v>5.2866930109973787E-5</v>
      </c>
      <c r="W87" s="61"/>
      <c r="X87" s="61"/>
      <c r="Y87" s="60"/>
      <c r="Z87" s="62">
        <f t="shared" si="70"/>
        <v>280516.23706438456</v>
      </c>
      <c r="AA87" s="62">
        <f t="shared" si="71"/>
        <v>276912.87399486004</v>
      </c>
      <c r="AB87" s="62">
        <f t="shared" si="72"/>
        <v>7357.4773022089903</v>
      </c>
      <c r="AC87" s="62">
        <f t="shared" si="73"/>
        <v>7357.4773022049276</v>
      </c>
      <c r="AD87" s="62">
        <f t="shared" si="74"/>
        <v>7262.9670439999982</v>
      </c>
      <c r="AE87" s="62">
        <f t="shared" si="75"/>
        <v>207519.61638856769</v>
      </c>
      <c r="AF87" s="62">
        <f t="shared" si="76"/>
        <v>204853.92926214001</v>
      </c>
      <c r="AG87" s="62">
        <f t="shared" si="77"/>
        <v>7356.7749676808644</v>
      </c>
      <c r="AH87" s="62">
        <f t="shared" si="78"/>
        <v>7357.4773022049276</v>
      </c>
      <c r="AI87" s="62">
        <f t="shared" si="79"/>
        <v>7262.9670439999973</v>
      </c>
      <c r="AK87" s="98"/>
      <c r="AL87" s="90" t="s">
        <v>479</v>
      </c>
      <c r="AM87" s="99">
        <v>113452.3</v>
      </c>
      <c r="AN87" s="99">
        <v>7262.9670439999982</v>
      </c>
      <c r="AO87" s="99">
        <v>6021.982973000001</v>
      </c>
      <c r="AP87" s="99">
        <v>4673.0833159999993</v>
      </c>
      <c r="AQ87" s="99">
        <v>15.620654659823076</v>
      </c>
      <c r="AR87" s="99">
        <v>15.420000000000002</v>
      </c>
      <c r="AS87" s="99">
        <v>40.970395620598168</v>
      </c>
      <c r="AT87" s="99">
        <v>55.376760607053967</v>
      </c>
      <c r="AU87" s="99">
        <v>0.20065465982307615</v>
      </c>
      <c r="AV87" s="99">
        <v>111994.95181847998</v>
      </c>
      <c r="AW87" s="99">
        <v>-1457.3481815200014</v>
      </c>
      <c r="AX87" s="99">
        <v>-94.510258204928761</v>
      </c>
      <c r="AY87" s="72"/>
    </row>
    <row r="88" spans="2:51">
      <c r="B88" s="59" t="str">
        <f t="shared" si="55"/>
        <v>K76819 18OZ Kroger Red Rasberry Preserves</v>
      </c>
      <c r="D88" s="91">
        <f t="shared" si="56"/>
        <v>8835.3799999999992</v>
      </c>
      <c r="E88" s="92">
        <f t="shared" si="56"/>
        <v>593.23336799999993</v>
      </c>
      <c r="F88" s="92">
        <f t="shared" si="56"/>
        <v>1332.8999759999999</v>
      </c>
      <c r="G88" s="92">
        <f t="shared" si="56"/>
        <v>915.68332199999986</v>
      </c>
      <c r="H88" s="93">
        <f t="shared" si="57"/>
        <v>14.893599174616893</v>
      </c>
      <c r="I88" s="94">
        <f t="shared" si="58"/>
        <v>14.75</v>
      </c>
      <c r="J88" s="95">
        <f t="shared" si="59"/>
        <v>0.21078376401782581</v>
      </c>
      <c r="K88" s="95">
        <f t="shared" si="59"/>
        <v>0.31099031401301558</v>
      </c>
      <c r="L88" s="96">
        <f t="shared" si="65"/>
        <v>14.750000001262068</v>
      </c>
      <c r="M88" s="60">
        <f t="shared" si="60"/>
        <v>0.20875145645303217</v>
      </c>
      <c r="N88" s="60">
        <f t="shared" si="61"/>
        <v>-2.0323075647936395E-3</v>
      </c>
      <c r="O88" s="60">
        <f t="shared" si="66"/>
        <v>0.30799184794134377</v>
      </c>
      <c r="P88" s="60">
        <f t="shared" si="67"/>
        <v>-2.9984660716718126E-3</v>
      </c>
      <c r="Q88" s="97">
        <f t="shared" si="62"/>
        <v>14.75</v>
      </c>
      <c r="R88" s="60">
        <f t="shared" si="63"/>
        <v>0.2107837640358613</v>
      </c>
      <c r="S88" s="60">
        <f t="shared" si="64"/>
        <v>1.8035489768308821E-11</v>
      </c>
      <c r="T88" s="60">
        <f t="shared" si="68"/>
        <v>0.31099031405341893</v>
      </c>
      <c r="U88" s="60">
        <f t="shared" si="69"/>
        <v>4.0403347334461159E-11</v>
      </c>
      <c r="W88" s="61"/>
      <c r="X88" s="61"/>
      <c r="Y88" s="60"/>
      <c r="Z88" s="62">
        <f t="shared" si="70"/>
        <v>42324.878351150124</v>
      </c>
      <c r="AA88" s="62">
        <f t="shared" si="71"/>
        <v>41916.795823499997</v>
      </c>
      <c r="AB88" s="62">
        <f t="shared" si="72"/>
        <v>599.00881350806844</v>
      </c>
      <c r="AC88" s="62">
        <f t="shared" si="73"/>
        <v>599.00881355932199</v>
      </c>
      <c r="AD88" s="62">
        <f t="shared" si="74"/>
        <v>593.23336800000004</v>
      </c>
      <c r="AE88" s="62">
        <f t="shared" si="75"/>
        <v>28687.057982400474</v>
      </c>
      <c r="AF88" s="62">
        <f t="shared" si="76"/>
        <v>28410.466823999999</v>
      </c>
      <c r="AG88" s="62">
        <f t="shared" si="77"/>
        <v>599.00881348149971</v>
      </c>
      <c r="AH88" s="62">
        <f t="shared" si="78"/>
        <v>599.00881355932199</v>
      </c>
      <c r="AI88" s="62">
        <f t="shared" si="79"/>
        <v>593.23336799999993</v>
      </c>
      <c r="AK88" s="98"/>
      <c r="AL88" s="90" t="s">
        <v>480</v>
      </c>
      <c r="AM88" s="99">
        <v>8835.3799999999992</v>
      </c>
      <c r="AN88" s="99">
        <v>593.23336799999993</v>
      </c>
      <c r="AO88" s="99">
        <v>1332.8999759999999</v>
      </c>
      <c r="AP88" s="99">
        <v>915.68332199999986</v>
      </c>
      <c r="AQ88" s="99">
        <v>14.893599174616895</v>
      </c>
      <c r="AR88" s="99">
        <v>14.75</v>
      </c>
      <c r="AS88" s="99">
        <v>21.078376401782581</v>
      </c>
      <c r="AT88" s="99">
        <v>31.099031401301559</v>
      </c>
      <c r="AU88" s="99">
        <v>0.1435991746168952</v>
      </c>
      <c r="AV88" s="99">
        <v>8750.1921779999993</v>
      </c>
      <c r="AW88" s="99">
        <v>-85.187822000000281</v>
      </c>
      <c r="AX88" s="99">
        <v>-5.7754455593220531</v>
      </c>
      <c r="AY88" s="72"/>
    </row>
    <row r="89" spans="2:51">
      <c r="B89" s="59" t="str">
        <f t="shared" si="55"/>
        <v>K91282 12OZ Kroger Caramel ICT</v>
      </c>
      <c r="D89" s="91">
        <f t="shared" si="56"/>
        <v>12812.29</v>
      </c>
      <c r="E89" s="92">
        <f t="shared" si="56"/>
        <v>818.73338899999999</v>
      </c>
      <c r="F89" s="92">
        <f t="shared" si="56"/>
        <v>1954.4999580000003</v>
      </c>
      <c r="G89" s="92">
        <f t="shared" si="56"/>
        <v>1070.916653</v>
      </c>
      <c r="H89" s="93">
        <f t="shared" si="57"/>
        <v>15.648915962312124</v>
      </c>
      <c r="I89" s="94">
        <f t="shared" si="58"/>
        <v>15.670000000000002</v>
      </c>
      <c r="J89" s="95">
        <f t="shared" si="59"/>
        <v>0.21269507705709398</v>
      </c>
      <c r="K89" s="95">
        <f t="shared" si="59"/>
        <v>0.29469171214408624</v>
      </c>
      <c r="L89" s="96">
        <f t="shared" si="65"/>
        <v>15.67000000006156</v>
      </c>
      <c r="M89" s="60">
        <f t="shared" si="60"/>
        <v>0.2129816445768245</v>
      </c>
      <c r="N89" s="60">
        <f t="shared" si="61"/>
        <v>2.8656751973052397E-4</v>
      </c>
      <c r="O89" s="60">
        <f t="shared" si="66"/>
        <v>0.29522700997580348</v>
      </c>
      <c r="P89" s="60">
        <f t="shared" si="67"/>
        <v>5.3529783171724077E-4</v>
      </c>
      <c r="Q89" s="97">
        <f t="shared" si="62"/>
        <v>15.670000000000002</v>
      </c>
      <c r="R89" s="60">
        <f t="shared" si="63"/>
        <v>0.2126950770579295</v>
      </c>
      <c r="S89" s="60">
        <f t="shared" si="64"/>
        <v>8.3552609275727718E-13</v>
      </c>
      <c r="T89" s="60">
        <f t="shared" si="68"/>
        <v>0.29482978104122726</v>
      </c>
      <c r="U89" s="60">
        <f t="shared" si="69"/>
        <v>1.3806889714101933E-4</v>
      </c>
      <c r="W89" s="61"/>
      <c r="X89" s="61"/>
      <c r="Y89" s="60"/>
      <c r="Z89" s="62">
        <f t="shared" si="70"/>
        <v>60156.780296522156</v>
      </c>
      <c r="AA89" s="62">
        <f t="shared" si="71"/>
        <v>60237.830500000018</v>
      </c>
      <c r="AB89" s="62">
        <f t="shared" si="72"/>
        <v>817.63178046902794</v>
      </c>
      <c r="AC89" s="62">
        <f t="shared" si="73"/>
        <v>817.63178047223983</v>
      </c>
      <c r="AD89" s="62">
        <f t="shared" si="74"/>
        <v>818.73338899999999</v>
      </c>
      <c r="AE89" s="62">
        <f t="shared" si="75"/>
        <v>43398.095591084581</v>
      </c>
      <c r="AF89" s="62">
        <f t="shared" si="76"/>
        <v>43456.566547490009</v>
      </c>
      <c r="AG89" s="62">
        <f t="shared" si="77"/>
        <v>817.24888320250489</v>
      </c>
      <c r="AH89" s="62">
        <f t="shared" si="78"/>
        <v>817.63178047223994</v>
      </c>
      <c r="AI89" s="62">
        <f t="shared" si="79"/>
        <v>818.73338899999999</v>
      </c>
      <c r="AK89" s="98"/>
      <c r="AL89" s="90" t="s">
        <v>481</v>
      </c>
      <c r="AM89" s="99">
        <v>12812.29</v>
      </c>
      <c r="AN89" s="99">
        <v>818.73338899999999</v>
      </c>
      <c r="AO89" s="99">
        <v>1954.4999580000003</v>
      </c>
      <c r="AP89" s="99">
        <v>1070.916653</v>
      </c>
      <c r="AQ89" s="99">
        <v>15.648915962312122</v>
      </c>
      <c r="AR89" s="99">
        <v>15.670000000000002</v>
      </c>
      <c r="AS89" s="99">
        <v>21.269507705709398</v>
      </c>
      <c r="AT89" s="99">
        <v>29.469171214408622</v>
      </c>
      <c r="AU89" s="99">
        <v>-2.1084037687878664E-2</v>
      </c>
      <c r="AV89" s="99">
        <v>12829.552205630001</v>
      </c>
      <c r="AW89" s="99">
        <v>17.26220562999988</v>
      </c>
      <c r="AX89" s="99">
        <v>1.1016085277600438</v>
      </c>
      <c r="AY89" s="72"/>
    </row>
    <row r="90" spans="2:51">
      <c r="B90" s="59" t="str">
        <f t="shared" si="55"/>
        <v>K96302 Kroger 24oz Mild Salsa</v>
      </c>
      <c r="D90" s="91">
        <f t="shared" si="56"/>
        <v>13362.2</v>
      </c>
      <c r="E90" s="92">
        <f t="shared" si="56"/>
        <v>1150.050043</v>
      </c>
      <c r="F90" s="92">
        <f t="shared" si="56"/>
        <v>1064.099966</v>
      </c>
      <c r="G90" s="92">
        <f t="shared" si="56"/>
        <v>1067.366657</v>
      </c>
      <c r="H90" s="93">
        <f t="shared" si="57"/>
        <v>11.618798748221081</v>
      </c>
      <c r="I90" s="94">
        <f t="shared" si="58"/>
        <v>11</v>
      </c>
      <c r="J90" s="95">
        <f t="shared" si="59"/>
        <v>0.37017805429163536</v>
      </c>
      <c r="K90" s="95">
        <f t="shared" si="59"/>
        <v>0.54862834478594469</v>
      </c>
      <c r="L90" s="96">
        <f t="shared" si="65"/>
        <v>11.000000000000002</v>
      </c>
      <c r="M90" s="60">
        <f t="shared" si="60"/>
        <v>0.35046295967829161</v>
      </c>
      <c r="N90" s="60">
        <f t="shared" si="61"/>
        <v>-1.9715094613343753E-2</v>
      </c>
      <c r="O90" s="60">
        <f t="shared" si="66"/>
        <v>0.51940927142484317</v>
      </c>
      <c r="P90" s="60">
        <f t="shared" si="67"/>
        <v>-2.9219073361101522E-2</v>
      </c>
      <c r="Q90" s="97">
        <f t="shared" si="62"/>
        <v>11</v>
      </c>
      <c r="R90" s="60">
        <f t="shared" si="63"/>
        <v>0.37017805429163547</v>
      </c>
      <c r="S90" s="60">
        <f t="shared" si="64"/>
        <v>0</v>
      </c>
      <c r="T90" s="60">
        <f t="shared" si="68"/>
        <v>0.5486283447859448</v>
      </c>
      <c r="U90" s="60">
        <f t="shared" si="69"/>
        <v>0</v>
      </c>
      <c r="W90" s="61"/>
      <c r="X90" s="61"/>
      <c r="Y90" s="60"/>
      <c r="Z90" s="62">
        <f t="shared" si="70"/>
        <v>38127.281731187417</v>
      </c>
      <c r="AA90" s="62">
        <f t="shared" si="71"/>
        <v>36096.683325999998</v>
      </c>
      <c r="AB90" s="62">
        <f t="shared" si="72"/>
        <v>1214.7454545454543</v>
      </c>
      <c r="AC90" s="62">
        <f t="shared" si="73"/>
        <v>1214.7454545454545</v>
      </c>
      <c r="AD90" s="62">
        <f t="shared" si="74"/>
        <v>1150.050043</v>
      </c>
      <c r="AE90" s="62">
        <f t="shared" si="75"/>
        <v>25725.763352942897</v>
      </c>
      <c r="AF90" s="62">
        <f t="shared" si="76"/>
        <v>24355.650098999999</v>
      </c>
      <c r="AG90" s="62">
        <f t="shared" si="77"/>
        <v>1214.7454545454545</v>
      </c>
      <c r="AH90" s="62">
        <f t="shared" si="78"/>
        <v>1214.7454545454548</v>
      </c>
      <c r="AI90" s="62">
        <f t="shared" si="79"/>
        <v>1150.050043</v>
      </c>
      <c r="AK90" s="98"/>
      <c r="AL90" s="90" t="s">
        <v>482</v>
      </c>
      <c r="AM90" s="99">
        <v>13362.2</v>
      </c>
      <c r="AN90" s="99">
        <v>1150.050043</v>
      </c>
      <c r="AO90" s="99">
        <v>1064.099966</v>
      </c>
      <c r="AP90" s="99">
        <v>1067.366657</v>
      </c>
      <c r="AQ90" s="99">
        <v>11.618798748221081</v>
      </c>
      <c r="AR90" s="99">
        <v>11</v>
      </c>
      <c r="AS90" s="99">
        <v>37.017805429163538</v>
      </c>
      <c r="AT90" s="99">
        <v>54.862834478594465</v>
      </c>
      <c r="AU90" s="99">
        <v>0.6187987482210815</v>
      </c>
      <c r="AV90" s="99">
        <v>12650.550472999999</v>
      </c>
      <c r="AW90" s="99">
        <v>-711.64952699999969</v>
      </c>
      <c r="AX90" s="99">
        <v>-64.695411545454505</v>
      </c>
      <c r="AY90" s="72"/>
    </row>
    <row r="91" spans="2:51">
      <c r="B91" s="59" t="str">
        <f t="shared" si="55"/>
        <v>K96303 Kroger 24oz Medium Salsa</v>
      </c>
      <c r="D91" s="91">
        <f t="shared" si="56"/>
        <v>8873.7199999999993</v>
      </c>
      <c r="E91" s="92">
        <f t="shared" si="56"/>
        <v>763.61669200000006</v>
      </c>
      <c r="F91" s="92">
        <f t="shared" si="56"/>
        <v>672.83331300000009</v>
      </c>
      <c r="G91" s="92">
        <f t="shared" si="56"/>
        <v>1888.7499950000001</v>
      </c>
      <c r="H91" s="93">
        <f t="shared" si="57"/>
        <v>11.620646972447268</v>
      </c>
      <c r="I91" s="94">
        <f t="shared" si="58"/>
        <v>10.999999999999998</v>
      </c>
      <c r="J91" s="95">
        <f t="shared" si="59"/>
        <v>0.24230640945725754</v>
      </c>
      <c r="K91" s="95">
        <f t="shared" si="59"/>
        <v>0.56071375260099832</v>
      </c>
      <c r="L91" s="96">
        <f t="shared" si="65"/>
        <v>11.013441439530444</v>
      </c>
      <c r="M91" s="60">
        <f t="shared" si="60"/>
        <v>0.22964534223505356</v>
      </c>
      <c r="N91" s="60">
        <f t="shared" si="61"/>
        <v>-1.2661067222203976E-2</v>
      </c>
      <c r="O91" s="60">
        <f t="shared" si="66"/>
        <v>0.53159990904103904</v>
      </c>
      <c r="P91" s="60">
        <f t="shared" si="67"/>
        <v>-2.9113843559959274E-2</v>
      </c>
      <c r="Q91" s="97">
        <f t="shared" si="62"/>
        <v>10.999999999999998</v>
      </c>
      <c r="R91" s="60">
        <f t="shared" si="63"/>
        <v>0.24260249554367203</v>
      </c>
      <c r="S91" s="60">
        <f t="shared" si="64"/>
        <v>2.9608608641448764E-4</v>
      </c>
      <c r="T91" s="60">
        <f t="shared" si="68"/>
        <v>0.56159407941372674</v>
      </c>
      <c r="U91" s="60">
        <f t="shared" si="69"/>
        <v>8.8032681272842694E-4</v>
      </c>
      <c r="W91" s="61"/>
      <c r="X91" s="61"/>
      <c r="Y91" s="60"/>
      <c r="Z91" s="62">
        <f t="shared" si="70"/>
        <v>38640.975312781658</v>
      </c>
      <c r="AA91" s="62">
        <f t="shared" si="71"/>
        <v>36577.199999999997</v>
      </c>
      <c r="AB91" s="62">
        <f t="shared" si="72"/>
        <v>805.71727272727287</v>
      </c>
      <c r="AC91" s="62">
        <f t="shared" si="73"/>
        <v>806.70181818181834</v>
      </c>
      <c r="AD91" s="62">
        <f t="shared" si="74"/>
        <v>763.61669200000017</v>
      </c>
      <c r="AE91" s="62">
        <f t="shared" si="75"/>
        <v>16692.478401675115</v>
      </c>
      <c r="AF91" s="62">
        <f t="shared" si="76"/>
        <v>15800.950054999999</v>
      </c>
      <c r="AG91" s="62">
        <f t="shared" si="77"/>
        <v>805.4372727272729</v>
      </c>
      <c r="AH91" s="62">
        <f t="shared" si="78"/>
        <v>806.70181818181823</v>
      </c>
      <c r="AI91" s="62">
        <f t="shared" si="79"/>
        <v>763.61669200000017</v>
      </c>
      <c r="AK91" s="98"/>
      <c r="AL91" s="90" t="s">
        <v>483</v>
      </c>
      <c r="AM91" s="99">
        <v>8873.7199999999993</v>
      </c>
      <c r="AN91" s="99">
        <v>763.61669200000006</v>
      </c>
      <c r="AO91" s="99">
        <v>672.83331300000009</v>
      </c>
      <c r="AP91" s="99">
        <v>1888.7499950000001</v>
      </c>
      <c r="AQ91" s="99">
        <v>11.62064697244727</v>
      </c>
      <c r="AR91" s="99">
        <v>10.999999999999998</v>
      </c>
      <c r="AS91" s="99">
        <v>24.230640945725753</v>
      </c>
      <c r="AT91" s="99">
        <v>56.071375260099828</v>
      </c>
      <c r="AU91" s="99">
        <v>0.62064697244727085</v>
      </c>
      <c r="AV91" s="99">
        <v>8399.7836119999993</v>
      </c>
      <c r="AW91" s="99">
        <v>-473.93638800000031</v>
      </c>
      <c r="AX91" s="99">
        <v>-43.085126181818204</v>
      </c>
      <c r="AY91" s="72"/>
    </row>
    <row r="92" spans="2:51">
      <c r="B92" s="59" t="str">
        <f t="shared" si="55"/>
        <v>K96902 21oz Kroger Squeeze Grape Jelly</v>
      </c>
      <c r="D92" s="91">
        <f t="shared" si="56"/>
        <v>16884.689999999999</v>
      </c>
      <c r="E92" s="92">
        <f t="shared" si="56"/>
        <v>1516.3334960000002</v>
      </c>
      <c r="F92" s="92">
        <f t="shared" si="56"/>
        <v>4081.5831910000002</v>
      </c>
      <c r="G92" s="92">
        <f t="shared" si="56"/>
        <v>1574.833314</v>
      </c>
      <c r="H92" s="93">
        <f t="shared" si="57"/>
        <v>11.135208741705457</v>
      </c>
      <c r="I92" s="94">
        <f t="shared" si="58"/>
        <v>11</v>
      </c>
      <c r="J92" s="95">
        <f t="shared" si="59"/>
        <v>0.21400046257959887</v>
      </c>
      <c r="K92" s="95">
        <f t="shared" si="59"/>
        <v>0.27420005990330149</v>
      </c>
      <c r="L92" s="96">
        <f t="shared" si="65"/>
        <v>10.999999999999996</v>
      </c>
      <c r="M92" s="60">
        <f t="shared" si="60"/>
        <v>0.21140197215692702</v>
      </c>
      <c r="N92" s="60">
        <f t="shared" si="61"/>
        <v>-2.5984904226718508E-3</v>
      </c>
      <c r="O92" s="60">
        <f t="shared" si="66"/>
        <v>0.27087460939198504</v>
      </c>
      <c r="P92" s="60">
        <f t="shared" si="67"/>
        <v>-3.3254505113164412E-3</v>
      </c>
      <c r="Q92" s="97">
        <f t="shared" si="62"/>
        <v>11</v>
      </c>
      <c r="R92" s="60">
        <f t="shared" si="63"/>
        <v>0.21400046257959884</v>
      </c>
      <c r="S92" s="60">
        <f t="shared" si="64"/>
        <v>0</v>
      </c>
      <c r="T92" s="60">
        <f t="shared" si="68"/>
        <v>0.2742041198552439</v>
      </c>
      <c r="U92" s="60">
        <f t="shared" si="69"/>
        <v>4.0599519424144859E-6</v>
      </c>
      <c r="W92" s="61"/>
      <c r="X92" s="61"/>
      <c r="Y92" s="60"/>
      <c r="Z92" s="62">
        <f t="shared" si="70"/>
        <v>79870.068513203019</v>
      </c>
      <c r="AA92" s="62">
        <f t="shared" si="71"/>
        <v>78900.250010999996</v>
      </c>
      <c r="AB92" s="62">
        <f t="shared" si="72"/>
        <v>1534.9718181818184</v>
      </c>
      <c r="AC92" s="62">
        <f t="shared" si="73"/>
        <v>1534.9718181818182</v>
      </c>
      <c r="AD92" s="62">
        <f t="shared" si="74"/>
        <v>1516.3334960000004</v>
      </c>
      <c r="AE92" s="62">
        <f t="shared" si="75"/>
        <v>62333.970828421261</v>
      </c>
      <c r="AF92" s="62">
        <f t="shared" si="76"/>
        <v>61577.083557000005</v>
      </c>
      <c r="AG92" s="62">
        <f t="shared" si="77"/>
        <v>1534.9490909090912</v>
      </c>
      <c r="AH92" s="62">
        <f t="shared" si="78"/>
        <v>1534.971818181818</v>
      </c>
      <c r="AI92" s="62">
        <f t="shared" si="79"/>
        <v>1516.3334960000002</v>
      </c>
      <c r="AK92" s="98"/>
      <c r="AL92" s="90" t="s">
        <v>484</v>
      </c>
      <c r="AM92" s="99">
        <v>16884.689999999999</v>
      </c>
      <c r="AN92" s="99">
        <v>1516.3334960000002</v>
      </c>
      <c r="AO92" s="99">
        <v>4081.5831910000002</v>
      </c>
      <c r="AP92" s="99">
        <v>1574.833314</v>
      </c>
      <c r="AQ92" s="99">
        <v>11.135208741705458</v>
      </c>
      <c r="AR92" s="99">
        <v>11</v>
      </c>
      <c r="AS92" s="99">
        <v>21.400046257959886</v>
      </c>
      <c r="AT92" s="99">
        <v>27.420005990330147</v>
      </c>
      <c r="AU92" s="99">
        <v>0.13520874170545766</v>
      </c>
      <c r="AV92" s="99">
        <v>16679.668455999999</v>
      </c>
      <c r="AW92" s="99">
        <v>-205.02154399999984</v>
      </c>
      <c r="AX92" s="99">
        <v>-18.638322181818168</v>
      </c>
      <c r="AY92" s="72"/>
    </row>
    <row r="93" spans="2:51">
      <c r="B93" s="59" t="str">
        <f t="shared" si="55"/>
        <v>K96903 20.5 OZ Kroger Strawberry Squeeze Spread</v>
      </c>
      <c r="D93" s="91">
        <f t="shared" ref="D93:G106" si="80">AM93</f>
        <v>7767.27</v>
      </c>
      <c r="E93" s="92">
        <f t="shared" si="80"/>
        <v>676.38339999999994</v>
      </c>
      <c r="F93" s="92">
        <f t="shared" si="80"/>
        <v>1946.9832689999998</v>
      </c>
      <c r="G93" s="92">
        <f t="shared" si="80"/>
        <v>256.63333099999994</v>
      </c>
      <c r="H93" s="93">
        <f t="shared" si="57"/>
        <v>11.483531381757745</v>
      </c>
      <c r="I93" s="94">
        <f t="shared" si="58"/>
        <v>11</v>
      </c>
      <c r="J93" s="95">
        <f t="shared" si="59"/>
        <v>0.24517897727272728</v>
      </c>
      <c r="K93" s="95">
        <f t="shared" si="59"/>
        <v>0.26916384312171593</v>
      </c>
      <c r="L93" s="96">
        <f t="shared" si="65"/>
        <v>11</v>
      </c>
      <c r="M93" s="60">
        <f t="shared" si="60"/>
        <v>0.2348553472222222</v>
      </c>
      <c r="N93" s="60">
        <f t="shared" si="61"/>
        <v>-1.0323630050505073E-2</v>
      </c>
      <c r="O93" s="60">
        <f t="shared" si="66"/>
        <v>0.25783029417608261</v>
      </c>
      <c r="P93" s="60">
        <f t="shared" si="67"/>
        <v>-1.133354894563332E-2</v>
      </c>
      <c r="Q93" s="97">
        <f t="shared" si="62"/>
        <v>11</v>
      </c>
      <c r="R93" s="60">
        <f t="shared" si="63"/>
        <v>0.24517897727272728</v>
      </c>
      <c r="S93" s="60">
        <f t="shared" si="64"/>
        <v>0</v>
      </c>
      <c r="T93" s="60">
        <f t="shared" si="68"/>
        <v>0.26916384312171598</v>
      </c>
      <c r="U93" s="60">
        <f t="shared" si="69"/>
        <v>0</v>
      </c>
      <c r="W93" s="61"/>
      <c r="X93" s="61"/>
      <c r="Y93" s="60"/>
      <c r="Z93" s="62">
        <f t="shared" si="70"/>
        <v>33072.570379462304</v>
      </c>
      <c r="AA93" s="62">
        <f t="shared" si="71"/>
        <v>31680</v>
      </c>
      <c r="AB93" s="62">
        <f t="shared" si="72"/>
        <v>706.11545454545455</v>
      </c>
      <c r="AC93" s="62">
        <f t="shared" si="73"/>
        <v>706.11545454545455</v>
      </c>
      <c r="AD93" s="62">
        <f t="shared" si="74"/>
        <v>676.38339999999994</v>
      </c>
      <c r="AE93" s="62">
        <f t="shared" si="75"/>
        <v>30125.513469318783</v>
      </c>
      <c r="AF93" s="62">
        <f t="shared" si="76"/>
        <v>28857.033359000001</v>
      </c>
      <c r="AG93" s="62">
        <f t="shared" si="77"/>
        <v>706.11545454545444</v>
      </c>
      <c r="AH93" s="62">
        <f t="shared" si="78"/>
        <v>706.11545454545467</v>
      </c>
      <c r="AI93" s="62">
        <f t="shared" si="79"/>
        <v>676.38339999999994</v>
      </c>
      <c r="AK93" s="98"/>
      <c r="AL93" s="90" t="s">
        <v>485</v>
      </c>
      <c r="AM93" s="99">
        <v>7767.27</v>
      </c>
      <c r="AN93" s="99">
        <v>676.38339999999994</v>
      </c>
      <c r="AO93" s="99">
        <v>1946.9832689999998</v>
      </c>
      <c r="AP93" s="99">
        <v>256.63333099999994</v>
      </c>
      <c r="AQ93" s="99">
        <v>11.483531381757743</v>
      </c>
      <c r="AR93" s="99">
        <v>11</v>
      </c>
      <c r="AS93" s="99">
        <v>24.517897727272729</v>
      </c>
      <c r="AT93" s="99">
        <v>26.916384312171594</v>
      </c>
      <c r="AU93" s="99">
        <v>0.48353138175774346</v>
      </c>
      <c r="AV93" s="99">
        <v>7440.2173999999995</v>
      </c>
      <c r="AW93" s="99">
        <v>-327.05260000000021</v>
      </c>
      <c r="AX93" s="99">
        <v>-29.732054545454567</v>
      </c>
      <c r="AY93" s="72"/>
    </row>
    <row r="94" spans="2:51">
      <c r="B94" s="59" t="str">
        <f t="shared" si="55"/>
        <v>K97436 14oz HT Pizza Sauce Traditional</v>
      </c>
      <c r="D94" s="91">
        <f t="shared" si="80"/>
        <v>4126.24</v>
      </c>
      <c r="E94" s="92">
        <f t="shared" si="80"/>
        <v>284.03335200000004</v>
      </c>
      <c r="F94" s="92">
        <f t="shared" si="80"/>
        <v>108.56664799999999</v>
      </c>
      <c r="G94" s="92">
        <f t="shared" si="80"/>
        <v>105.35</v>
      </c>
      <c r="H94" s="93">
        <f t="shared" si="57"/>
        <v>14.527308046556445</v>
      </c>
      <c r="I94" s="94">
        <f t="shared" si="58"/>
        <v>15.419999999999998</v>
      </c>
      <c r="J94" s="95">
        <f t="shared" si="59"/>
        <v>0.53738355793122761</v>
      </c>
      <c r="K94" s="95">
        <f t="shared" si="59"/>
        <v>0.68158467313258964</v>
      </c>
      <c r="L94" s="96">
        <f t="shared" si="65"/>
        <v>15.419999999999993</v>
      </c>
      <c r="M94" s="60">
        <f t="shared" si="60"/>
        <v>0.57040536600060243</v>
      </c>
      <c r="N94" s="60">
        <f t="shared" si="61"/>
        <v>3.3021808069374825E-2</v>
      </c>
      <c r="O94" s="60">
        <f t="shared" si="66"/>
        <v>0.72346752929190017</v>
      </c>
      <c r="P94" s="60">
        <f t="shared" si="67"/>
        <v>4.1882856159310533E-2</v>
      </c>
      <c r="Q94" s="97">
        <f t="shared" si="62"/>
        <v>15.419999999999998</v>
      </c>
      <c r="R94" s="60">
        <f t="shared" si="63"/>
        <v>0.5373835579312275</v>
      </c>
      <c r="S94" s="60">
        <f t="shared" si="64"/>
        <v>0</v>
      </c>
      <c r="T94" s="60">
        <f t="shared" si="68"/>
        <v>0.68158467313258975</v>
      </c>
      <c r="U94" s="60">
        <f t="shared" si="69"/>
        <v>0</v>
      </c>
      <c r="W94" s="61"/>
      <c r="X94" s="61"/>
      <c r="Y94" s="60"/>
      <c r="Z94" s="62">
        <f t="shared" si="70"/>
        <v>7233.8730417827828</v>
      </c>
      <c r="AA94" s="62">
        <f t="shared" si="71"/>
        <v>7678.3890000000001</v>
      </c>
      <c r="AB94" s="62">
        <f t="shared" si="72"/>
        <v>267.59014267185484</v>
      </c>
      <c r="AC94" s="62">
        <f t="shared" si="73"/>
        <v>267.59014267185478</v>
      </c>
      <c r="AD94" s="62">
        <f t="shared" si="74"/>
        <v>284.03335199999998</v>
      </c>
      <c r="AE94" s="62">
        <f t="shared" si="75"/>
        <v>5703.4211390780611</v>
      </c>
      <c r="AF94" s="62">
        <f t="shared" si="76"/>
        <v>6053.8919999999998</v>
      </c>
      <c r="AG94" s="62">
        <f t="shared" si="77"/>
        <v>267.59014267185472</v>
      </c>
      <c r="AH94" s="62">
        <f t="shared" si="78"/>
        <v>267.59014267185478</v>
      </c>
      <c r="AI94" s="62">
        <f t="shared" si="79"/>
        <v>284.03335200000004</v>
      </c>
      <c r="AK94" s="98"/>
      <c r="AL94" s="90" t="s">
        <v>487</v>
      </c>
      <c r="AM94" s="99">
        <v>4126.24</v>
      </c>
      <c r="AN94" s="99">
        <v>284.03335200000004</v>
      </c>
      <c r="AO94" s="99">
        <v>108.56664799999999</v>
      </c>
      <c r="AP94" s="99">
        <v>105.35</v>
      </c>
      <c r="AQ94" s="99">
        <v>14.527308046556447</v>
      </c>
      <c r="AR94" s="99">
        <v>15.419999999999998</v>
      </c>
      <c r="AS94" s="99">
        <v>53.738355793122757</v>
      </c>
      <c r="AT94" s="99">
        <v>68.158467313258967</v>
      </c>
      <c r="AU94" s="99">
        <v>-0.89269195344355234</v>
      </c>
      <c r="AV94" s="99">
        <v>4379.7942878399999</v>
      </c>
      <c r="AW94" s="99">
        <v>253.55428783999989</v>
      </c>
      <c r="AX94" s="99">
        <v>16.443209328145258</v>
      </c>
      <c r="AY94" s="72"/>
    </row>
    <row r="95" spans="2:51">
      <c r="B95" s="59" t="str">
        <f t="shared" si="55"/>
        <v>K97637 18oz HT Blackberry Preseves</v>
      </c>
      <c r="D95" s="91">
        <f t="shared" si="80"/>
        <v>870.91</v>
      </c>
      <c r="E95" s="92">
        <f t="shared" si="80"/>
        <v>56.283334999999994</v>
      </c>
      <c r="F95" s="92">
        <f t="shared" si="80"/>
        <v>6.8166650000000004</v>
      </c>
      <c r="G95" s="92">
        <f t="shared" si="80"/>
        <v>35.966666000000004</v>
      </c>
      <c r="H95" s="93">
        <f t="shared" si="57"/>
        <v>15.473674401134902</v>
      </c>
      <c r="I95" s="94">
        <f t="shared" si="58"/>
        <v>14.75</v>
      </c>
      <c r="J95" s="95">
        <f t="shared" si="59"/>
        <v>0.59601022348433663</v>
      </c>
      <c r="K95" s="95">
        <f t="shared" si="59"/>
        <v>0.9357328963979693</v>
      </c>
      <c r="L95" s="96">
        <f t="shared" si="65"/>
        <v>14.750000005047104</v>
      </c>
      <c r="M95" s="60">
        <f t="shared" si="60"/>
        <v>0.56813595604398348</v>
      </c>
      <c r="N95" s="60">
        <f t="shared" si="61"/>
        <v>-2.7874267440353151E-2</v>
      </c>
      <c r="O95" s="60">
        <f t="shared" si="66"/>
        <v>0.89197044374009504</v>
      </c>
      <c r="P95" s="60">
        <f t="shared" si="67"/>
        <v>-4.3762452657874262E-2</v>
      </c>
      <c r="Q95" s="97">
        <f t="shared" si="62"/>
        <v>14.75</v>
      </c>
      <c r="R95" s="60">
        <f t="shared" si="63"/>
        <v>0.59601022368827739</v>
      </c>
      <c r="S95" s="60">
        <f t="shared" si="64"/>
        <v>2.0394075317398119E-10</v>
      </c>
      <c r="T95" s="60">
        <f t="shared" si="68"/>
        <v>0.93573289639796942</v>
      </c>
      <c r="U95" s="60">
        <f t="shared" si="69"/>
        <v>0</v>
      </c>
      <c r="W95" s="61"/>
      <c r="X95" s="61"/>
      <c r="Y95" s="60"/>
      <c r="Z95" s="62">
        <f t="shared" si="70"/>
        <v>1532.9253336899812</v>
      </c>
      <c r="AA95" s="62">
        <f t="shared" si="71"/>
        <v>1461.2333234999999</v>
      </c>
      <c r="AB95" s="62">
        <f t="shared" si="72"/>
        <v>59.044745742508134</v>
      </c>
      <c r="AC95" s="62">
        <f t="shared" si="73"/>
        <v>59.044745762711862</v>
      </c>
      <c r="AD95" s="62">
        <f t="shared" si="74"/>
        <v>56.283334999999994</v>
      </c>
      <c r="AE95" s="62">
        <f t="shared" si="75"/>
        <v>976.38885471161223</v>
      </c>
      <c r="AF95" s="62">
        <f t="shared" si="76"/>
        <v>930.72499999999991</v>
      </c>
      <c r="AG95" s="62">
        <f t="shared" si="77"/>
        <v>59.044745762711855</v>
      </c>
      <c r="AH95" s="62">
        <f t="shared" si="78"/>
        <v>59.044745762711862</v>
      </c>
      <c r="AI95" s="62">
        <f t="shared" si="79"/>
        <v>56.283334999999994</v>
      </c>
      <c r="AK95" s="98"/>
      <c r="AL95" s="90" t="s">
        <v>488</v>
      </c>
      <c r="AM95" s="99">
        <v>870.91</v>
      </c>
      <c r="AN95" s="99">
        <v>56.283334999999994</v>
      </c>
      <c r="AO95" s="99">
        <v>6.8166650000000004</v>
      </c>
      <c r="AP95" s="99">
        <v>35.966666000000004</v>
      </c>
      <c r="AQ95" s="99">
        <v>15.473674401134902</v>
      </c>
      <c r="AR95" s="99">
        <v>14.75</v>
      </c>
      <c r="AS95" s="99">
        <v>59.601022348433659</v>
      </c>
      <c r="AT95" s="99">
        <v>93.573289639796926</v>
      </c>
      <c r="AU95" s="99">
        <v>0.72367440113490145</v>
      </c>
      <c r="AV95" s="99">
        <v>830.17919125000003</v>
      </c>
      <c r="AW95" s="99">
        <v>-40.730808749999994</v>
      </c>
      <c r="AX95" s="99">
        <v>-2.761410762711864</v>
      </c>
      <c r="AY95" s="72"/>
    </row>
    <row r="96" spans="2:51">
      <c r="B96" s="59" t="str">
        <f t="shared" si="55"/>
        <v>K97645 18 oz HT Strawberry Preserves</v>
      </c>
      <c r="D96" s="91">
        <f t="shared" si="80"/>
        <v>2163.15</v>
      </c>
      <c r="E96" s="92">
        <f t="shared" si="80"/>
        <v>138.80000899999999</v>
      </c>
      <c r="F96" s="92">
        <f t="shared" si="80"/>
        <v>90.499992000000006</v>
      </c>
      <c r="G96" s="92">
        <f t="shared" si="80"/>
        <v>90.866664999999998</v>
      </c>
      <c r="H96" s="93">
        <f t="shared" si="57"/>
        <v>15.584653168142088</v>
      </c>
      <c r="I96" s="94">
        <f t="shared" si="58"/>
        <v>13.527737728748997</v>
      </c>
      <c r="J96" s="95">
        <f t="shared" si="59"/>
        <v>0.51305115198578766</v>
      </c>
      <c r="K96" s="95">
        <f t="shared" si="59"/>
        <v>0.71636230307652893</v>
      </c>
      <c r="L96" s="96">
        <f t="shared" si="65"/>
        <v>13.168910777677764</v>
      </c>
      <c r="M96" s="60">
        <f t="shared" si="60"/>
        <v>0.43352423515569843</v>
      </c>
      <c r="N96" s="60">
        <f t="shared" si="61"/>
        <v>-7.9526916830089223E-2</v>
      </c>
      <c r="O96" s="60">
        <f t="shared" si="66"/>
        <v>0.60532057738630352</v>
      </c>
      <c r="P96" s="60">
        <f t="shared" si="67"/>
        <v>-0.11104172569022541</v>
      </c>
      <c r="Q96" s="97">
        <f t="shared" si="62"/>
        <v>13.527737728748997</v>
      </c>
      <c r="R96" s="60">
        <f t="shared" si="63"/>
        <v>0.49944232955723006</v>
      </c>
      <c r="S96" s="60">
        <f t="shared" si="64"/>
        <v>-1.3608822428557599E-2</v>
      </c>
      <c r="T96" s="60">
        <f t="shared" si="68"/>
        <v>0.69736059666921513</v>
      </c>
      <c r="U96" s="60">
        <f t="shared" si="69"/>
        <v>-1.9001706407313801E-2</v>
      </c>
      <c r="W96" s="61"/>
      <c r="X96" s="61"/>
      <c r="Y96" s="60"/>
      <c r="Z96" s="62">
        <f t="shared" si="70"/>
        <v>4989.6864456103904</v>
      </c>
      <c r="AA96" s="62">
        <f t="shared" si="71"/>
        <v>4331.1306871359793</v>
      </c>
      <c r="AB96" s="62">
        <f t="shared" si="72"/>
        <v>164.26187681874893</v>
      </c>
      <c r="AC96" s="62">
        <f t="shared" si="73"/>
        <v>159.90478551361161</v>
      </c>
      <c r="AD96" s="62">
        <f t="shared" si="74"/>
        <v>138.80000899999996</v>
      </c>
      <c r="AE96" s="62">
        <f t="shared" si="75"/>
        <v>3573.5609870396343</v>
      </c>
      <c r="AF96" s="62">
        <f t="shared" si="76"/>
        <v>3101.910274729883</v>
      </c>
      <c r="AG96" s="62">
        <f t="shared" si="77"/>
        <v>164.2618768118104</v>
      </c>
      <c r="AH96" s="62">
        <f t="shared" si="78"/>
        <v>159.90478551361164</v>
      </c>
      <c r="AI96" s="62">
        <f t="shared" si="79"/>
        <v>138.80000899999999</v>
      </c>
      <c r="AK96" s="98"/>
      <c r="AL96" s="90" t="s">
        <v>627</v>
      </c>
      <c r="AM96" s="99">
        <v>2163.15</v>
      </c>
      <c r="AN96" s="99">
        <v>138.80000899999999</v>
      </c>
      <c r="AO96" s="99">
        <v>90.499992000000006</v>
      </c>
      <c r="AP96" s="99">
        <v>90.866664999999998</v>
      </c>
      <c r="AQ96" s="99">
        <v>15.584653168142086</v>
      </c>
      <c r="AR96" s="99">
        <v>13.527737728748997</v>
      </c>
      <c r="AS96" s="99">
        <v>51.305115198578761</v>
      </c>
      <c r="AT96" s="99">
        <v>71.636230307652895</v>
      </c>
      <c r="AU96" s="99">
        <v>8.4653168142085636E-2</v>
      </c>
      <c r="AV96" s="99">
        <v>1877.6501185000002</v>
      </c>
      <c r="AW96" s="99">
        <v>-285.49988150000007</v>
      </c>
      <c r="AX96" s="99">
        <v>-25.461867832844579</v>
      </c>
      <c r="AY96" s="72"/>
    </row>
    <row r="97" spans="1:51">
      <c r="B97" s="59" t="str">
        <f t="shared" si="55"/>
        <v>K97659 18oz HT Red Rasberry Preserves</v>
      </c>
      <c r="D97" s="91">
        <f t="shared" si="80"/>
        <v>2572.5700000000002</v>
      </c>
      <c r="E97" s="92">
        <f t="shared" si="80"/>
        <v>164.98334500000001</v>
      </c>
      <c r="F97" s="92">
        <f t="shared" si="80"/>
        <v>119.099992</v>
      </c>
      <c r="G97" s="92">
        <f t="shared" si="80"/>
        <v>690.79999599999996</v>
      </c>
      <c r="H97" s="93">
        <f t="shared" si="57"/>
        <v>15.592907271943115</v>
      </c>
      <c r="I97" s="94">
        <f t="shared" si="58"/>
        <v>14.75</v>
      </c>
      <c r="J97" s="95">
        <f t="shared" si="59"/>
        <v>0.17890502331922625</v>
      </c>
      <c r="K97" s="95">
        <f t="shared" si="59"/>
        <v>0.61394493336188805</v>
      </c>
      <c r="L97" s="96">
        <f t="shared" si="65"/>
        <v>14.74999999998637</v>
      </c>
      <c r="M97" s="60">
        <f t="shared" si="60"/>
        <v>0.16923393745208282</v>
      </c>
      <c r="N97" s="60">
        <f t="shared" si="61"/>
        <v>-9.6710858671434363E-3</v>
      </c>
      <c r="O97" s="60">
        <f t="shared" si="66"/>
        <v>0.58075685375379837</v>
      </c>
      <c r="P97" s="60">
        <f t="shared" si="67"/>
        <v>-3.3188079608089671E-2</v>
      </c>
      <c r="Q97" s="97">
        <f t="shared" si="62"/>
        <v>14.75</v>
      </c>
      <c r="R97" s="60">
        <f t="shared" si="63"/>
        <v>0.17890502331906091</v>
      </c>
      <c r="S97" s="60">
        <f t="shared" si="64"/>
        <v>-1.6533996394230144E-13</v>
      </c>
      <c r="T97" s="60">
        <f t="shared" si="68"/>
        <v>0.61394493343243428</v>
      </c>
      <c r="U97" s="60">
        <f t="shared" si="69"/>
        <v>7.0546235519941547E-11</v>
      </c>
      <c r="W97" s="61"/>
      <c r="X97" s="61"/>
      <c r="Y97" s="60"/>
      <c r="Z97" s="62">
        <f t="shared" si="70"/>
        <v>15201.265412431841</v>
      </c>
      <c r="AA97" s="62">
        <f t="shared" si="71"/>
        <v>14379.529161750001</v>
      </c>
      <c r="AB97" s="62">
        <f t="shared" si="72"/>
        <v>174.41152542389</v>
      </c>
      <c r="AC97" s="62">
        <f t="shared" si="73"/>
        <v>174.41152542372882</v>
      </c>
      <c r="AD97" s="62">
        <f t="shared" si="74"/>
        <v>164.98334500000001</v>
      </c>
      <c r="AE97" s="62">
        <f t="shared" si="75"/>
        <v>4429.6851313451671</v>
      </c>
      <c r="AF97" s="62">
        <f t="shared" si="76"/>
        <v>4190.2292207500004</v>
      </c>
      <c r="AG97" s="62">
        <f t="shared" si="77"/>
        <v>174.41152540368779</v>
      </c>
      <c r="AH97" s="62">
        <f t="shared" si="78"/>
        <v>174.41152542372882</v>
      </c>
      <c r="AI97" s="62">
        <f t="shared" si="79"/>
        <v>164.98334500000004</v>
      </c>
      <c r="AK97" s="98"/>
      <c r="AL97" s="90" t="s">
        <v>489</v>
      </c>
      <c r="AM97" s="99">
        <v>2572.5700000000002</v>
      </c>
      <c r="AN97" s="99">
        <v>164.98334500000001</v>
      </c>
      <c r="AO97" s="99">
        <v>119.099992</v>
      </c>
      <c r="AP97" s="99">
        <v>690.79999599999996</v>
      </c>
      <c r="AQ97" s="99">
        <v>15.592907271943115</v>
      </c>
      <c r="AR97" s="99">
        <v>14.75</v>
      </c>
      <c r="AS97" s="99">
        <v>17.890502331922626</v>
      </c>
      <c r="AT97" s="99">
        <v>61.394493336188809</v>
      </c>
      <c r="AU97" s="99">
        <v>0.84290727194311554</v>
      </c>
      <c r="AV97" s="99">
        <v>2433.50433875</v>
      </c>
      <c r="AW97" s="99">
        <v>-139.06566124999989</v>
      </c>
      <c r="AX97" s="99">
        <v>-9.428180423728806</v>
      </c>
      <c r="AY97" s="72"/>
    </row>
    <row r="98" spans="1:51">
      <c r="B98" s="59" t="str">
        <f t="shared" si="55"/>
        <v>K97733 16 oz Kroger T&amp;C Mild Salsa</v>
      </c>
      <c r="D98" s="91">
        <f t="shared" si="80"/>
        <v>7371.25</v>
      </c>
      <c r="E98" s="92">
        <f t="shared" si="80"/>
        <v>657.45004799999992</v>
      </c>
      <c r="F98" s="92">
        <f t="shared" si="80"/>
        <v>438.03328600000003</v>
      </c>
      <c r="G98" s="92">
        <f t="shared" si="80"/>
        <v>807.76666499999988</v>
      </c>
      <c r="H98" s="93">
        <f t="shared" si="57"/>
        <v>11.211878411787721</v>
      </c>
      <c r="I98" s="94">
        <f t="shared" si="58"/>
        <v>10.75</v>
      </c>
      <c r="J98" s="95">
        <f t="shared" si="59"/>
        <v>0.36027724931817035</v>
      </c>
      <c r="K98" s="95">
        <f t="shared" si="59"/>
        <v>0.62535845699338177</v>
      </c>
      <c r="L98" s="96">
        <f t="shared" si="65"/>
        <v>10.750000000220648</v>
      </c>
      <c r="M98" s="60">
        <f t="shared" si="60"/>
        <v>0.34543546478152393</v>
      </c>
      <c r="N98" s="60">
        <f t="shared" si="61"/>
        <v>-1.4841784536646419E-2</v>
      </c>
      <c r="O98" s="60">
        <f t="shared" si="66"/>
        <v>0.60014609770412075</v>
      </c>
      <c r="P98" s="60">
        <f t="shared" si="67"/>
        <v>-2.5212359289261022E-2</v>
      </c>
      <c r="Q98" s="97">
        <f t="shared" si="62"/>
        <v>10.75</v>
      </c>
      <c r="R98" s="60">
        <f t="shared" si="63"/>
        <v>0.36027724932556521</v>
      </c>
      <c r="S98" s="60">
        <f t="shared" si="64"/>
        <v>7.3948625001207802E-12</v>
      </c>
      <c r="T98" s="60">
        <f t="shared" si="68"/>
        <v>0.6259316350481372</v>
      </c>
      <c r="U98" s="60">
        <f t="shared" si="69"/>
        <v>5.7317805475542993E-4</v>
      </c>
      <c r="W98" s="61"/>
      <c r="X98" s="61"/>
      <c r="Y98" s="60"/>
      <c r="Z98" s="62">
        <f t="shared" si="70"/>
        <v>21339.007576023101</v>
      </c>
      <c r="AA98" s="62">
        <f t="shared" si="71"/>
        <v>20459.937489249998</v>
      </c>
      <c r="AB98" s="62">
        <f t="shared" si="72"/>
        <v>685.6976744045304</v>
      </c>
      <c r="AC98" s="62">
        <f t="shared" si="73"/>
        <v>685.69767441860472</v>
      </c>
      <c r="AD98" s="62">
        <f t="shared" si="74"/>
        <v>657.45004799999992</v>
      </c>
      <c r="AE98" s="62">
        <f t="shared" si="75"/>
        <v>12282.425942947837</v>
      </c>
      <c r="AF98" s="62">
        <f t="shared" si="76"/>
        <v>11776.4458405</v>
      </c>
      <c r="AG98" s="62">
        <f t="shared" si="77"/>
        <v>685.06976741220547</v>
      </c>
      <c r="AH98" s="62">
        <f t="shared" si="78"/>
        <v>685.69767441860461</v>
      </c>
      <c r="AI98" s="62">
        <f t="shared" si="79"/>
        <v>657.45004799999992</v>
      </c>
      <c r="AK98" s="98"/>
      <c r="AL98" s="90" t="s">
        <v>490</v>
      </c>
      <c r="AM98" s="99">
        <v>7371.25</v>
      </c>
      <c r="AN98" s="99">
        <v>657.45004799999992</v>
      </c>
      <c r="AO98" s="99">
        <v>438.03328600000003</v>
      </c>
      <c r="AP98" s="99">
        <v>807.76666499999988</v>
      </c>
      <c r="AQ98" s="99">
        <v>11.211878411787721</v>
      </c>
      <c r="AR98" s="99">
        <v>10.75</v>
      </c>
      <c r="AS98" s="99">
        <v>36.027724931817033</v>
      </c>
      <c r="AT98" s="99">
        <v>62.535845699338182</v>
      </c>
      <c r="AU98" s="99">
        <v>0.46187841178772032</v>
      </c>
      <c r="AV98" s="99">
        <v>7067.5880159999988</v>
      </c>
      <c r="AW98" s="99">
        <v>-303.66198400000036</v>
      </c>
      <c r="AX98" s="99">
        <v>-28.247626418604685</v>
      </c>
      <c r="AY98" s="72"/>
    </row>
    <row r="99" spans="1:51">
      <c r="B99" s="59" t="str">
        <f t="shared" si="55"/>
        <v>K97736 16OZ Kroger T&amp;C Medium Salsa</v>
      </c>
      <c r="D99" s="91">
        <f t="shared" si="80"/>
        <v>5134.9799999999996</v>
      </c>
      <c r="E99" s="92">
        <f t="shared" si="80"/>
        <v>458.65002200000004</v>
      </c>
      <c r="F99" s="92">
        <f t="shared" si="80"/>
        <v>119.683313</v>
      </c>
      <c r="G99" s="92">
        <f t="shared" si="80"/>
        <v>681.28333100000009</v>
      </c>
      <c r="H99" s="93">
        <f t="shared" si="57"/>
        <v>11.195856870579195</v>
      </c>
      <c r="I99" s="94">
        <f t="shared" si="58"/>
        <v>10.75</v>
      </c>
      <c r="J99" s="95">
        <f t="shared" si="59"/>
        <v>0.37922057639326473</v>
      </c>
      <c r="K99" s="95">
        <f t="shared" si="59"/>
        <v>0.8259467839273148</v>
      </c>
      <c r="L99" s="96">
        <f t="shared" si="65"/>
        <v>10.750000000550299</v>
      </c>
      <c r="M99" s="60">
        <f t="shared" si="60"/>
        <v>0.36411873102352232</v>
      </c>
      <c r="N99" s="60">
        <f t="shared" si="61"/>
        <v>-1.5101845369742406E-2</v>
      </c>
      <c r="O99" s="60">
        <f t="shared" si="66"/>
        <v>0.79305479079811303</v>
      </c>
      <c r="P99" s="60">
        <f t="shared" si="67"/>
        <v>-3.2891993129201769E-2</v>
      </c>
      <c r="Q99" s="97">
        <f t="shared" si="62"/>
        <v>10.75</v>
      </c>
      <c r="R99" s="60">
        <f t="shared" si="63"/>
        <v>0.37922057641267726</v>
      </c>
      <c r="S99" s="60">
        <f t="shared" si="64"/>
        <v>1.9412527141327018E-11</v>
      </c>
      <c r="T99" s="60">
        <f t="shared" si="68"/>
        <v>0.82594678402816746</v>
      </c>
      <c r="U99" s="60">
        <f t="shared" si="69"/>
        <v>1.0085265955694922E-10</v>
      </c>
      <c r="W99" s="61"/>
      <c r="X99" s="61"/>
      <c r="Y99" s="60"/>
      <c r="Z99" s="62">
        <f t="shared" si="70"/>
        <v>14102.487904332162</v>
      </c>
      <c r="AA99" s="62">
        <f t="shared" si="71"/>
        <v>13540.879159500002</v>
      </c>
      <c r="AB99" s="62">
        <f t="shared" si="72"/>
        <v>477.6725581150825</v>
      </c>
      <c r="AC99" s="62">
        <f t="shared" si="73"/>
        <v>477.67255813953483</v>
      </c>
      <c r="AD99" s="62">
        <f t="shared" si="74"/>
        <v>458.65002199999998</v>
      </c>
      <c r="AE99" s="62">
        <f t="shared" si="75"/>
        <v>6474.9372421447297</v>
      </c>
      <c r="AF99" s="62">
        <f t="shared" si="76"/>
        <v>6217.0833512500003</v>
      </c>
      <c r="AG99" s="62">
        <f t="shared" si="77"/>
        <v>477.67255808120836</v>
      </c>
      <c r="AH99" s="62">
        <f t="shared" si="78"/>
        <v>477.67255813953483</v>
      </c>
      <c r="AI99" s="62">
        <f t="shared" si="79"/>
        <v>458.65002200000004</v>
      </c>
      <c r="AK99" s="98"/>
      <c r="AL99" s="90" t="s">
        <v>629</v>
      </c>
      <c r="AM99" s="99">
        <v>5134.9799999999996</v>
      </c>
      <c r="AN99" s="99">
        <v>458.65002200000004</v>
      </c>
      <c r="AO99" s="99">
        <v>119.683313</v>
      </c>
      <c r="AP99" s="99">
        <v>681.28333100000009</v>
      </c>
      <c r="AQ99" s="99">
        <v>11.195856870579195</v>
      </c>
      <c r="AR99" s="99">
        <v>10.75</v>
      </c>
      <c r="AS99" s="99">
        <v>37.922057639326475</v>
      </c>
      <c r="AT99" s="99">
        <v>82.594678392731481</v>
      </c>
      <c r="AU99" s="99">
        <v>0.44585687057919587</v>
      </c>
      <c r="AV99" s="99">
        <v>4930.4877365000002</v>
      </c>
      <c r="AW99" s="99">
        <v>-204.4922635000004</v>
      </c>
      <c r="AX99" s="99">
        <v>-19.022536139534921</v>
      </c>
      <c r="AY99" s="72"/>
    </row>
    <row r="100" spans="1:51">
      <c r="B100" s="59" t="str">
        <f t="shared" si="55"/>
        <v>K98673 12OZ Kroger Hot Fudge</v>
      </c>
      <c r="D100" s="91">
        <f t="shared" si="80"/>
        <v>5665.36</v>
      </c>
      <c r="E100" s="92">
        <f t="shared" si="80"/>
        <v>370.40002399999997</v>
      </c>
      <c r="F100" s="92">
        <f t="shared" si="80"/>
        <v>133.249977</v>
      </c>
      <c r="G100" s="92">
        <f t="shared" si="80"/>
        <v>83.049999000000014</v>
      </c>
      <c r="H100" s="93">
        <f t="shared" si="57"/>
        <v>15.295247389076843</v>
      </c>
      <c r="I100" s="94">
        <f t="shared" si="58"/>
        <v>15.670000000000002</v>
      </c>
      <c r="J100" s="95">
        <f t="shared" si="59"/>
        <v>0.61590310378242918</v>
      </c>
      <c r="K100" s="95">
        <f t="shared" si="59"/>
        <v>0.71746321901383892</v>
      </c>
      <c r="L100" s="96">
        <f t="shared" si="65"/>
        <v>15.678302192018874</v>
      </c>
      <c r="M100" s="60">
        <f t="shared" si="60"/>
        <v>0.6313278063746377</v>
      </c>
      <c r="N100" s="60">
        <f t="shared" si="61"/>
        <v>1.5424702592208517E-2</v>
      </c>
      <c r="O100" s="60">
        <f t="shared" si="66"/>
        <v>0.73543139732863816</v>
      </c>
      <c r="P100" s="60">
        <f t="shared" si="67"/>
        <v>1.7968178314799244E-2</v>
      </c>
      <c r="Q100" s="97">
        <f t="shared" si="62"/>
        <v>15.670000000000002</v>
      </c>
      <c r="R100" s="60">
        <f t="shared" si="63"/>
        <v>0.61622941813039489</v>
      </c>
      <c r="S100" s="60">
        <f t="shared" si="64"/>
        <v>3.2631434796570602E-4</v>
      </c>
      <c r="T100" s="60">
        <f t="shared" si="68"/>
        <v>0.71784334140625305</v>
      </c>
      <c r="U100" s="60">
        <f t="shared" si="69"/>
        <v>3.8012239241413948E-4</v>
      </c>
      <c r="W100" s="61"/>
      <c r="X100" s="61"/>
      <c r="Y100" s="60"/>
      <c r="Z100" s="62">
        <f t="shared" si="70"/>
        <v>8973.7216431713841</v>
      </c>
      <c r="AA100" s="62">
        <f t="shared" si="71"/>
        <v>9193.5890000000018</v>
      </c>
      <c r="AB100" s="62">
        <f t="shared" si="72"/>
        <v>361.35035098915125</v>
      </c>
      <c r="AC100" s="62">
        <f t="shared" si="73"/>
        <v>361.5417996171027</v>
      </c>
      <c r="AD100" s="62">
        <f t="shared" si="74"/>
        <v>370.40002399999997</v>
      </c>
      <c r="AE100" s="62">
        <f t="shared" si="75"/>
        <v>7703.4513628037994</v>
      </c>
      <c r="AF100" s="62">
        <f t="shared" si="76"/>
        <v>7892.1955156700005</v>
      </c>
      <c r="AG100" s="62">
        <f t="shared" si="77"/>
        <v>361.35035097378318</v>
      </c>
      <c r="AH100" s="62">
        <f t="shared" si="78"/>
        <v>361.5417996171027</v>
      </c>
      <c r="AI100" s="62">
        <f t="shared" si="79"/>
        <v>370.40002399999997</v>
      </c>
      <c r="AK100" s="98"/>
      <c r="AL100" s="90" t="s">
        <v>491</v>
      </c>
      <c r="AM100" s="99">
        <v>5665.36</v>
      </c>
      <c r="AN100" s="99">
        <v>370.40002399999997</v>
      </c>
      <c r="AO100" s="99">
        <v>133.249977</v>
      </c>
      <c r="AP100" s="99">
        <v>83.049999000000014</v>
      </c>
      <c r="AQ100" s="99">
        <v>15.295247389076843</v>
      </c>
      <c r="AR100" s="99">
        <v>15.670000000000002</v>
      </c>
      <c r="AS100" s="99">
        <v>61.590310378242918</v>
      </c>
      <c r="AT100" s="99">
        <v>71.746321901383894</v>
      </c>
      <c r="AU100" s="99">
        <v>-0.37475261092315576</v>
      </c>
      <c r="AV100" s="99">
        <v>5804.1683760800006</v>
      </c>
      <c r="AW100" s="99">
        <v>138.80837607999987</v>
      </c>
      <c r="AX100" s="99">
        <v>8.858224382897248</v>
      </c>
      <c r="AY100" s="72"/>
    </row>
    <row r="101" spans="1:51">
      <c r="B101" s="59" t="str">
        <f t="shared" si="55"/>
        <v>K99064 24oz Kroger Simply 5 Chocolate Syrup</v>
      </c>
      <c r="D101" s="91">
        <f t="shared" si="80"/>
        <v>3524.53</v>
      </c>
      <c r="E101" s="92">
        <f t="shared" si="80"/>
        <v>270.86670900000001</v>
      </c>
      <c r="F101" s="92">
        <f t="shared" si="80"/>
        <v>1401.949969</v>
      </c>
      <c r="G101" s="92">
        <f t="shared" si="80"/>
        <v>1920.3666539999999</v>
      </c>
      <c r="H101" s="93">
        <f t="shared" si="57"/>
        <v>13.012045714336937</v>
      </c>
      <c r="I101" s="94">
        <f t="shared" si="58"/>
        <v>11.25</v>
      </c>
      <c r="J101" s="95">
        <f t="shared" si="59"/>
        <v>8.7190529011983403E-2</v>
      </c>
      <c r="K101" s="95">
        <f t="shared" si="59"/>
        <v>0.18728385459895139</v>
      </c>
      <c r="L101" s="96">
        <f t="shared" si="65"/>
        <v>11.250000000051507</v>
      </c>
      <c r="M101" s="60">
        <f t="shared" si="60"/>
        <v>7.538349256708618E-2</v>
      </c>
      <c r="N101" s="60">
        <f t="shared" si="61"/>
        <v>-1.1807036444897223E-2</v>
      </c>
      <c r="O101" s="60">
        <f t="shared" si="66"/>
        <v>0.1619225301626267</v>
      </c>
      <c r="P101" s="60">
        <f t="shared" si="67"/>
        <v>-2.5361324436324689E-2</v>
      </c>
      <c r="Q101" s="97">
        <f t="shared" si="62"/>
        <v>11.25</v>
      </c>
      <c r="R101" s="60">
        <f t="shared" si="63"/>
        <v>8.7190529012382598E-2</v>
      </c>
      <c r="S101" s="60">
        <f t="shared" si="64"/>
        <v>3.9919456629178285E-13</v>
      </c>
      <c r="T101" s="60">
        <f t="shared" si="68"/>
        <v>0.18728385463619554</v>
      </c>
      <c r="U101" s="60">
        <f t="shared" si="69"/>
        <v>3.7244152206739045E-11</v>
      </c>
      <c r="W101" s="61"/>
      <c r="X101" s="61"/>
      <c r="Y101" s="60"/>
      <c r="Z101" s="62">
        <f t="shared" si="70"/>
        <v>46754.665775977519</v>
      </c>
      <c r="AA101" s="62">
        <f t="shared" si="71"/>
        <v>40423.312485000002</v>
      </c>
      <c r="AB101" s="62">
        <f t="shared" si="72"/>
        <v>313.2915555541212</v>
      </c>
      <c r="AC101" s="62">
        <f t="shared" si="73"/>
        <v>313.29155555555559</v>
      </c>
      <c r="AD101" s="62">
        <f t="shared" si="74"/>
        <v>270.86670899999996</v>
      </c>
      <c r="AE101" s="62">
        <f t="shared" si="75"/>
        <v>21766.767085841253</v>
      </c>
      <c r="AF101" s="62">
        <f t="shared" si="76"/>
        <v>18819.187627500003</v>
      </c>
      <c r="AG101" s="62">
        <f t="shared" si="77"/>
        <v>313.29155549325293</v>
      </c>
      <c r="AH101" s="62">
        <f t="shared" si="78"/>
        <v>313.29155555555553</v>
      </c>
      <c r="AI101" s="62">
        <f t="shared" si="79"/>
        <v>270.86670900000001</v>
      </c>
      <c r="AK101" s="98"/>
      <c r="AL101" s="90" t="s">
        <v>492</v>
      </c>
      <c r="AM101" s="99">
        <v>3524.53</v>
      </c>
      <c r="AN101" s="99">
        <v>270.86670900000001</v>
      </c>
      <c r="AO101" s="99">
        <v>1401.949969</v>
      </c>
      <c r="AP101" s="99">
        <v>1920.3666539999999</v>
      </c>
      <c r="AQ101" s="99">
        <v>13.012045714336937</v>
      </c>
      <c r="AR101" s="99">
        <v>11.25</v>
      </c>
      <c r="AS101" s="99">
        <v>8.7190529011983404</v>
      </c>
      <c r="AT101" s="99">
        <v>18.72838545989514</v>
      </c>
      <c r="AU101" s="99">
        <v>1.7620457143369368</v>
      </c>
      <c r="AV101" s="99">
        <v>3047.2504762500002</v>
      </c>
      <c r="AW101" s="99">
        <v>-477.27952374999995</v>
      </c>
      <c r="AX101" s="99">
        <v>-42.424846555555547</v>
      </c>
      <c r="AY101" s="72"/>
    </row>
    <row r="102" spans="1:51">
      <c r="B102" s="59" t="str">
        <f t="shared" si="55"/>
        <v>K99209 16oz HT Mild Taco Sauce</v>
      </c>
      <c r="D102" s="91">
        <f t="shared" si="80"/>
        <v>980.74</v>
      </c>
      <c r="E102" s="92">
        <f t="shared" si="80"/>
        <v>69.066669000000005</v>
      </c>
      <c r="F102" s="92">
        <f t="shared" si="80"/>
        <v>80.349997000000002</v>
      </c>
      <c r="G102" s="92">
        <f t="shared" si="80"/>
        <v>0</v>
      </c>
      <c r="H102" s="93">
        <f t="shared" si="57"/>
        <v>14.199902995177021</v>
      </c>
      <c r="I102" s="94">
        <f t="shared" si="58"/>
        <v>12.5</v>
      </c>
      <c r="J102" s="95">
        <f t="shared" si="59"/>
        <v>0.52510340446225723</v>
      </c>
      <c r="K102" s="95">
        <f t="shared" si="59"/>
        <v>0.52510340446225723</v>
      </c>
      <c r="L102" s="96">
        <f t="shared" si="65"/>
        <v>12.499999999999998</v>
      </c>
      <c r="M102" s="60">
        <f t="shared" si="60"/>
        <v>0.46224207010481677</v>
      </c>
      <c r="N102" s="60">
        <f t="shared" si="61"/>
        <v>-6.2861334357440457E-2</v>
      </c>
      <c r="O102" s="60">
        <f t="shared" si="66"/>
        <v>0.46224207010481677</v>
      </c>
      <c r="P102" s="60">
        <f t="shared" si="67"/>
        <v>-6.2861334357440457E-2</v>
      </c>
      <c r="Q102" s="97">
        <f t="shared" si="62"/>
        <v>12.5</v>
      </c>
      <c r="R102" s="60">
        <f t="shared" si="63"/>
        <v>0.52510340446225712</v>
      </c>
      <c r="S102" s="60">
        <f t="shared" si="64"/>
        <v>0</v>
      </c>
      <c r="T102" s="60">
        <f t="shared" si="68"/>
        <v>0.52510340446225712</v>
      </c>
      <c r="U102" s="60">
        <f t="shared" si="69"/>
        <v>0</v>
      </c>
      <c r="W102" s="61"/>
      <c r="X102" s="61"/>
      <c r="Y102" s="60"/>
      <c r="Z102" s="62">
        <f t="shared" si="70"/>
        <v>2121.7021630627651</v>
      </c>
      <c r="AA102" s="62">
        <f t="shared" si="71"/>
        <v>1867.7083250000003</v>
      </c>
      <c r="AB102" s="62">
        <f t="shared" si="72"/>
        <v>78.45920000000001</v>
      </c>
      <c r="AC102" s="62">
        <f t="shared" si="73"/>
        <v>78.459199999999996</v>
      </c>
      <c r="AD102" s="62">
        <f t="shared" si="74"/>
        <v>69.066669000000005</v>
      </c>
      <c r="AE102" s="62">
        <f t="shared" si="75"/>
        <v>2121.7021630627651</v>
      </c>
      <c r="AF102" s="62">
        <f t="shared" si="76"/>
        <v>1867.7083250000003</v>
      </c>
      <c r="AG102" s="62">
        <f t="shared" si="77"/>
        <v>78.45920000000001</v>
      </c>
      <c r="AH102" s="62">
        <f t="shared" si="78"/>
        <v>78.459199999999996</v>
      </c>
      <c r="AI102" s="62">
        <f t="shared" si="79"/>
        <v>69.066669000000005</v>
      </c>
      <c r="AK102" s="98"/>
      <c r="AL102" s="90" t="s">
        <v>630</v>
      </c>
      <c r="AM102" s="99">
        <v>980.74</v>
      </c>
      <c r="AN102" s="99">
        <v>69.066669000000005</v>
      </c>
      <c r="AO102" s="99">
        <v>80.349997000000002</v>
      </c>
      <c r="AP102" s="99">
        <v>0</v>
      </c>
      <c r="AQ102" s="99">
        <v>14.199902995177021</v>
      </c>
      <c r="AR102" s="99">
        <v>12.5</v>
      </c>
      <c r="AS102" s="99">
        <v>52.510340446225726</v>
      </c>
      <c r="AT102" s="99">
        <v>52.510340446225726</v>
      </c>
      <c r="AU102" s="99">
        <v>1.6999029951770217</v>
      </c>
      <c r="AV102" s="99">
        <v>863.33336249999991</v>
      </c>
      <c r="AW102" s="99">
        <v>-117.40663750000003</v>
      </c>
      <c r="AX102" s="99">
        <v>-9.3925310000000017</v>
      </c>
      <c r="AY102" s="72"/>
    </row>
    <row r="103" spans="1:51">
      <c r="B103" s="59" t="str">
        <f t="shared" si="55"/>
        <v>K99413 2lb Smart Way Grape Jelly</v>
      </c>
      <c r="D103" s="91">
        <f t="shared" si="80"/>
        <v>10854.93</v>
      </c>
      <c r="E103" s="92">
        <f t="shared" si="80"/>
        <v>846.70005300000003</v>
      </c>
      <c r="F103" s="92">
        <f t="shared" si="80"/>
        <v>2133.6666150000001</v>
      </c>
      <c r="G103" s="92">
        <f t="shared" si="80"/>
        <v>580.79999800000007</v>
      </c>
      <c r="H103" s="93">
        <f t="shared" si="57"/>
        <v>12.820277926686275</v>
      </c>
      <c r="I103" s="94">
        <f t="shared" si="58"/>
        <v>12.499999999999998</v>
      </c>
      <c r="J103" s="95">
        <f t="shared" si="59"/>
        <v>0.24385109753242853</v>
      </c>
      <c r="K103" s="95">
        <f t="shared" si="59"/>
        <v>0.29137166554836791</v>
      </c>
      <c r="L103" s="96">
        <f t="shared" si="65"/>
        <v>12.500000000000011</v>
      </c>
      <c r="M103" s="60">
        <f t="shared" si="60"/>
        <v>0.23775917625080903</v>
      </c>
      <c r="N103" s="60">
        <f t="shared" si="61"/>
        <v>-6.0919212816195056E-3</v>
      </c>
      <c r="O103" s="60">
        <f t="shared" si="66"/>
        <v>0.28409257897391038</v>
      </c>
      <c r="P103" s="60">
        <f t="shared" si="67"/>
        <v>-7.2790865744575273E-3</v>
      </c>
      <c r="Q103" s="97">
        <f t="shared" si="62"/>
        <v>12.499999999999998</v>
      </c>
      <c r="R103" s="60">
        <f t="shared" si="63"/>
        <v>0.24385109753242876</v>
      </c>
      <c r="S103" s="60">
        <f t="shared" si="64"/>
        <v>2.2204460492503131E-16</v>
      </c>
      <c r="T103" s="60">
        <f t="shared" si="68"/>
        <v>0.29137166554836808</v>
      </c>
      <c r="U103" s="60">
        <f t="shared" si="69"/>
        <v>0</v>
      </c>
      <c r="W103" s="61"/>
      <c r="X103" s="61"/>
      <c r="Y103" s="60"/>
      <c r="Z103" s="62">
        <f t="shared" si="70"/>
        <v>45655.146401370759</v>
      </c>
      <c r="AA103" s="62">
        <f t="shared" si="71"/>
        <v>44514.583324999992</v>
      </c>
      <c r="AB103" s="62">
        <f t="shared" si="72"/>
        <v>868.39439999999934</v>
      </c>
      <c r="AC103" s="62">
        <f t="shared" si="73"/>
        <v>868.39440000000013</v>
      </c>
      <c r="AD103" s="62">
        <f t="shared" si="74"/>
        <v>846.70005300000003</v>
      </c>
      <c r="AE103" s="62">
        <f t="shared" si="75"/>
        <v>38209.129007191921</v>
      </c>
      <c r="AF103" s="62">
        <f t="shared" si="76"/>
        <v>37254.583349999994</v>
      </c>
      <c r="AG103" s="62">
        <f t="shared" si="77"/>
        <v>868.39439999999968</v>
      </c>
      <c r="AH103" s="62">
        <f t="shared" si="78"/>
        <v>868.39440000000013</v>
      </c>
      <c r="AI103" s="62">
        <f t="shared" si="79"/>
        <v>846.70005300000014</v>
      </c>
      <c r="AK103" s="98"/>
      <c r="AL103" s="90" t="s">
        <v>493</v>
      </c>
      <c r="AM103" s="99">
        <v>10854.93</v>
      </c>
      <c r="AN103" s="99">
        <v>846.70005300000003</v>
      </c>
      <c r="AO103" s="99">
        <v>2133.6666150000001</v>
      </c>
      <c r="AP103" s="99">
        <v>580.79999800000007</v>
      </c>
      <c r="AQ103" s="99">
        <v>12.820277926686277</v>
      </c>
      <c r="AR103" s="99">
        <v>12.499999999999998</v>
      </c>
      <c r="AS103" s="99">
        <v>24.385109753242855</v>
      </c>
      <c r="AT103" s="99">
        <v>29.137166554836789</v>
      </c>
      <c r="AU103" s="99">
        <v>0.32027792668627625</v>
      </c>
      <c r="AV103" s="99">
        <v>10583.750662499999</v>
      </c>
      <c r="AW103" s="99">
        <v>-271.17933749999997</v>
      </c>
      <c r="AX103" s="99">
        <v>-21.694346999999997</v>
      </c>
      <c r="AY103" s="72"/>
    </row>
    <row r="104" spans="1:51">
      <c r="B104" s="59" t="str">
        <f t="shared" si="55"/>
        <v>K99420 18oz Smart Way Grape Jelly</v>
      </c>
      <c r="D104" s="91">
        <f t="shared" si="80"/>
        <v>29123.52</v>
      </c>
      <c r="E104" s="92">
        <f t="shared" si="80"/>
        <v>1927.9167479999999</v>
      </c>
      <c r="F104" s="92">
        <f t="shared" si="80"/>
        <v>1532.1999249999999</v>
      </c>
      <c r="G104" s="92">
        <f t="shared" si="80"/>
        <v>693.53332599999999</v>
      </c>
      <c r="H104" s="93">
        <f t="shared" si="57"/>
        <v>15.106212459750882</v>
      </c>
      <c r="I104" s="94">
        <f t="shared" si="58"/>
        <v>14.750000000000005</v>
      </c>
      <c r="J104" s="95">
        <f t="shared" si="59"/>
        <v>0.47535924612145719</v>
      </c>
      <c r="K104" s="95">
        <f t="shared" si="59"/>
        <v>0.57063854162897054</v>
      </c>
      <c r="L104" s="96">
        <f t="shared" si="65"/>
        <v>14.750000000196909</v>
      </c>
      <c r="M104" s="60">
        <f t="shared" si="60"/>
        <v>0.46415002430733215</v>
      </c>
      <c r="N104" s="60">
        <f t="shared" si="61"/>
        <v>-1.1209221814125037E-2</v>
      </c>
      <c r="O104" s="60">
        <f t="shared" si="66"/>
        <v>0.55718258376774699</v>
      </c>
      <c r="P104" s="60">
        <f t="shared" si="67"/>
        <v>-1.3455957861223555E-2</v>
      </c>
      <c r="Q104" s="97">
        <f t="shared" si="62"/>
        <v>14.750000000000005</v>
      </c>
      <c r="R104" s="60">
        <f t="shared" si="63"/>
        <v>0.47535924612780295</v>
      </c>
      <c r="S104" s="60">
        <f t="shared" si="64"/>
        <v>6.3457572530012385E-12</v>
      </c>
      <c r="T104" s="60">
        <f t="shared" si="68"/>
        <v>0.57063854164532368</v>
      </c>
      <c r="U104" s="60">
        <f t="shared" si="69"/>
        <v>1.6353141063518706E-11</v>
      </c>
      <c r="W104" s="61"/>
      <c r="X104" s="61"/>
      <c r="Y104" s="60"/>
      <c r="Z104" s="62">
        <f t="shared" si="70"/>
        <v>62745.919368338029</v>
      </c>
      <c r="AA104" s="62">
        <f t="shared" si="71"/>
        <v>61266.337485250013</v>
      </c>
      <c r="AB104" s="62">
        <f t="shared" si="72"/>
        <v>1974.4759321770312</v>
      </c>
      <c r="AC104" s="62">
        <f t="shared" si="73"/>
        <v>1974.4759322033892</v>
      </c>
      <c r="AD104" s="62">
        <f t="shared" si="74"/>
        <v>1927.9167479999999</v>
      </c>
      <c r="AE104" s="62">
        <f t="shared" si="75"/>
        <v>52269.257597864358</v>
      </c>
      <c r="AF104" s="62">
        <f t="shared" si="76"/>
        <v>51036.720926750015</v>
      </c>
      <c r="AG104" s="62">
        <f t="shared" si="77"/>
        <v>1974.4759321468052</v>
      </c>
      <c r="AH104" s="62">
        <f t="shared" si="78"/>
        <v>1974.475932203389</v>
      </c>
      <c r="AI104" s="62">
        <f t="shared" si="79"/>
        <v>1927.9167480000003</v>
      </c>
      <c r="AK104" s="98"/>
      <c r="AL104" s="90" t="s">
        <v>494</v>
      </c>
      <c r="AM104" s="99">
        <v>29123.52</v>
      </c>
      <c r="AN104" s="99">
        <v>1927.9167479999999</v>
      </c>
      <c r="AO104" s="99">
        <v>1532.1999249999999</v>
      </c>
      <c r="AP104" s="99">
        <v>693.53332599999999</v>
      </c>
      <c r="AQ104" s="99">
        <v>15.106212459750882</v>
      </c>
      <c r="AR104" s="99">
        <v>14.750000000000005</v>
      </c>
      <c r="AS104" s="99">
        <v>47.53592461214572</v>
      </c>
      <c r="AT104" s="99">
        <v>57.063854162897051</v>
      </c>
      <c r="AU104" s="99">
        <v>0.35621245975088184</v>
      </c>
      <c r="AV104" s="99">
        <v>28436.772033000001</v>
      </c>
      <c r="AW104" s="99">
        <v>-686.74796700000093</v>
      </c>
      <c r="AX104" s="99">
        <v>-46.559184203389904</v>
      </c>
      <c r="AY104" s="72"/>
    </row>
    <row r="105" spans="1:51">
      <c r="B105" s="59" t="str">
        <f t="shared" si="55"/>
        <v>K99429 18oz Smart Way Apple Jelly</v>
      </c>
      <c r="D105" s="91">
        <f t="shared" si="80"/>
        <v>9738.8799999999992</v>
      </c>
      <c r="E105" s="92">
        <f t="shared" si="80"/>
        <v>634.98336000000006</v>
      </c>
      <c r="F105" s="92">
        <f t="shared" si="80"/>
        <v>244.91664100000003</v>
      </c>
      <c r="G105" s="92">
        <f t="shared" si="80"/>
        <v>347.41666499999997</v>
      </c>
      <c r="H105" s="93">
        <f t="shared" si="57"/>
        <v>15.337220805282202</v>
      </c>
      <c r="I105" s="94">
        <f t="shared" si="58"/>
        <v>14.749999999999998</v>
      </c>
      <c r="J105" s="95">
        <f t="shared" si="59"/>
        <v>0.53797285503095638</v>
      </c>
      <c r="K105" s="95">
        <f t="shared" si="59"/>
        <v>0.75038419153317448</v>
      </c>
      <c r="L105" s="96">
        <f t="shared" si="65"/>
        <v>14.750000000276181</v>
      </c>
      <c r="M105" s="60">
        <f t="shared" si="60"/>
        <v>0.51737532585579671</v>
      </c>
      <c r="N105" s="60">
        <f t="shared" si="61"/>
        <v>-2.0597529175159668E-2</v>
      </c>
      <c r="O105" s="60">
        <f t="shared" si="66"/>
        <v>0.72165400531690649</v>
      </c>
      <c r="P105" s="60">
        <f t="shared" si="67"/>
        <v>-2.8730186216267994E-2</v>
      </c>
      <c r="Q105" s="97">
        <f t="shared" si="62"/>
        <v>14.749999999999998</v>
      </c>
      <c r="R105" s="60">
        <f t="shared" si="63"/>
        <v>0.53797285504102943</v>
      </c>
      <c r="S105" s="60">
        <f t="shared" si="64"/>
        <v>1.0073053502424045E-11</v>
      </c>
      <c r="T105" s="60">
        <f t="shared" si="68"/>
        <v>0.7503841914957079</v>
      </c>
      <c r="U105" s="60">
        <f t="shared" si="69"/>
        <v>-3.7466585389722695E-11</v>
      </c>
      <c r="W105" s="61"/>
      <c r="X105" s="61"/>
      <c r="Y105" s="60"/>
      <c r="Z105" s="62">
        <f t="shared" si="70"/>
        <v>18823.626704444789</v>
      </c>
      <c r="AA105" s="62">
        <f t="shared" si="71"/>
        <v>18102.920823500001</v>
      </c>
      <c r="AB105" s="62">
        <f t="shared" si="72"/>
        <v>660.26305083509476</v>
      </c>
      <c r="AC105" s="62">
        <f t="shared" si="73"/>
        <v>660.26305084745763</v>
      </c>
      <c r="AD105" s="62">
        <f t="shared" si="74"/>
        <v>634.98336000000006</v>
      </c>
      <c r="AE105" s="62">
        <f t="shared" si="75"/>
        <v>13495.220601905032</v>
      </c>
      <c r="AF105" s="62">
        <f t="shared" si="76"/>
        <v>12978.525014749999</v>
      </c>
      <c r="AG105" s="62">
        <f t="shared" si="77"/>
        <v>660.26305088042443</v>
      </c>
      <c r="AH105" s="62">
        <f t="shared" si="78"/>
        <v>660.26305084745763</v>
      </c>
      <c r="AI105" s="62">
        <f t="shared" si="79"/>
        <v>634.98336000000006</v>
      </c>
      <c r="AK105" s="98"/>
      <c r="AL105" s="90" t="s">
        <v>495</v>
      </c>
      <c r="AM105" s="99">
        <v>9738.8799999999992</v>
      </c>
      <c r="AN105" s="99">
        <v>634.98336000000006</v>
      </c>
      <c r="AO105" s="99">
        <v>244.91664100000003</v>
      </c>
      <c r="AP105" s="99">
        <v>347.41666499999997</v>
      </c>
      <c r="AQ105" s="99">
        <v>15.337220805282204</v>
      </c>
      <c r="AR105" s="99">
        <v>14.749999999999998</v>
      </c>
      <c r="AS105" s="99">
        <v>53.797285503095637</v>
      </c>
      <c r="AT105" s="99">
        <v>75.038419153317449</v>
      </c>
      <c r="AU105" s="99">
        <v>0.58722080528220433</v>
      </c>
      <c r="AV105" s="99">
        <v>9366.0045599999994</v>
      </c>
      <c r="AW105" s="99">
        <v>-372.87543999999951</v>
      </c>
      <c r="AX105" s="99">
        <v>-25.279690847457594</v>
      </c>
      <c r="AY105" s="72"/>
    </row>
    <row r="106" spans="1:51">
      <c r="B106" s="59" t="str">
        <f t="shared" si="55"/>
        <v>K997424 14oz  Kroger Spicy Pizza Sauce</v>
      </c>
      <c r="D106" s="91">
        <f t="shared" si="80"/>
        <v>18299.39</v>
      </c>
      <c r="E106" s="92">
        <f t="shared" si="80"/>
        <v>1203.466739</v>
      </c>
      <c r="F106" s="92">
        <f t="shared" si="80"/>
        <v>1340.9999299999999</v>
      </c>
      <c r="G106" s="92">
        <f t="shared" si="80"/>
        <v>590.28333099999998</v>
      </c>
      <c r="H106" s="93">
        <f t="shared" si="57"/>
        <v>15.205563566472609</v>
      </c>
      <c r="I106" s="94">
        <f t="shared" si="58"/>
        <v>15.420000000000005</v>
      </c>
      <c r="J106" s="95">
        <f t="shared" si="59"/>
        <v>0.37852970069417352</v>
      </c>
      <c r="K106" s="95">
        <f t="shared" si="59"/>
        <v>0.46634369146970067</v>
      </c>
      <c r="L106" s="96">
        <f t="shared" si="65"/>
        <v>15.421752913363115</v>
      </c>
      <c r="M106" s="60">
        <f t="shared" si="60"/>
        <v>0.38391155243639846</v>
      </c>
      <c r="N106" s="60">
        <f t="shared" si="61"/>
        <v>5.3818517422249412E-3</v>
      </c>
      <c r="O106" s="60">
        <f t="shared" si="66"/>
        <v>0.47297406315523638</v>
      </c>
      <c r="P106" s="60">
        <f t="shared" si="67"/>
        <v>6.6303716855357075E-3</v>
      </c>
      <c r="Q106" s="97">
        <f t="shared" si="62"/>
        <v>15.420000000000005</v>
      </c>
      <c r="R106" s="60">
        <f t="shared" si="63"/>
        <v>0.37857273115919821</v>
      </c>
      <c r="S106" s="60">
        <f t="shared" si="64"/>
        <v>4.3030465024684883E-5</v>
      </c>
      <c r="T106" s="60">
        <f t="shared" si="68"/>
        <v>0.46639670444875325</v>
      </c>
      <c r="U106" s="60">
        <f t="shared" si="69"/>
        <v>5.3012979052580178E-5</v>
      </c>
      <c r="W106" s="61"/>
      <c r="X106" s="61"/>
      <c r="Y106" s="60"/>
      <c r="Z106" s="62">
        <f t="shared" si="70"/>
        <v>47665.640390000008</v>
      </c>
      <c r="AA106" s="62">
        <f t="shared" si="71"/>
        <v>48337.845000000016</v>
      </c>
      <c r="AB106" s="62">
        <f t="shared" si="72"/>
        <v>1186.5959792510605</v>
      </c>
      <c r="AC106" s="62">
        <f t="shared" si="73"/>
        <v>1186.7308690012965</v>
      </c>
      <c r="AD106" s="62">
        <f t="shared" si="74"/>
        <v>1203.4667390000002</v>
      </c>
      <c r="AE106" s="62">
        <f t="shared" si="75"/>
        <v>38690.049678250318</v>
      </c>
      <c r="AF106" s="62">
        <f t="shared" si="76"/>
        <v>39235.67603598001</v>
      </c>
      <c r="AG106" s="62">
        <f t="shared" si="77"/>
        <v>1186.5959792430729</v>
      </c>
      <c r="AH106" s="62">
        <f t="shared" si="78"/>
        <v>1186.7308690012967</v>
      </c>
      <c r="AI106" s="62">
        <f t="shared" si="79"/>
        <v>1203.466739</v>
      </c>
      <c r="AK106" s="98"/>
      <c r="AL106" s="90" t="s">
        <v>496</v>
      </c>
      <c r="AM106" s="99">
        <v>18299.39</v>
      </c>
      <c r="AN106" s="99">
        <v>1203.466739</v>
      </c>
      <c r="AO106" s="99">
        <v>1340.9999299999999</v>
      </c>
      <c r="AP106" s="99">
        <v>590.28333099999998</v>
      </c>
      <c r="AQ106" s="99">
        <v>15.205563566472609</v>
      </c>
      <c r="AR106" s="99">
        <v>15.420000000000005</v>
      </c>
      <c r="AS106" s="99">
        <v>37.852970069417353</v>
      </c>
      <c r="AT106" s="99">
        <v>46.634369146970066</v>
      </c>
      <c r="AU106" s="99">
        <v>-0.21443643352739172</v>
      </c>
      <c r="AV106" s="99">
        <v>18557.457115380006</v>
      </c>
      <c r="AW106" s="99">
        <v>258.06711537999996</v>
      </c>
      <c r="AX106" s="99">
        <v>16.735869998702984</v>
      </c>
      <c r="AY106" s="72"/>
    </row>
    <row r="107" spans="1:51">
      <c r="B107" s="100" t="str">
        <f>CONCATENATE(A76," Subtotal")</f>
        <v>770 Preserves Line Subtotal</v>
      </c>
      <c r="C107" s="101"/>
      <c r="D107" s="102">
        <f>SUM(D77:D106)</f>
        <v>472126.98000000004</v>
      </c>
      <c r="E107" s="102">
        <f>SUM(E77:E106)</f>
        <v>34225.601841999996</v>
      </c>
      <c r="F107" s="102">
        <f>SUM(F77:F106)</f>
        <v>48690.431664999996</v>
      </c>
      <c r="G107" s="102">
        <f>SUM(G77:G106)</f>
        <v>30619.399804999994</v>
      </c>
      <c r="H107" s="103">
        <f t="shared" ref="H107" si="81">D107/E107</f>
        <v>13.79455596367713</v>
      </c>
      <c r="I107" s="104"/>
      <c r="J107" s="105">
        <f>AB107/(SUM($E107:$G107))</f>
        <v>0.31367560706168801</v>
      </c>
      <c r="K107" s="105">
        <f>AG107/(SUM($E107:$F107))</f>
        <v>0.4294721966307663</v>
      </c>
      <c r="L107" s="106">
        <f>D107/(J107*(E107+F107+G107))</f>
        <v>13.257042550497122</v>
      </c>
      <c r="M107" s="107">
        <f>AD107/(SUM($E107:$G107))</f>
        <v>0.30145304283946894</v>
      </c>
      <c r="N107" s="108">
        <f>M107-J107</f>
        <v>-1.2222564222219068E-2</v>
      </c>
      <c r="O107" s="107">
        <f>AI107/(SUM($E107:$F107))</f>
        <v>0.41277422947529901</v>
      </c>
      <c r="P107" s="108">
        <f>O107-K107</f>
        <v>-1.6697967155467286E-2</v>
      </c>
      <c r="Q107" s="106">
        <f>D107/(R107*(E107+F107+G107))</f>
        <v>13.258176597506912</v>
      </c>
      <c r="R107" s="109">
        <f>AC107/(SUM($E107:$G107))</f>
        <v>0.31364877660867541</v>
      </c>
      <c r="S107" s="108">
        <f>R107-J107</f>
        <v>-2.6830453012605116E-5</v>
      </c>
      <c r="T107" s="109">
        <f>AH107/(SUM($E107:$F107))</f>
        <v>0.42947362836692299</v>
      </c>
      <c r="U107" s="108">
        <f>T107-K107</f>
        <v>1.4317361566873466E-6</v>
      </c>
      <c r="V107" s="100"/>
      <c r="W107" s="100"/>
      <c r="X107" s="100"/>
      <c r="Y107" s="60"/>
      <c r="Z107" s="110">
        <f t="shared" ref="Z107:AI107" si="82">SUM(Z77:Z106)</f>
        <v>1538354.8430177185</v>
      </c>
      <c r="AA107" s="110">
        <f t="shared" si="82"/>
        <v>1476033.3912519959</v>
      </c>
      <c r="AB107" s="110">
        <f t="shared" si="82"/>
        <v>35613.29596715339</v>
      </c>
      <c r="AC107" s="110">
        <f t="shared" si="82"/>
        <v>35610.249760044644</v>
      </c>
      <c r="AD107" s="110">
        <f t="shared" si="82"/>
        <v>34225.601841999996</v>
      </c>
      <c r="AE107" s="110">
        <f t="shared" si="82"/>
        <v>1124521.787496198</v>
      </c>
      <c r="AF107" s="110">
        <f t="shared" si="82"/>
        <v>1080274.2005175098</v>
      </c>
      <c r="AG107" s="110">
        <f t="shared" si="82"/>
        <v>35610.131046161507</v>
      </c>
      <c r="AH107" s="110">
        <f t="shared" si="82"/>
        <v>35610.249760044644</v>
      </c>
      <c r="AI107" s="110">
        <f t="shared" si="82"/>
        <v>34225.601841999996</v>
      </c>
      <c r="AK107" s="111"/>
      <c r="AL107" s="117"/>
      <c r="AM107" s="118"/>
      <c r="AN107" s="118"/>
      <c r="AO107" s="118"/>
      <c r="AP107" s="118"/>
      <c r="AQ107" s="118"/>
      <c r="AR107" s="118"/>
      <c r="AS107" s="118"/>
      <c r="AT107" s="118"/>
      <c r="AU107" s="118"/>
      <c r="AV107" s="118"/>
      <c r="AW107" s="118"/>
      <c r="AX107" s="118"/>
      <c r="AY107" s="72"/>
    </row>
    <row r="108" spans="1:51">
      <c r="B108" s="59"/>
      <c r="C108" s="100"/>
      <c r="D108" s="102"/>
      <c r="E108" s="102"/>
      <c r="F108" s="102"/>
      <c r="G108" s="102"/>
      <c r="H108" s="100"/>
      <c r="I108" s="100"/>
      <c r="J108" s="105"/>
      <c r="K108" s="105"/>
      <c r="L108" s="106"/>
      <c r="M108" s="108"/>
      <c r="N108" s="108"/>
      <c r="O108" s="108"/>
      <c r="P108" s="108"/>
      <c r="Q108" s="106"/>
      <c r="R108" s="108"/>
      <c r="S108" s="108"/>
      <c r="T108" s="108"/>
      <c r="U108" s="108"/>
      <c r="V108" s="115"/>
      <c r="W108" s="115"/>
      <c r="X108" s="115"/>
      <c r="Y108" s="116"/>
      <c r="AK108" s="98"/>
      <c r="AY108" s="72"/>
    </row>
    <row r="109" spans="1:51">
      <c r="B109" s="59"/>
      <c r="C109" s="100"/>
      <c r="D109" s="102"/>
      <c r="E109" s="102"/>
      <c r="F109" s="102"/>
      <c r="G109" s="102"/>
      <c r="H109" s="100"/>
      <c r="I109" s="100"/>
      <c r="J109" s="105"/>
      <c r="K109" s="105"/>
      <c r="L109" s="106"/>
      <c r="M109" s="108"/>
      <c r="N109" s="108"/>
      <c r="O109" s="108"/>
      <c r="P109" s="108"/>
      <c r="Q109" s="106"/>
      <c r="R109" s="108"/>
      <c r="S109" s="108"/>
      <c r="T109" s="108"/>
      <c r="U109" s="108"/>
      <c r="V109" s="115"/>
      <c r="W109" s="115"/>
      <c r="X109" s="115"/>
      <c r="Y109" s="116"/>
      <c r="AK109" s="98"/>
      <c r="AL109" s="72"/>
      <c r="AM109" s="72"/>
      <c r="AN109" s="72"/>
      <c r="AO109" s="72"/>
      <c r="AP109" s="72"/>
      <c r="AQ109" s="72"/>
      <c r="AR109" s="72"/>
      <c r="AS109" s="72"/>
      <c r="AT109" s="72"/>
      <c r="AU109" s="72"/>
      <c r="AV109" s="72"/>
      <c r="AW109" s="72"/>
      <c r="AX109" s="72"/>
      <c r="AY109" s="72"/>
    </row>
    <row r="110" spans="1:51">
      <c r="A110" s="83" t="str">
        <f>AL110</f>
        <v>771 Bakery Filling</v>
      </c>
      <c r="B110" s="59"/>
      <c r="C110" s="100"/>
      <c r="D110" s="102"/>
      <c r="E110" s="102"/>
      <c r="F110" s="102"/>
      <c r="G110" s="102"/>
      <c r="H110" s="100"/>
      <c r="I110" s="100"/>
      <c r="J110" s="105"/>
      <c r="K110" s="105"/>
      <c r="L110" s="106"/>
      <c r="M110" s="108"/>
      <c r="N110" s="108"/>
      <c r="O110" s="108"/>
      <c r="P110" s="108"/>
      <c r="Q110" s="106"/>
      <c r="R110" s="108"/>
      <c r="S110" s="108"/>
      <c r="T110" s="108"/>
      <c r="U110" s="108"/>
      <c r="V110" s="115"/>
      <c r="W110" s="115"/>
      <c r="X110" s="115"/>
      <c r="Y110" s="116"/>
      <c r="AK110" s="114"/>
      <c r="AL110" s="90" t="s">
        <v>497</v>
      </c>
      <c r="AM110" s="90"/>
      <c r="AN110" s="90"/>
      <c r="AO110" s="90"/>
      <c r="AP110" s="90"/>
      <c r="AQ110" s="90"/>
      <c r="AR110" s="90"/>
      <c r="AS110" s="90"/>
      <c r="AT110" s="90"/>
      <c r="AU110" s="90"/>
      <c r="AV110" s="90"/>
      <c r="AW110" s="90"/>
      <c r="AX110" s="90"/>
      <c r="AY110" s="72"/>
    </row>
    <row r="111" spans="1:51">
      <c r="B111" s="59" t="str">
        <f t="shared" ref="B111:B120" si="83">AL111</f>
        <v>K01261 20lb Blueberry Filling</v>
      </c>
      <c r="D111" s="91">
        <f t="shared" ref="D111:G120" si="84">AM111</f>
        <v>124</v>
      </c>
      <c r="E111" s="92">
        <f t="shared" si="84"/>
        <v>0</v>
      </c>
      <c r="F111" s="92">
        <f>AO111</f>
        <v>0</v>
      </c>
      <c r="G111" s="92">
        <f>AP111</f>
        <v>0</v>
      </c>
      <c r="H111" s="93">
        <f t="shared" ref="H111:H120" si="85">IF(ISERROR(D111/E111),0,D111/E111)</f>
        <v>0</v>
      </c>
      <c r="I111" s="94">
        <f t="shared" ref="I111:I120" si="86">AR111</f>
        <v>0</v>
      </c>
      <c r="J111" s="95">
        <f t="shared" ref="J111:K120" si="87">AS111/100</f>
        <v>0</v>
      </c>
      <c r="K111" s="95">
        <f t="shared" si="87"/>
        <v>0</v>
      </c>
      <c r="L111" s="96">
        <f>IF(ISERROR(D111/(J111*(E111+F111+G111))),0,D111/(J111*(E111+F111+G111)))</f>
        <v>0</v>
      </c>
      <c r="M111" s="60">
        <f t="shared" ref="M111:M120" si="88">IF(ISERROR(D111/Z111),0,D111/Z111)</f>
        <v>0</v>
      </c>
      <c r="N111" s="60">
        <f t="shared" ref="N111:N120" si="89">M111-J111</f>
        <v>0</v>
      </c>
      <c r="O111" s="60">
        <f>IF(ISERROR(D111/AE111),0,D111/AE111)</f>
        <v>0</v>
      </c>
      <c r="P111" s="60">
        <f>O111-K111</f>
        <v>0</v>
      </c>
      <c r="Q111" s="97">
        <f t="shared" ref="Q111:Q120" si="90">I111</f>
        <v>0</v>
      </c>
      <c r="R111" s="60">
        <f t="shared" ref="R111:R120" si="91">IF(ISERROR(D111/AA111),0,D111/AA111)</f>
        <v>0</v>
      </c>
      <c r="S111" s="60">
        <f t="shared" ref="S111:S120" si="92">R111-J111</f>
        <v>0</v>
      </c>
      <c r="T111" s="60">
        <f>IF(ISERROR(D111/AF111),0,D111/AF111)</f>
        <v>0</v>
      </c>
      <c r="U111" s="60">
        <f>T111-K111</f>
        <v>0</v>
      </c>
      <c r="W111" s="61"/>
      <c r="X111" s="61"/>
      <c r="Y111" s="60"/>
      <c r="Z111" s="62">
        <f>(SUM($E111:$G111))*$H111</f>
        <v>0</v>
      </c>
      <c r="AA111" s="62">
        <f>(SUM($E111:$G111))*$Q111</f>
        <v>0</v>
      </c>
      <c r="AB111" s="62">
        <f>(SUM($E111:$G111))*$J111</f>
        <v>0</v>
      </c>
      <c r="AC111" s="62">
        <f>SUM(($E111:$G111))*$R111</f>
        <v>0</v>
      </c>
      <c r="AD111" s="62">
        <f>SUM(($E111:$G111))*$M111</f>
        <v>0</v>
      </c>
      <c r="AE111" s="62">
        <f>(SUM($E111:$F111))*$H111</f>
        <v>0</v>
      </c>
      <c r="AF111" s="62">
        <f>(SUM($E111:$F111))*$Q111</f>
        <v>0</v>
      </c>
      <c r="AG111" s="62">
        <f>(SUM($E111:$F111))*$K111</f>
        <v>0</v>
      </c>
      <c r="AH111" s="62">
        <f>SUM(($E111:$F111))*$T111</f>
        <v>0</v>
      </c>
      <c r="AI111" s="62">
        <f>SUM(($E111:$F111))*$O111</f>
        <v>0</v>
      </c>
      <c r="AK111" s="98"/>
      <c r="AL111" s="90" t="s">
        <v>632</v>
      </c>
      <c r="AM111" s="99">
        <v>124</v>
      </c>
      <c r="AN111" s="99">
        <v>0</v>
      </c>
      <c r="AO111" s="99">
        <v>0</v>
      </c>
      <c r="AP111" s="99">
        <v>0</v>
      </c>
      <c r="AQ111" s="99">
        <v>0</v>
      </c>
      <c r="AR111" s="99">
        <v>0</v>
      </c>
      <c r="AS111" s="99">
        <v>0</v>
      </c>
      <c r="AT111" s="99">
        <v>0</v>
      </c>
      <c r="AU111" s="99">
        <v>0</v>
      </c>
      <c r="AV111" s="99">
        <v>0</v>
      </c>
      <c r="AW111" s="99">
        <v>-124</v>
      </c>
      <c r="AX111" s="99">
        <v>-89.855072463768124</v>
      </c>
      <c r="AY111" s="72"/>
    </row>
    <row r="112" spans="1:51">
      <c r="B112" s="59" t="str">
        <f t="shared" si="83"/>
        <v>K01262 20lb Cherry Filling</v>
      </c>
      <c r="D112" s="91">
        <f t="shared" si="84"/>
        <v>3159</v>
      </c>
      <c r="E112" s="92">
        <f t="shared" si="84"/>
        <v>1972</v>
      </c>
      <c r="F112" s="92">
        <f t="shared" si="84"/>
        <v>0</v>
      </c>
      <c r="G112" s="92">
        <f t="shared" si="84"/>
        <v>45</v>
      </c>
      <c r="H112" s="93">
        <f t="shared" si="85"/>
        <v>1.6019269776876268</v>
      </c>
      <c r="I112" s="94">
        <f t="shared" si="86"/>
        <v>1.6</v>
      </c>
      <c r="J112" s="95">
        <f t="shared" si="87"/>
        <v>0.97886712940009912</v>
      </c>
      <c r="K112" s="95">
        <f t="shared" si="87"/>
        <v>1.0012043610547667</v>
      </c>
      <c r="L112" s="96">
        <f t="shared" ref="L112:L120" si="93">IF(ISERROR(D112/(J112*(E112+F112+G112))),0,D112/(J112*(E112+F112+G112)))</f>
        <v>1.6</v>
      </c>
      <c r="M112" s="60">
        <f t="shared" si="88"/>
        <v>0.97768963807635101</v>
      </c>
      <c r="N112" s="60">
        <f t="shared" si="89"/>
        <v>-1.1774913237481144E-3</v>
      </c>
      <c r="O112" s="60">
        <f t="shared" ref="O112:O120" si="94">IF(ISERROR(D112/AE112),0,D112/AE112)</f>
        <v>1</v>
      </c>
      <c r="P112" s="60">
        <f t="shared" ref="P112:P120" si="95">O112-K112</f>
        <v>-1.2043610547667338E-3</v>
      </c>
      <c r="Q112" s="97">
        <f t="shared" si="90"/>
        <v>1.6</v>
      </c>
      <c r="R112" s="60">
        <f t="shared" si="91"/>
        <v>0.97886712940009912</v>
      </c>
      <c r="S112" s="60">
        <f t="shared" si="92"/>
        <v>0</v>
      </c>
      <c r="T112" s="60">
        <f t="shared" ref="T112:T120" si="96">IF(ISERROR(D112/AF112),0,D112/AF112)</f>
        <v>1.0012043610547667</v>
      </c>
      <c r="U112" s="60">
        <f t="shared" ref="U112:U120" si="97">T112-K112</f>
        <v>0</v>
      </c>
      <c r="W112" s="61"/>
      <c r="X112" s="61"/>
      <c r="Y112" s="60"/>
      <c r="Z112" s="62">
        <f t="shared" ref="Z112:Z120" si="98">(SUM($E112:$G112))*$H112</f>
        <v>3231.0867139959432</v>
      </c>
      <c r="AA112" s="62">
        <f t="shared" ref="AA112:AA120" si="99">(SUM($E112:$G112))*$Q112</f>
        <v>3227.2000000000003</v>
      </c>
      <c r="AB112" s="62">
        <f t="shared" ref="AB112:AB120" si="100">(SUM($E112:$G112))*$J112</f>
        <v>1974.375</v>
      </c>
      <c r="AC112" s="62">
        <f t="shared" ref="AC112:AC120" si="101">SUM(($E112:$G112))*$R112</f>
        <v>1974.375</v>
      </c>
      <c r="AD112" s="62">
        <f t="shared" ref="AD112:AD120" si="102">SUM(($E112:$G112))*$M112</f>
        <v>1972</v>
      </c>
      <c r="AE112" s="62">
        <f t="shared" ref="AE112:AE120" si="103">(SUM($E112:$F112))*$H112</f>
        <v>3159</v>
      </c>
      <c r="AF112" s="62">
        <f t="shared" ref="AF112:AF120" si="104">(SUM($E112:$F112))*$Q112</f>
        <v>3155.2000000000003</v>
      </c>
      <c r="AG112" s="62">
        <f t="shared" ref="AG112:AG120" si="105">(SUM($E112:$F112))*$K112</f>
        <v>1974.375</v>
      </c>
      <c r="AH112" s="62">
        <f t="shared" ref="AH112:AH120" si="106">SUM(($E112:$F112))*$T112</f>
        <v>1974.375</v>
      </c>
      <c r="AI112" s="62">
        <f t="shared" ref="AI112:AI120" si="107">SUM(($E112:$F112))*$O112</f>
        <v>1972</v>
      </c>
      <c r="AK112" s="98"/>
      <c r="AL112" s="90" t="s">
        <v>498</v>
      </c>
      <c r="AM112" s="99">
        <v>3159</v>
      </c>
      <c r="AN112" s="99">
        <v>1972</v>
      </c>
      <c r="AO112" s="99">
        <v>0</v>
      </c>
      <c r="AP112" s="99">
        <v>45</v>
      </c>
      <c r="AQ112" s="99">
        <v>1.6019269776876268</v>
      </c>
      <c r="AR112" s="99">
        <v>1.6</v>
      </c>
      <c r="AS112" s="99">
        <v>97.886712940009915</v>
      </c>
      <c r="AT112" s="99">
        <v>100.12043610547667</v>
      </c>
      <c r="AU112" s="99">
        <v>1.9269776876268451E-3</v>
      </c>
      <c r="AV112" s="99">
        <v>3155.2</v>
      </c>
      <c r="AW112" s="99">
        <v>-3.8</v>
      </c>
      <c r="AX112" s="99">
        <v>-2.375</v>
      </c>
      <c r="AY112" s="72"/>
    </row>
    <row r="113" spans="1:51">
      <c r="B113" s="59" t="str">
        <f t="shared" si="83"/>
        <v>K01264 20lb Apple Filling</v>
      </c>
      <c r="D113" s="91">
        <f t="shared" si="84"/>
        <v>4389</v>
      </c>
      <c r="E113" s="92">
        <f t="shared" si="84"/>
        <v>2736</v>
      </c>
      <c r="F113" s="92">
        <f t="shared" si="84"/>
        <v>0</v>
      </c>
      <c r="G113" s="92">
        <f t="shared" si="84"/>
        <v>0</v>
      </c>
      <c r="H113" s="93">
        <f t="shared" si="85"/>
        <v>1.6041666666666667</v>
      </c>
      <c r="I113" s="94">
        <f t="shared" si="86"/>
        <v>1.6</v>
      </c>
      <c r="J113" s="95">
        <f t="shared" si="87"/>
        <v>1.0026041666666665</v>
      </c>
      <c r="K113" s="95">
        <f t="shared" si="87"/>
        <v>1.0026041666666665</v>
      </c>
      <c r="L113" s="96">
        <f t="shared" si="93"/>
        <v>1.6000000000000003</v>
      </c>
      <c r="M113" s="60">
        <f t="shared" si="88"/>
        <v>1</v>
      </c>
      <c r="N113" s="60">
        <f t="shared" si="89"/>
        <v>-2.6041666666665186E-3</v>
      </c>
      <c r="O113" s="60">
        <f t="shared" si="94"/>
        <v>1</v>
      </c>
      <c r="P113" s="60">
        <f t="shared" si="95"/>
        <v>-2.6041666666665186E-3</v>
      </c>
      <c r="Q113" s="97">
        <f t="shared" si="90"/>
        <v>1.6</v>
      </c>
      <c r="R113" s="60">
        <f t="shared" si="91"/>
        <v>1.0026041666666665</v>
      </c>
      <c r="S113" s="60">
        <f t="shared" si="92"/>
        <v>0</v>
      </c>
      <c r="T113" s="60">
        <f t="shared" si="96"/>
        <v>1.0026041666666665</v>
      </c>
      <c r="U113" s="60">
        <f t="shared" si="97"/>
        <v>0</v>
      </c>
      <c r="W113" s="61"/>
      <c r="X113" s="61"/>
      <c r="Y113" s="60"/>
      <c r="Z113" s="62">
        <f t="shared" si="98"/>
        <v>4389</v>
      </c>
      <c r="AA113" s="62">
        <f t="shared" si="99"/>
        <v>4377.6000000000004</v>
      </c>
      <c r="AB113" s="62">
        <f t="shared" si="100"/>
        <v>2743.1249999999995</v>
      </c>
      <c r="AC113" s="62">
        <f t="shared" si="101"/>
        <v>2743.1249999999995</v>
      </c>
      <c r="AD113" s="62">
        <f t="shared" si="102"/>
        <v>2736</v>
      </c>
      <c r="AE113" s="62">
        <f t="shared" si="103"/>
        <v>4389</v>
      </c>
      <c r="AF113" s="62">
        <f t="shared" si="104"/>
        <v>4377.6000000000004</v>
      </c>
      <c r="AG113" s="62">
        <f t="shared" si="105"/>
        <v>2743.1249999999995</v>
      </c>
      <c r="AH113" s="62">
        <f t="shared" si="106"/>
        <v>2743.1249999999995</v>
      </c>
      <c r="AI113" s="62">
        <f t="shared" si="107"/>
        <v>2736</v>
      </c>
      <c r="AK113" s="98"/>
      <c r="AL113" s="90" t="s">
        <v>499</v>
      </c>
      <c r="AM113" s="99">
        <v>4389</v>
      </c>
      <c r="AN113" s="99">
        <v>2736</v>
      </c>
      <c r="AO113" s="99">
        <v>0</v>
      </c>
      <c r="AP113" s="99">
        <v>0</v>
      </c>
      <c r="AQ113" s="99">
        <v>1.6041666666666665</v>
      </c>
      <c r="AR113" s="99">
        <v>1.6</v>
      </c>
      <c r="AS113" s="99">
        <v>100.26041666666666</v>
      </c>
      <c r="AT113" s="99">
        <v>100.26041666666666</v>
      </c>
      <c r="AU113" s="99">
        <v>4.1666666666665721E-3</v>
      </c>
      <c r="AV113" s="99">
        <v>4377.6000000000004</v>
      </c>
      <c r="AW113" s="99">
        <v>-11.4</v>
      </c>
      <c r="AX113" s="99">
        <v>-7.125</v>
      </c>
      <c r="AY113" s="72"/>
    </row>
    <row r="114" spans="1:51">
      <c r="B114" s="59" t="str">
        <f t="shared" si="83"/>
        <v>K01265 20 lb Raspberry Filling</v>
      </c>
      <c r="D114" s="91">
        <f t="shared" si="84"/>
        <v>1124</v>
      </c>
      <c r="E114" s="92">
        <f t="shared" si="84"/>
        <v>702</v>
      </c>
      <c r="F114" s="92">
        <f t="shared" si="84"/>
        <v>0</v>
      </c>
      <c r="G114" s="92">
        <f t="shared" si="84"/>
        <v>0</v>
      </c>
      <c r="H114" s="93">
        <f t="shared" si="85"/>
        <v>1.6011396011396011</v>
      </c>
      <c r="I114" s="94">
        <f t="shared" si="86"/>
        <v>1.6</v>
      </c>
      <c r="J114" s="95">
        <f t="shared" si="87"/>
        <v>1.0007122507122508</v>
      </c>
      <c r="K114" s="95">
        <f t="shared" si="87"/>
        <v>1.0007122507122508</v>
      </c>
      <c r="L114" s="96">
        <f t="shared" si="93"/>
        <v>1.6</v>
      </c>
      <c r="M114" s="60">
        <f t="shared" si="88"/>
        <v>1</v>
      </c>
      <c r="N114" s="60">
        <f t="shared" si="89"/>
        <v>-7.1225071225078374E-4</v>
      </c>
      <c r="O114" s="60">
        <f t="shared" si="94"/>
        <v>1</v>
      </c>
      <c r="P114" s="60">
        <f t="shared" si="95"/>
        <v>-7.1225071225078374E-4</v>
      </c>
      <c r="Q114" s="97">
        <f t="shared" si="90"/>
        <v>1.6</v>
      </c>
      <c r="R114" s="60">
        <f t="shared" si="91"/>
        <v>1.0007122507122506</v>
      </c>
      <c r="S114" s="60">
        <f t="shared" si="92"/>
        <v>0</v>
      </c>
      <c r="T114" s="60">
        <f t="shared" si="96"/>
        <v>1.0007122507122506</v>
      </c>
      <c r="U114" s="60">
        <f t="shared" si="97"/>
        <v>0</v>
      </c>
      <c r="W114" s="61"/>
      <c r="X114" s="61"/>
      <c r="Y114" s="60"/>
      <c r="Z114" s="62">
        <f t="shared" si="98"/>
        <v>1124</v>
      </c>
      <c r="AA114" s="62">
        <f t="shared" si="99"/>
        <v>1123.2</v>
      </c>
      <c r="AB114" s="62">
        <f t="shared" si="100"/>
        <v>702.5</v>
      </c>
      <c r="AC114" s="62">
        <f t="shared" si="101"/>
        <v>702.49999999999989</v>
      </c>
      <c r="AD114" s="62">
        <f t="shared" si="102"/>
        <v>702</v>
      </c>
      <c r="AE114" s="62">
        <f t="shared" si="103"/>
        <v>1124</v>
      </c>
      <c r="AF114" s="62">
        <f t="shared" si="104"/>
        <v>1123.2</v>
      </c>
      <c r="AG114" s="62">
        <f t="shared" si="105"/>
        <v>702.5</v>
      </c>
      <c r="AH114" s="62">
        <f t="shared" si="106"/>
        <v>702.49999999999989</v>
      </c>
      <c r="AI114" s="62">
        <f t="shared" si="107"/>
        <v>702</v>
      </c>
      <c r="AK114" s="98"/>
      <c r="AL114" s="90" t="s">
        <v>500</v>
      </c>
      <c r="AM114" s="99">
        <v>1124</v>
      </c>
      <c r="AN114" s="99">
        <v>702</v>
      </c>
      <c r="AO114" s="99">
        <v>0</v>
      </c>
      <c r="AP114" s="99">
        <v>0</v>
      </c>
      <c r="AQ114" s="99">
        <v>1.6011396011396011</v>
      </c>
      <c r="AR114" s="99">
        <v>1.6</v>
      </c>
      <c r="AS114" s="99">
        <v>100.07122507122507</v>
      </c>
      <c r="AT114" s="99">
        <v>100.07122507122507</v>
      </c>
      <c r="AU114" s="99">
        <v>1.1396011396010409E-3</v>
      </c>
      <c r="AV114" s="99">
        <v>1123.2</v>
      </c>
      <c r="AW114" s="99">
        <v>-0.8</v>
      </c>
      <c r="AX114" s="99">
        <v>-0.5</v>
      </c>
      <c r="AY114" s="72"/>
    </row>
    <row r="115" spans="1:51">
      <c r="B115" s="59" t="str">
        <f t="shared" si="83"/>
        <v>K01266 20 lb Strawberry Glaze</v>
      </c>
      <c r="D115" s="91">
        <f t="shared" si="84"/>
        <v>2761</v>
      </c>
      <c r="E115" s="92">
        <f t="shared" si="84"/>
        <v>1723</v>
      </c>
      <c r="F115" s="92">
        <f t="shared" si="84"/>
        <v>0</v>
      </c>
      <c r="G115" s="92">
        <f t="shared" si="84"/>
        <v>0</v>
      </c>
      <c r="H115" s="93">
        <f t="shared" si="85"/>
        <v>1.6024376088218224</v>
      </c>
      <c r="I115" s="94">
        <f t="shared" si="86"/>
        <v>1.6</v>
      </c>
      <c r="J115" s="95">
        <f t="shared" si="87"/>
        <v>1.0015235055136391</v>
      </c>
      <c r="K115" s="95">
        <f t="shared" si="87"/>
        <v>1.0015235055136391</v>
      </c>
      <c r="L115" s="96">
        <f t="shared" si="93"/>
        <v>1.5999999999999999</v>
      </c>
      <c r="M115" s="60">
        <f t="shared" si="88"/>
        <v>1</v>
      </c>
      <c r="N115" s="60">
        <f t="shared" si="89"/>
        <v>-1.5235055136391118E-3</v>
      </c>
      <c r="O115" s="60">
        <f t="shared" si="94"/>
        <v>1</v>
      </c>
      <c r="P115" s="60">
        <f t="shared" si="95"/>
        <v>-1.5235055136391118E-3</v>
      </c>
      <c r="Q115" s="97">
        <f t="shared" si="90"/>
        <v>1.6</v>
      </c>
      <c r="R115" s="60">
        <f t="shared" si="91"/>
        <v>1.0015235055136389</v>
      </c>
      <c r="S115" s="60">
        <f t="shared" si="92"/>
        <v>0</v>
      </c>
      <c r="T115" s="60">
        <f t="shared" si="96"/>
        <v>1.0015235055136389</v>
      </c>
      <c r="U115" s="60">
        <f t="shared" si="97"/>
        <v>0</v>
      </c>
      <c r="W115" s="61"/>
      <c r="X115" s="61"/>
      <c r="Y115" s="60"/>
      <c r="Z115" s="62">
        <f t="shared" si="98"/>
        <v>2761</v>
      </c>
      <c r="AA115" s="62">
        <f t="shared" si="99"/>
        <v>2756.8</v>
      </c>
      <c r="AB115" s="62">
        <f t="shared" si="100"/>
        <v>1725.6250000000002</v>
      </c>
      <c r="AC115" s="62">
        <f t="shared" si="101"/>
        <v>1725.6249999999998</v>
      </c>
      <c r="AD115" s="62">
        <f t="shared" si="102"/>
        <v>1723</v>
      </c>
      <c r="AE115" s="62">
        <f t="shared" si="103"/>
        <v>2761</v>
      </c>
      <c r="AF115" s="62">
        <f t="shared" si="104"/>
        <v>2756.8</v>
      </c>
      <c r="AG115" s="62">
        <f t="shared" si="105"/>
        <v>1725.6250000000002</v>
      </c>
      <c r="AH115" s="62">
        <f t="shared" si="106"/>
        <v>1725.6249999999998</v>
      </c>
      <c r="AI115" s="62">
        <f t="shared" si="107"/>
        <v>1723</v>
      </c>
      <c r="AK115" s="98"/>
      <c r="AL115" s="90" t="s">
        <v>501</v>
      </c>
      <c r="AM115" s="99">
        <v>2761</v>
      </c>
      <c r="AN115" s="99">
        <v>1723</v>
      </c>
      <c r="AO115" s="99">
        <v>0</v>
      </c>
      <c r="AP115" s="99">
        <v>0</v>
      </c>
      <c r="AQ115" s="99">
        <v>1.6024376088218224</v>
      </c>
      <c r="AR115" s="99">
        <v>1.6</v>
      </c>
      <c r="AS115" s="99">
        <v>100.15235055136391</v>
      </c>
      <c r="AT115" s="99">
        <v>100.15235055136391</v>
      </c>
      <c r="AU115" s="99">
        <v>2.4376088218224369E-3</v>
      </c>
      <c r="AV115" s="99">
        <v>2756.8</v>
      </c>
      <c r="AW115" s="99">
        <v>-4.2</v>
      </c>
      <c r="AX115" s="99">
        <v>-2.625</v>
      </c>
      <c r="AY115" s="72"/>
    </row>
    <row r="116" spans="1:51">
      <c r="B116" s="59" t="str">
        <f t="shared" si="83"/>
        <v>K70235 50lb KB Thk &amp; Spcy BBQ</v>
      </c>
      <c r="D116" s="91">
        <f t="shared" si="84"/>
        <v>1063</v>
      </c>
      <c r="E116" s="92">
        <f t="shared" si="84"/>
        <v>2257</v>
      </c>
      <c r="F116" s="92">
        <f t="shared" si="84"/>
        <v>0</v>
      </c>
      <c r="G116" s="92">
        <f t="shared" si="84"/>
        <v>0</v>
      </c>
      <c r="H116" s="93">
        <f t="shared" si="85"/>
        <v>0.47097917589720867</v>
      </c>
      <c r="I116" s="94">
        <f t="shared" si="86"/>
        <v>0.47</v>
      </c>
      <c r="J116" s="95">
        <f t="shared" si="87"/>
        <v>1.0020833529727844</v>
      </c>
      <c r="K116" s="95">
        <f t="shared" si="87"/>
        <v>1.0020833529727844</v>
      </c>
      <c r="L116" s="96">
        <f t="shared" si="93"/>
        <v>0.47000000000000003</v>
      </c>
      <c r="M116" s="60">
        <f t="shared" si="88"/>
        <v>1</v>
      </c>
      <c r="N116" s="60">
        <f t="shared" si="89"/>
        <v>-2.0833529727843914E-3</v>
      </c>
      <c r="O116" s="60">
        <f t="shared" si="94"/>
        <v>1</v>
      </c>
      <c r="P116" s="60">
        <f t="shared" si="95"/>
        <v>-2.0833529727843914E-3</v>
      </c>
      <c r="Q116" s="97">
        <f t="shared" si="90"/>
        <v>0.47</v>
      </c>
      <c r="R116" s="60">
        <f t="shared" si="91"/>
        <v>1.0020833529727844</v>
      </c>
      <c r="S116" s="60">
        <f t="shared" si="92"/>
        <v>0</v>
      </c>
      <c r="T116" s="60">
        <f t="shared" si="96"/>
        <v>1.0020833529727844</v>
      </c>
      <c r="U116" s="60">
        <f t="shared" si="97"/>
        <v>0</v>
      </c>
      <c r="W116" s="61"/>
      <c r="X116" s="61"/>
      <c r="Y116" s="60"/>
      <c r="Z116" s="62">
        <f t="shared" si="98"/>
        <v>1063</v>
      </c>
      <c r="AA116" s="62">
        <f t="shared" si="99"/>
        <v>1060.79</v>
      </c>
      <c r="AB116" s="62">
        <f t="shared" si="100"/>
        <v>2261.7021276595742</v>
      </c>
      <c r="AC116" s="62">
        <f t="shared" si="101"/>
        <v>2261.7021276595742</v>
      </c>
      <c r="AD116" s="62">
        <f t="shared" si="102"/>
        <v>2257</v>
      </c>
      <c r="AE116" s="62">
        <f t="shared" si="103"/>
        <v>1063</v>
      </c>
      <c r="AF116" s="62">
        <f t="shared" si="104"/>
        <v>1060.79</v>
      </c>
      <c r="AG116" s="62">
        <f t="shared" si="105"/>
        <v>2261.7021276595742</v>
      </c>
      <c r="AH116" s="62">
        <f t="shared" si="106"/>
        <v>2261.7021276595742</v>
      </c>
      <c r="AI116" s="62">
        <f t="shared" si="107"/>
        <v>2257</v>
      </c>
      <c r="AK116" s="98"/>
      <c r="AL116" s="90" t="s">
        <v>502</v>
      </c>
      <c r="AM116" s="99">
        <v>1063</v>
      </c>
      <c r="AN116" s="99">
        <v>2257</v>
      </c>
      <c r="AO116" s="99">
        <v>0</v>
      </c>
      <c r="AP116" s="99">
        <v>0</v>
      </c>
      <c r="AQ116" s="99">
        <v>0.47097917589720872</v>
      </c>
      <c r="AR116" s="99">
        <v>0.47</v>
      </c>
      <c r="AS116" s="99">
        <v>100.20833529727844</v>
      </c>
      <c r="AT116" s="99">
        <v>100.20833529727844</v>
      </c>
      <c r="AU116" s="99">
        <v>9.7917589720871953E-4</v>
      </c>
      <c r="AV116" s="99">
        <v>1060.79</v>
      </c>
      <c r="AW116" s="99">
        <v>-2.21</v>
      </c>
      <c r="AX116" s="99">
        <v>-4.7021276595744679</v>
      </c>
      <c r="AY116" s="72"/>
    </row>
    <row r="117" spans="1:51">
      <c r="B117" s="59" t="str">
        <f t="shared" si="83"/>
        <v>K97729 70oz Mild Thick &amp; Chunky Salsa</v>
      </c>
      <c r="D117" s="91">
        <f t="shared" si="84"/>
        <v>6449.02</v>
      </c>
      <c r="E117" s="92">
        <f t="shared" si="84"/>
        <v>2668.6001159999996</v>
      </c>
      <c r="F117" s="92">
        <f t="shared" si="84"/>
        <v>2968.6165639999999</v>
      </c>
      <c r="G117" s="92">
        <f t="shared" si="84"/>
        <v>424.86665900000003</v>
      </c>
      <c r="H117" s="93">
        <f t="shared" si="85"/>
        <v>2.4166303378816165</v>
      </c>
      <c r="I117" s="94">
        <f t="shared" si="86"/>
        <v>2.1800000000000002</v>
      </c>
      <c r="J117" s="95">
        <f t="shared" si="87"/>
        <v>0.48674640102637762</v>
      </c>
      <c r="K117" s="95">
        <f t="shared" si="87"/>
        <v>0.52343158261863276</v>
      </c>
      <c r="L117" s="96">
        <f t="shared" si="93"/>
        <v>2.1855918984621088</v>
      </c>
      <c r="M117" s="60">
        <f t="shared" si="88"/>
        <v>0.44021171712235341</v>
      </c>
      <c r="N117" s="60">
        <f t="shared" si="89"/>
        <v>-4.653468390402421E-2</v>
      </c>
      <c r="O117" s="60">
        <f t="shared" si="94"/>
        <v>0.47338966505718916</v>
      </c>
      <c r="P117" s="60">
        <f t="shared" si="95"/>
        <v>-5.0041917561443605E-2</v>
      </c>
      <c r="Q117" s="97">
        <f t="shared" si="90"/>
        <v>2.1800000000000002</v>
      </c>
      <c r="R117" s="60">
        <f t="shared" si="91"/>
        <v>0.48799494985726583</v>
      </c>
      <c r="S117" s="60">
        <f t="shared" si="92"/>
        <v>1.2485488308882076E-3</v>
      </c>
      <c r="T117" s="60">
        <f t="shared" si="96"/>
        <v>0.52477423220955055</v>
      </c>
      <c r="U117" s="60">
        <f t="shared" si="97"/>
        <v>1.3426495909177882E-3</v>
      </c>
      <c r="W117" s="61"/>
      <c r="X117" s="61"/>
      <c r="Y117" s="60"/>
      <c r="Z117" s="62">
        <f t="shared" si="98"/>
        <v>14649.814507794088</v>
      </c>
      <c r="AA117" s="62">
        <f t="shared" si="99"/>
        <v>13215.341679020001</v>
      </c>
      <c r="AB117" s="62">
        <f t="shared" si="100"/>
        <v>2950.6972479802162</v>
      </c>
      <c r="AC117" s="62">
        <f t="shared" si="101"/>
        <v>2958.2660550458713</v>
      </c>
      <c r="AD117" s="62">
        <f t="shared" si="102"/>
        <v>2668.6001159999996</v>
      </c>
      <c r="AE117" s="62">
        <f t="shared" si="103"/>
        <v>13623.068850100284</v>
      </c>
      <c r="AF117" s="62">
        <f t="shared" si="104"/>
        <v>12289.1323624</v>
      </c>
      <c r="AG117" s="62">
        <f t="shared" si="105"/>
        <v>2950.6972483765544</v>
      </c>
      <c r="AH117" s="62">
        <f t="shared" si="106"/>
        <v>2958.2660550458713</v>
      </c>
      <c r="AI117" s="62">
        <f t="shared" si="107"/>
        <v>2668.6001159999996</v>
      </c>
      <c r="AK117" s="98"/>
      <c r="AL117" s="90" t="s">
        <v>633</v>
      </c>
      <c r="AM117" s="99">
        <v>6449.02</v>
      </c>
      <c r="AN117" s="99">
        <v>2668.6001159999996</v>
      </c>
      <c r="AO117" s="99">
        <v>2968.6165639999999</v>
      </c>
      <c r="AP117" s="99">
        <v>424.86665900000003</v>
      </c>
      <c r="AQ117" s="99">
        <v>2.4166303378816165</v>
      </c>
      <c r="AR117" s="99">
        <v>2.1800000000000002</v>
      </c>
      <c r="AS117" s="99">
        <v>48.67464010263776</v>
      </c>
      <c r="AT117" s="99">
        <v>52.343158261863273</v>
      </c>
      <c r="AU117" s="99">
        <v>0.23663033788161641</v>
      </c>
      <c r="AV117" s="99">
        <v>5817.5482528800003</v>
      </c>
      <c r="AW117" s="99">
        <v>-631.47174712000026</v>
      </c>
      <c r="AX117" s="99">
        <v>-289.66593904587165</v>
      </c>
      <c r="AY117" s="72"/>
    </row>
    <row r="118" spans="1:51">
      <c r="B118" s="59" t="str">
        <f t="shared" si="83"/>
        <v>K97732 70oz Med Thick and Chunky Salsa</v>
      </c>
      <c r="D118" s="91">
        <f t="shared" si="84"/>
        <v>3467.83</v>
      </c>
      <c r="E118" s="92">
        <f t="shared" si="84"/>
        <v>1072.7833989999999</v>
      </c>
      <c r="F118" s="92">
        <f t="shared" si="84"/>
        <v>1912.566607</v>
      </c>
      <c r="G118" s="92">
        <f t="shared" si="84"/>
        <v>443.36666399999996</v>
      </c>
      <c r="H118" s="93">
        <f t="shared" si="85"/>
        <v>3.2325537505824138</v>
      </c>
      <c r="I118" s="94">
        <f t="shared" si="86"/>
        <v>2.1800000000000002</v>
      </c>
      <c r="J118" s="95">
        <f t="shared" si="87"/>
        <v>0.46370359819657381</v>
      </c>
      <c r="K118" s="95">
        <f t="shared" si="87"/>
        <v>0.53257013554012667</v>
      </c>
      <c r="L118" s="96">
        <f t="shared" si="93"/>
        <v>2.1811510095422824</v>
      </c>
      <c r="M118" s="60">
        <f t="shared" si="88"/>
        <v>0.31288190371238811</v>
      </c>
      <c r="N118" s="60">
        <f t="shared" si="89"/>
        <v>-0.1508216944841857</v>
      </c>
      <c r="O118" s="60">
        <f t="shared" si="94"/>
        <v>0.35934928797089266</v>
      </c>
      <c r="P118" s="60">
        <f t="shared" si="95"/>
        <v>-0.173220847569234</v>
      </c>
      <c r="Q118" s="97">
        <f t="shared" si="90"/>
        <v>2.1800000000000002</v>
      </c>
      <c r="R118" s="60">
        <f t="shared" si="91"/>
        <v>0.46394842721781915</v>
      </c>
      <c r="S118" s="60">
        <f t="shared" si="92"/>
        <v>2.4482902124534078E-4</v>
      </c>
      <c r="T118" s="60">
        <f t="shared" si="96"/>
        <v>0.5328513250456095</v>
      </c>
      <c r="U118" s="60">
        <f t="shared" si="97"/>
        <v>2.8118950548283728E-4</v>
      </c>
      <c r="W118" s="61"/>
      <c r="X118" s="61"/>
      <c r="Y118" s="60"/>
      <c r="Z118" s="62">
        <f t="shared" si="98"/>
        <v>11083.510931292943</v>
      </c>
      <c r="AA118" s="62">
        <f t="shared" si="99"/>
        <v>7474.6023406000004</v>
      </c>
      <c r="AB118" s="62">
        <f t="shared" si="100"/>
        <v>1589.9082570755745</v>
      </c>
      <c r="AC118" s="62">
        <f t="shared" si="101"/>
        <v>1590.7477064220182</v>
      </c>
      <c r="AD118" s="62">
        <f t="shared" si="102"/>
        <v>1072.7833989999999</v>
      </c>
      <c r="AE118" s="62">
        <f t="shared" si="103"/>
        <v>9650.3043586965305</v>
      </c>
      <c r="AF118" s="62">
        <f t="shared" si="104"/>
        <v>6508.06301308</v>
      </c>
      <c r="AG118" s="62">
        <f t="shared" si="105"/>
        <v>1589.9082573301378</v>
      </c>
      <c r="AH118" s="62">
        <f t="shared" si="106"/>
        <v>1590.7477064220182</v>
      </c>
      <c r="AI118" s="62">
        <f t="shared" si="107"/>
        <v>1072.7833989999999</v>
      </c>
      <c r="AK118" s="98"/>
      <c r="AL118" s="90" t="s">
        <v>634</v>
      </c>
      <c r="AM118" s="99">
        <v>3467.83</v>
      </c>
      <c r="AN118" s="99">
        <v>1072.7833989999999</v>
      </c>
      <c r="AO118" s="99">
        <v>1912.566607</v>
      </c>
      <c r="AP118" s="99">
        <v>443.36666399999996</v>
      </c>
      <c r="AQ118" s="99">
        <v>3.2325537505824138</v>
      </c>
      <c r="AR118" s="99">
        <v>2.1800000000000002</v>
      </c>
      <c r="AS118" s="99">
        <v>46.370359819657381</v>
      </c>
      <c r="AT118" s="99">
        <v>53.257013554012666</v>
      </c>
      <c r="AU118" s="99">
        <v>1.0525537505824138</v>
      </c>
      <c r="AV118" s="99">
        <v>2338.66780982</v>
      </c>
      <c r="AW118" s="99">
        <v>-1129.1621901799999</v>
      </c>
      <c r="AX118" s="99">
        <v>-517.96430742201835</v>
      </c>
      <c r="AY118" s="72"/>
    </row>
    <row r="119" spans="1:51">
      <c r="B119" s="59" t="str">
        <f t="shared" si="83"/>
        <v>K97918 4/1 Gallon M.I. BBQ Sauce</v>
      </c>
      <c r="D119" s="91">
        <f t="shared" si="84"/>
        <v>2131.75</v>
      </c>
      <c r="E119" s="92">
        <f t="shared" si="84"/>
        <v>1172.1502260000002</v>
      </c>
      <c r="F119" s="92">
        <f t="shared" si="84"/>
        <v>1989.39978</v>
      </c>
      <c r="G119" s="92">
        <f t="shared" si="84"/>
        <v>207.29999699999999</v>
      </c>
      <c r="H119" s="93">
        <f t="shared" si="85"/>
        <v>1.8186662022620295</v>
      </c>
      <c r="I119" s="94">
        <f t="shared" si="86"/>
        <v>1.5</v>
      </c>
      <c r="J119" s="95">
        <f t="shared" si="87"/>
        <v>0.41868886961616847</v>
      </c>
      <c r="K119" s="95">
        <f t="shared" si="87"/>
        <v>0.44614192314561185</v>
      </c>
      <c r="L119" s="96">
        <f t="shared" si="93"/>
        <v>1.5113434955760969</v>
      </c>
      <c r="M119" s="60">
        <f t="shared" si="88"/>
        <v>0.34793779033088046</v>
      </c>
      <c r="N119" s="60">
        <f t="shared" si="89"/>
        <v>-7.075107928528801E-2</v>
      </c>
      <c r="O119" s="60">
        <f t="shared" si="94"/>
        <v>0.37075175903448926</v>
      </c>
      <c r="P119" s="60">
        <f t="shared" si="95"/>
        <v>-7.5390164111122593E-2</v>
      </c>
      <c r="Q119" s="97">
        <f t="shared" si="90"/>
        <v>1.5</v>
      </c>
      <c r="R119" s="60">
        <f t="shared" si="91"/>
        <v>0.42185513317633644</v>
      </c>
      <c r="S119" s="60">
        <f t="shared" si="92"/>
        <v>3.1662635601679701E-3</v>
      </c>
      <c r="T119" s="60">
        <f t="shared" si="96"/>
        <v>0.44951579572348116</v>
      </c>
      <c r="U119" s="60">
        <f t="shared" si="97"/>
        <v>3.3738725778693079E-3</v>
      </c>
      <c r="W119" s="61"/>
      <c r="X119" s="61"/>
      <c r="Y119" s="60"/>
      <c r="Z119" s="62">
        <f t="shared" si="98"/>
        <v>6126.8136409464378</v>
      </c>
      <c r="AA119" s="62">
        <f t="shared" si="99"/>
        <v>5053.2750045000012</v>
      </c>
      <c r="AB119" s="62">
        <f t="shared" si="100"/>
        <v>1410.4999996624958</v>
      </c>
      <c r="AC119" s="62">
        <f t="shared" si="101"/>
        <v>1421.1666666666665</v>
      </c>
      <c r="AD119" s="62">
        <f t="shared" si="102"/>
        <v>1172.1502260000002</v>
      </c>
      <c r="AE119" s="62">
        <f t="shared" si="103"/>
        <v>5749.8041426735172</v>
      </c>
      <c r="AF119" s="62">
        <f t="shared" si="104"/>
        <v>4742.3250090000001</v>
      </c>
      <c r="AG119" s="62">
        <f t="shared" si="105"/>
        <v>1410.4999997978609</v>
      </c>
      <c r="AH119" s="62">
        <f t="shared" si="106"/>
        <v>1421.1666666666667</v>
      </c>
      <c r="AI119" s="62">
        <f t="shared" si="107"/>
        <v>1172.1502260000002</v>
      </c>
      <c r="AK119" s="98"/>
      <c r="AL119" s="90" t="s">
        <v>503</v>
      </c>
      <c r="AM119" s="99">
        <v>2131.75</v>
      </c>
      <c r="AN119" s="99">
        <v>1172.1502260000002</v>
      </c>
      <c r="AO119" s="99">
        <v>1989.39978</v>
      </c>
      <c r="AP119" s="99">
        <v>207.29999699999999</v>
      </c>
      <c r="AQ119" s="99">
        <v>1.8186662022620297</v>
      </c>
      <c r="AR119" s="99">
        <v>1.5</v>
      </c>
      <c r="AS119" s="99">
        <v>41.868886961616845</v>
      </c>
      <c r="AT119" s="99">
        <v>44.614192314561187</v>
      </c>
      <c r="AU119" s="99">
        <v>0.31866620226202969</v>
      </c>
      <c r="AV119" s="99">
        <v>1758.2253390000001</v>
      </c>
      <c r="AW119" s="99">
        <v>-373.52466100000015</v>
      </c>
      <c r="AX119" s="99">
        <v>-249.01644066666668</v>
      </c>
      <c r="AY119" s="72"/>
    </row>
    <row r="120" spans="1:51">
      <c r="B120" s="59" t="str">
        <f t="shared" si="83"/>
        <v>K98025 82 oz Ribs King BBQ</v>
      </c>
      <c r="D120" s="91">
        <f t="shared" si="84"/>
        <v>704</v>
      </c>
      <c r="E120" s="92">
        <f t="shared" si="84"/>
        <v>378.26667600000002</v>
      </c>
      <c r="F120" s="92">
        <f t="shared" si="84"/>
        <v>364.383329</v>
      </c>
      <c r="G120" s="92">
        <f t="shared" si="84"/>
        <v>97.049997000000005</v>
      </c>
      <c r="H120" s="93">
        <f t="shared" si="85"/>
        <v>1.861120856440444</v>
      </c>
      <c r="I120" s="94">
        <f t="shared" si="86"/>
        <v>2.2000000000000002</v>
      </c>
      <c r="J120" s="95">
        <f t="shared" si="87"/>
        <v>0.38108848297472248</v>
      </c>
      <c r="K120" s="95">
        <f t="shared" si="87"/>
        <v>0.43088937957410745</v>
      </c>
      <c r="L120" s="96">
        <f t="shared" si="93"/>
        <v>2.2000000005771465</v>
      </c>
      <c r="M120" s="60">
        <f t="shared" si="88"/>
        <v>0.45047835548296222</v>
      </c>
      <c r="N120" s="60">
        <f t="shared" si="89"/>
        <v>6.9389872508239747E-2</v>
      </c>
      <c r="O120" s="60">
        <f t="shared" si="94"/>
        <v>0.5093471668393782</v>
      </c>
      <c r="P120" s="60">
        <f t="shared" si="95"/>
        <v>7.8457787265270751E-2</v>
      </c>
      <c r="Q120" s="97">
        <f t="shared" si="90"/>
        <v>2.2000000000000002</v>
      </c>
      <c r="R120" s="60">
        <f t="shared" si="91"/>
        <v>0.38108848307469695</v>
      </c>
      <c r="S120" s="60">
        <f t="shared" si="92"/>
        <v>9.9974473144470721E-11</v>
      </c>
      <c r="T120" s="60">
        <f t="shared" si="96"/>
        <v>0.43088937971528057</v>
      </c>
      <c r="U120" s="60">
        <f t="shared" si="97"/>
        <v>1.4117312874262211E-10</v>
      </c>
      <c r="W120" s="61"/>
      <c r="X120" s="61"/>
      <c r="Y120" s="60"/>
      <c r="Z120" s="62">
        <f t="shared" si="98"/>
        <v>1562.7831868752824</v>
      </c>
      <c r="AA120" s="62">
        <f t="shared" si="99"/>
        <v>1847.3400044</v>
      </c>
      <c r="AB120" s="62">
        <f t="shared" si="100"/>
        <v>319.99999991605142</v>
      </c>
      <c r="AC120" s="62">
        <f t="shared" si="101"/>
        <v>319.99999999999994</v>
      </c>
      <c r="AD120" s="62">
        <f t="shared" si="102"/>
        <v>378.26667600000007</v>
      </c>
      <c r="AE120" s="62">
        <f t="shared" si="103"/>
        <v>1382.1614133410999</v>
      </c>
      <c r="AF120" s="62">
        <f t="shared" si="104"/>
        <v>1633.830011</v>
      </c>
      <c r="AG120" s="62">
        <f t="shared" si="105"/>
        <v>319.99999989515777</v>
      </c>
      <c r="AH120" s="62">
        <f t="shared" si="106"/>
        <v>320</v>
      </c>
      <c r="AI120" s="62">
        <f t="shared" si="107"/>
        <v>378.26667600000002</v>
      </c>
      <c r="AK120" s="98"/>
      <c r="AL120" s="90" t="s">
        <v>504</v>
      </c>
      <c r="AM120" s="99">
        <v>704</v>
      </c>
      <c r="AN120" s="99">
        <v>378.26667600000002</v>
      </c>
      <c r="AO120" s="99">
        <v>364.383329</v>
      </c>
      <c r="AP120" s="99">
        <v>97.049997000000005</v>
      </c>
      <c r="AQ120" s="99">
        <v>1.8611208564404442</v>
      </c>
      <c r="AR120" s="99">
        <v>2.2000000000000002</v>
      </c>
      <c r="AS120" s="99">
        <v>38.10884829747225</v>
      </c>
      <c r="AT120" s="99">
        <v>43.088937957410742</v>
      </c>
      <c r="AU120" s="99">
        <v>-0.3388791435595559</v>
      </c>
      <c r="AV120" s="99">
        <v>832.18668720000005</v>
      </c>
      <c r="AW120" s="99">
        <v>128.18668719999997</v>
      </c>
      <c r="AX120" s="99">
        <v>58.26667599999999</v>
      </c>
      <c r="AY120" s="72"/>
    </row>
    <row r="121" spans="1:51">
      <c r="B121" s="100" t="str">
        <f>CONCATENATE(A110," Subtotal")</f>
        <v>771 Bakery Filling Subtotal</v>
      </c>
      <c r="C121" s="101"/>
      <c r="D121" s="102">
        <f>SUM(D111:D120)</f>
        <v>25372.6</v>
      </c>
      <c r="E121" s="102">
        <f>SUM(E111:E120)</f>
        <v>14681.800416999999</v>
      </c>
      <c r="F121" s="102">
        <f>SUM(F111:F120)</f>
        <v>7234.9662799999996</v>
      </c>
      <c r="G121" s="102">
        <f>SUM(G111:G120)</f>
        <v>1217.5833170000001</v>
      </c>
      <c r="H121" s="103">
        <f t="shared" ref="H121" si="108">D121/E121</f>
        <v>1.7281667969427759</v>
      </c>
      <c r="I121" s="104"/>
      <c r="J121" s="105">
        <f>AB121/(SUM($E121:$G121))</f>
        <v>0.67771226002917484</v>
      </c>
      <c r="K121" s="105">
        <f>AG121/(SUM($E121:$F121))</f>
        <v>0.71536248251460255</v>
      </c>
      <c r="L121" s="106">
        <f>D121/(J121*(E121+F121+G121))</f>
        <v>1.6183122761734718</v>
      </c>
      <c r="M121" s="107">
        <f>AD121/(SUM($E121:$G121))</f>
        <v>0.63463206911433212</v>
      </c>
      <c r="N121" s="108">
        <f>M121-J121</f>
        <v>-4.308019091484272E-2</v>
      </c>
      <c r="O121" s="107">
        <f>AI121/(SUM($E121:$F121))</f>
        <v>0.66988897678094395</v>
      </c>
      <c r="P121" s="108">
        <f>O121-K121</f>
        <v>-4.5473505733658603E-2</v>
      </c>
      <c r="Q121" s="106">
        <f>D121/(R121*(E121+F121+G121))</f>
        <v>1.6163457739910234</v>
      </c>
      <c r="R121" s="109">
        <f>AC121/(SUM($E121:$G121))</f>
        <v>0.67853678820864272</v>
      </c>
      <c r="S121" s="108">
        <f>R121-J121</f>
        <v>8.2452817946787604E-4</v>
      </c>
      <c r="T121" s="109">
        <f>AH121/(SUM($E121:$F121))</f>
        <v>0.71623281722220589</v>
      </c>
      <c r="U121" s="108">
        <f>T121-K121</f>
        <v>8.7033470760333742E-4</v>
      </c>
      <c r="V121" s="100"/>
      <c r="W121" s="100"/>
      <c r="X121" s="100"/>
      <c r="Y121" s="60"/>
      <c r="Z121" s="110">
        <f t="shared" ref="Z121:AI121" si="109">SUM(Z111:Z120)</f>
        <v>45991.008980904691</v>
      </c>
      <c r="AA121" s="110">
        <f t="shared" si="109"/>
        <v>40136.149028520005</v>
      </c>
      <c r="AB121" s="110">
        <f t="shared" si="109"/>
        <v>15678.432632293912</v>
      </c>
      <c r="AC121" s="110">
        <f t="shared" si="109"/>
        <v>15697.507555794129</v>
      </c>
      <c r="AD121" s="110">
        <f t="shared" si="109"/>
        <v>14681.800416999999</v>
      </c>
      <c r="AE121" s="110">
        <f t="shared" si="109"/>
        <v>42901.338764811429</v>
      </c>
      <c r="AF121" s="110">
        <f t="shared" si="109"/>
        <v>37646.94039548</v>
      </c>
      <c r="AG121" s="110">
        <f t="shared" si="109"/>
        <v>15678.432633059285</v>
      </c>
      <c r="AH121" s="110">
        <f t="shared" si="109"/>
        <v>15697.507555794129</v>
      </c>
      <c r="AI121" s="110">
        <f t="shared" si="109"/>
        <v>14681.800416999999</v>
      </c>
      <c r="AK121" s="111"/>
      <c r="AY121" s="72"/>
    </row>
    <row r="122" spans="1:51">
      <c r="B122" s="59"/>
      <c r="C122" s="100"/>
      <c r="D122" s="102"/>
      <c r="E122" s="102"/>
      <c r="F122" s="102"/>
      <c r="G122" s="102"/>
      <c r="H122" s="100"/>
      <c r="I122" s="100"/>
      <c r="J122" s="105"/>
      <c r="K122" s="105"/>
      <c r="L122" s="106"/>
      <c r="M122" s="108"/>
      <c r="N122" s="108"/>
      <c r="O122" s="108"/>
      <c r="P122" s="108"/>
      <c r="Q122" s="106"/>
      <c r="R122" s="108"/>
      <c r="S122" s="108"/>
      <c r="T122" s="108"/>
      <c r="U122" s="108"/>
      <c r="V122" s="115"/>
      <c r="W122" s="115"/>
      <c r="X122" s="115"/>
      <c r="Y122" s="116"/>
      <c r="AK122" s="98"/>
      <c r="AY122" s="72"/>
    </row>
    <row r="123" spans="1:51">
      <c r="B123" s="59"/>
      <c r="C123" s="100"/>
      <c r="D123" s="102"/>
      <c r="E123" s="102"/>
      <c r="F123" s="102"/>
      <c r="G123" s="102"/>
      <c r="H123" s="100"/>
      <c r="I123" s="100"/>
      <c r="J123" s="105"/>
      <c r="K123" s="105"/>
      <c r="L123" s="106"/>
      <c r="M123" s="108"/>
      <c r="N123" s="108"/>
      <c r="O123" s="108"/>
      <c r="P123" s="108"/>
      <c r="Q123" s="106"/>
      <c r="R123" s="108"/>
      <c r="S123" s="108"/>
      <c r="T123" s="108"/>
      <c r="U123" s="108"/>
      <c r="V123" s="115"/>
      <c r="W123" s="115"/>
      <c r="X123" s="115"/>
      <c r="Y123" s="116"/>
      <c r="AK123" s="98"/>
      <c r="AL123" s="72"/>
      <c r="AM123" s="72"/>
      <c r="AN123" s="72"/>
      <c r="AO123" s="72"/>
      <c r="AP123" s="72"/>
      <c r="AQ123" s="72"/>
      <c r="AR123" s="72"/>
      <c r="AS123" s="72"/>
      <c r="AT123" s="72"/>
      <c r="AU123" s="72"/>
      <c r="AV123" s="72"/>
      <c r="AW123" s="72"/>
      <c r="AX123" s="72"/>
      <c r="AY123" s="72"/>
    </row>
    <row r="124" spans="1:51" s="77" customFormat="1" ht="15" customHeight="1">
      <c r="A124" s="83" t="str">
        <f>AL124</f>
        <v>772 Vinegar Line</v>
      </c>
      <c r="B124" s="59"/>
      <c r="C124" s="84"/>
      <c r="D124" s="85"/>
      <c r="E124" s="85"/>
      <c r="F124" s="85"/>
      <c r="G124" s="85"/>
      <c r="H124" s="84"/>
      <c r="I124" s="84"/>
      <c r="J124" s="86"/>
      <c r="K124" s="86"/>
      <c r="L124" s="119"/>
      <c r="M124" s="120"/>
      <c r="N124" s="120"/>
      <c r="O124" s="120"/>
      <c r="P124" s="120"/>
      <c r="Q124" s="119"/>
      <c r="R124" s="121"/>
      <c r="S124" s="121"/>
      <c r="T124" s="121"/>
      <c r="U124" s="121"/>
      <c r="Z124" s="88"/>
      <c r="AA124" s="88"/>
      <c r="AB124" s="88"/>
      <c r="AC124" s="88"/>
      <c r="AD124" s="88"/>
      <c r="AE124" s="88"/>
      <c r="AF124" s="88"/>
      <c r="AG124" s="88"/>
      <c r="AH124" s="88"/>
      <c r="AI124" s="88"/>
      <c r="AK124" s="89"/>
      <c r="AL124" s="90" t="s">
        <v>505</v>
      </c>
      <c r="AM124" s="90"/>
      <c r="AN124" s="90"/>
      <c r="AO124" s="90"/>
      <c r="AP124" s="90"/>
      <c r="AQ124" s="90"/>
      <c r="AR124" s="90"/>
      <c r="AS124" s="90"/>
      <c r="AT124" s="90"/>
      <c r="AU124" s="90"/>
      <c r="AV124" s="90"/>
      <c r="AW124" s="90"/>
      <c r="AX124" s="90"/>
      <c r="AY124" s="82"/>
    </row>
    <row r="125" spans="1:51">
      <c r="B125" s="59" t="str">
        <f t="shared" ref="B125:B130" si="110">AL125</f>
        <v>K98853 HT 1/2 Gallon Lemon Vinegar</v>
      </c>
      <c r="D125" s="91">
        <f t="shared" ref="D125:G130" si="111">AM125</f>
        <v>429.91</v>
      </c>
      <c r="E125" s="92">
        <f t="shared" si="111"/>
        <v>75.316672999999994</v>
      </c>
      <c r="F125" s="92">
        <f>AO125</f>
        <v>439.59999399999998</v>
      </c>
      <c r="G125" s="92">
        <f>AP125</f>
        <v>5.0166659999999998</v>
      </c>
      <c r="H125" s="93">
        <f t="shared" ref="H125:H130" si="112">IF(ISERROR(D125/E125),0,D125/E125)</f>
        <v>5.7080322706235318</v>
      </c>
      <c r="I125" s="94">
        <f t="shared" ref="I125:I130" si="113">AR125</f>
        <v>7</v>
      </c>
      <c r="J125" s="95">
        <f t="shared" ref="J125:K130" si="114">AS125/100</f>
        <v>0.11798490656548408</v>
      </c>
      <c r="K125" s="95">
        <f t="shared" si="114"/>
        <v>0.11913439522493784</v>
      </c>
      <c r="L125" s="96">
        <f>IF(ISERROR(D125/(J125*(E125+F125+G125))),0,D125/(J125*(E125+F125+G125)))</f>
        <v>7.0081507184276104</v>
      </c>
      <c r="M125" s="60">
        <f t="shared" ref="M125:M130" si="115">IF(ISERROR(D125/Z125),0,D125/Z125)</f>
        <v>0.14485832744253002</v>
      </c>
      <c r="N125" s="60">
        <f t="shared" ref="N125:N130" si="116">M125-J125</f>
        <v>2.6873420877045945E-2</v>
      </c>
      <c r="O125" s="60">
        <f>IF(ISERROR(D125/AE125),0,D125/AE125)</f>
        <v>0.14626963512136615</v>
      </c>
      <c r="P125" s="60">
        <f>O125-K125</f>
        <v>2.7135239896428312E-2</v>
      </c>
      <c r="Q125" s="97">
        <f t="shared" ref="Q125:Q130" si="117">I125</f>
        <v>7</v>
      </c>
      <c r="R125" s="60">
        <f t="shared" ref="R125:R130" si="118">IF(ISERROR(D125/AA125),0,D125/AA125)</f>
        <v>0.11812228681578739</v>
      </c>
      <c r="S125" s="60">
        <f t="shared" ref="S125:S130" si="119">R125-J125</f>
        <v>1.3738025030331225E-4</v>
      </c>
      <c r="T125" s="60">
        <f>IF(ISERROR(D125/AF125),0,D125/AF125)</f>
        <v>0.11927311392644102</v>
      </c>
      <c r="U125" s="60">
        <f>T125-K125</f>
        <v>1.3871870150318488E-4</v>
      </c>
      <c r="W125" s="61"/>
      <c r="X125" s="61"/>
      <c r="Y125" s="60"/>
      <c r="Z125" s="62">
        <f>(SUM($E125:$G125))*$H125</f>
        <v>2967.7962433368507</v>
      </c>
      <c r="AA125" s="62">
        <f>(SUM($E125:$G125))*$Q125</f>
        <v>3639.5333309999996</v>
      </c>
      <c r="AB125" s="62">
        <f>(SUM($E125:$G125))*$J125</f>
        <v>61.344285714285711</v>
      </c>
      <c r="AC125" s="62">
        <f>SUM(($E125:$G125))*$R125</f>
        <v>61.415714285714287</v>
      </c>
      <c r="AD125" s="62">
        <f>SUM(($E125:$G125))*$M125</f>
        <v>75.316672999999994</v>
      </c>
      <c r="AE125" s="62">
        <f>(SUM($E125:$F125))*$H125</f>
        <v>2939.160951917911</v>
      </c>
      <c r="AF125" s="62">
        <f>(SUM($E125:$F125))*$Q125</f>
        <v>3604.4166689999997</v>
      </c>
      <c r="AG125" s="62">
        <f>(SUM($E125:$F125))*$K125</f>
        <v>61.344285714285704</v>
      </c>
      <c r="AH125" s="62">
        <f>SUM(($E125:$F125))*$T125</f>
        <v>61.415714285714287</v>
      </c>
      <c r="AI125" s="62">
        <f>SUM(($E125:$F125))*$O125</f>
        <v>75.316672999999994</v>
      </c>
      <c r="AK125" s="98"/>
      <c r="AL125" s="90" t="s">
        <v>507</v>
      </c>
      <c r="AM125" s="99">
        <v>429.91</v>
      </c>
      <c r="AN125" s="99">
        <v>75.316672999999994</v>
      </c>
      <c r="AO125" s="99">
        <v>439.59999399999998</v>
      </c>
      <c r="AP125" s="99">
        <v>5.0166659999999998</v>
      </c>
      <c r="AQ125" s="99">
        <v>5.7080322706235309</v>
      </c>
      <c r="AR125" s="99">
        <v>7</v>
      </c>
      <c r="AS125" s="99">
        <v>11.798490656548408</v>
      </c>
      <c r="AT125" s="99">
        <v>11.913439522493784</v>
      </c>
      <c r="AU125" s="99">
        <v>-1.2919677293764686</v>
      </c>
      <c r="AV125" s="99">
        <v>527.21671100000003</v>
      </c>
      <c r="AW125" s="99">
        <v>97.306711000000064</v>
      </c>
      <c r="AX125" s="99">
        <v>13.900958714285725</v>
      </c>
      <c r="AY125" s="72"/>
    </row>
    <row r="126" spans="1:51">
      <c r="B126" s="59" t="str">
        <f t="shared" si="110"/>
        <v>K99308 1/2 Gallon Kroger Multi-Purpose Cleaning Vinegar</v>
      </c>
      <c r="D126" s="91">
        <f t="shared" si="111"/>
        <v>10020.77</v>
      </c>
      <c r="E126" s="92">
        <f t="shared" si="111"/>
        <v>1431.1500589999998</v>
      </c>
      <c r="F126" s="92">
        <f t="shared" si="111"/>
        <v>556.56661699999995</v>
      </c>
      <c r="G126" s="92">
        <f t="shared" si="111"/>
        <v>391.88332400000002</v>
      </c>
      <c r="H126" s="93">
        <f t="shared" si="112"/>
        <v>7.0019002808146489</v>
      </c>
      <c r="I126" s="94">
        <f t="shared" si="113"/>
        <v>7</v>
      </c>
      <c r="J126" s="95">
        <f t="shared" si="114"/>
        <v>0.60158790192829525</v>
      </c>
      <c r="K126" s="95">
        <f t="shared" si="114"/>
        <v>0.72019246440561202</v>
      </c>
      <c r="L126" s="96">
        <f t="shared" ref="L126:L130" si="120">IF(ISERROR(D126/(J126*(E126+F126+G126))),0,D126/(J126*(E126+F126+G126)))</f>
        <v>7.0000000000000009</v>
      </c>
      <c r="M126" s="60">
        <f t="shared" si="115"/>
        <v>0.60142463397209622</v>
      </c>
      <c r="N126" s="60">
        <f t="shared" si="116"/>
        <v>-1.6326795619903134E-4</v>
      </c>
      <c r="O126" s="60">
        <f t="shared" ref="O126:O130" si="121">IF(ISERROR(D126/AE126),0,D126/AE126)</f>
        <v>0.71999700776268982</v>
      </c>
      <c r="P126" s="60">
        <f t="shared" ref="P126:P130" si="122">O126-K126</f>
        <v>-1.9545664292219822E-4</v>
      </c>
      <c r="Q126" s="97">
        <f t="shared" si="117"/>
        <v>7</v>
      </c>
      <c r="R126" s="60">
        <f t="shared" si="118"/>
        <v>0.60158790192829525</v>
      </c>
      <c r="S126" s="60">
        <f t="shared" si="119"/>
        <v>0</v>
      </c>
      <c r="T126" s="60">
        <f t="shared" ref="T126:T130" si="123">IF(ISERROR(D126/AF126),0,D126/AF126)</f>
        <v>0.72019246440561213</v>
      </c>
      <c r="U126" s="60">
        <f t="shared" ref="U126:U130" si="124">T126-K126</f>
        <v>0</v>
      </c>
      <c r="W126" s="61"/>
      <c r="X126" s="61"/>
      <c r="Y126" s="60"/>
      <c r="Z126" s="62">
        <f t="shared" ref="Z126:Z130" si="125">(SUM($E126:$G126))*$H126</f>
        <v>16661.721908226536</v>
      </c>
      <c r="AA126" s="62">
        <f t="shared" ref="AA126:AA130" si="126">(SUM($E126:$G126))*$Q126</f>
        <v>16657.2</v>
      </c>
      <c r="AB126" s="62">
        <f t="shared" ref="AB126:AB130" si="127">(SUM($E126:$G126))*$J126</f>
        <v>1431.5385714285712</v>
      </c>
      <c r="AC126" s="62">
        <f t="shared" ref="AC126:AC130" si="128">SUM(($E126:$G126))*$R126</f>
        <v>1431.5385714285712</v>
      </c>
      <c r="AD126" s="62">
        <f t="shared" ref="AD126:AD130" si="129">SUM(($E126:$G126))*$M126</f>
        <v>1431.1500590000001</v>
      </c>
      <c r="AE126" s="62">
        <f t="shared" ref="AE126:AE130" si="130">(SUM($E126:$F126))*$H126</f>
        <v>13917.79395186436</v>
      </c>
      <c r="AF126" s="62">
        <f t="shared" ref="AF126:AF130" si="131">(SUM($E126:$F126))*$Q126</f>
        <v>13914.016731999998</v>
      </c>
      <c r="AG126" s="62">
        <f t="shared" ref="AG126:AG130" si="132">(SUM($E126:$F126))*$K126</f>
        <v>1431.5385714285712</v>
      </c>
      <c r="AH126" s="62">
        <f t="shared" ref="AH126:AH130" si="133">SUM(($E126:$F126))*$T126</f>
        <v>1431.5385714285715</v>
      </c>
      <c r="AI126" s="62">
        <f t="shared" ref="AI126:AI130" si="134">SUM(($E126:$F126))*$O126</f>
        <v>1431.1500589999998</v>
      </c>
      <c r="AK126" s="98"/>
      <c r="AL126" s="90" t="s">
        <v>508</v>
      </c>
      <c r="AM126" s="99">
        <v>10020.77</v>
      </c>
      <c r="AN126" s="99">
        <v>1431.1500589999998</v>
      </c>
      <c r="AO126" s="99">
        <v>556.56661699999995</v>
      </c>
      <c r="AP126" s="99">
        <v>391.88332400000002</v>
      </c>
      <c r="AQ126" s="99">
        <v>7.0019002808146489</v>
      </c>
      <c r="AR126" s="99">
        <v>7</v>
      </c>
      <c r="AS126" s="99">
        <v>60.158790192829528</v>
      </c>
      <c r="AT126" s="99">
        <v>72.019246440561204</v>
      </c>
      <c r="AU126" s="99">
        <v>1.9002808146490224E-3</v>
      </c>
      <c r="AV126" s="99">
        <v>10018.050412999999</v>
      </c>
      <c r="AW126" s="99">
        <v>-2.7195869999998648</v>
      </c>
      <c r="AX126" s="99">
        <v>-0.38851242857140916</v>
      </c>
      <c r="AY126" s="72"/>
    </row>
    <row r="127" spans="1:51">
      <c r="B127" s="59" t="str">
        <f t="shared" si="110"/>
        <v>K99737 HT 1/2-Gallon White Vinegar</v>
      </c>
      <c r="D127" s="91">
        <f t="shared" si="111"/>
        <v>5720.64</v>
      </c>
      <c r="E127" s="92">
        <f t="shared" si="111"/>
        <v>826.25001700000007</v>
      </c>
      <c r="F127" s="92">
        <f t="shared" si="111"/>
        <v>117.749984</v>
      </c>
      <c r="G127" s="92">
        <f t="shared" si="111"/>
        <v>92.566665999999998</v>
      </c>
      <c r="H127" s="93">
        <f t="shared" si="112"/>
        <v>6.9236186170027034</v>
      </c>
      <c r="I127" s="94">
        <f t="shared" si="113"/>
        <v>7</v>
      </c>
      <c r="J127" s="95">
        <f t="shared" si="114"/>
        <v>0.78840494464239386</v>
      </c>
      <c r="K127" s="95">
        <f t="shared" si="114"/>
        <v>0.86571428479721546</v>
      </c>
      <c r="L127" s="96">
        <f t="shared" si="120"/>
        <v>7</v>
      </c>
      <c r="M127" s="60">
        <f t="shared" si="115"/>
        <v>0.79710263054407093</v>
      </c>
      <c r="N127" s="60">
        <f t="shared" si="116"/>
        <v>8.6976859016770769E-3</v>
      </c>
      <c r="O127" s="60">
        <f t="shared" si="121"/>
        <v>0.87526484758976175</v>
      </c>
      <c r="P127" s="60">
        <f t="shared" si="122"/>
        <v>9.550562792546291E-3</v>
      </c>
      <c r="Q127" s="97">
        <f t="shared" si="117"/>
        <v>7</v>
      </c>
      <c r="R127" s="60">
        <f t="shared" si="118"/>
        <v>0.78840494464239386</v>
      </c>
      <c r="S127" s="60">
        <f t="shared" si="119"/>
        <v>0</v>
      </c>
      <c r="T127" s="60">
        <f t="shared" si="123"/>
        <v>0.86571428479721546</v>
      </c>
      <c r="U127" s="60">
        <f t="shared" si="124"/>
        <v>0</v>
      </c>
      <c r="W127" s="61"/>
      <c r="X127" s="61"/>
      <c r="Y127" s="60"/>
      <c r="Z127" s="62">
        <f t="shared" si="125"/>
        <v>7176.7922734056419</v>
      </c>
      <c r="AA127" s="62">
        <f t="shared" si="126"/>
        <v>7255.9666690000004</v>
      </c>
      <c r="AB127" s="62">
        <f t="shared" si="127"/>
        <v>817.23428571428576</v>
      </c>
      <c r="AC127" s="62">
        <f t="shared" si="128"/>
        <v>817.23428571428576</v>
      </c>
      <c r="AD127" s="62">
        <f t="shared" si="129"/>
        <v>826.25001700000007</v>
      </c>
      <c r="AE127" s="62">
        <f t="shared" si="130"/>
        <v>6535.8959813741712</v>
      </c>
      <c r="AF127" s="62">
        <f t="shared" si="131"/>
        <v>6608.0000070000006</v>
      </c>
      <c r="AG127" s="62">
        <f t="shared" si="132"/>
        <v>817.23428571428576</v>
      </c>
      <c r="AH127" s="62">
        <f t="shared" si="133"/>
        <v>817.23428571428576</v>
      </c>
      <c r="AI127" s="62">
        <f t="shared" si="134"/>
        <v>826.25001700000007</v>
      </c>
      <c r="AK127" s="98"/>
      <c r="AL127" s="90" t="s">
        <v>509</v>
      </c>
      <c r="AM127" s="99">
        <v>5720.64</v>
      </c>
      <c r="AN127" s="99">
        <v>826.25001700000007</v>
      </c>
      <c r="AO127" s="99">
        <v>117.749984</v>
      </c>
      <c r="AP127" s="99">
        <v>92.566665999999998</v>
      </c>
      <c r="AQ127" s="99">
        <v>6.9236186170027016</v>
      </c>
      <c r="AR127" s="99">
        <v>7</v>
      </c>
      <c r="AS127" s="99">
        <v>78.840494464239384</v>
      </c>
      <c r="AT127" s="99">
        <v>86.571428479721547</v>
      </c>
      <c r="AU127" s="99">
        <v>-7.6381382997298033E-2</v>
      </c>
      <c r="AV127" s="99">
        <v>5783.7501190000003</v>
      </c>
      <c r="AW127" s="99">
        <v>63.110119000000431</v>
      </c>
      <c r="AX127" s="99">
        <v>9.0157312857143452</v>
      </c>
      <c r="AY127" s="72"/>
    </row>
    <row r="128" spans="1:51">
      <c r="B128" s="59" t="str">
        <f t="shared" si="110"/>
        <v>K99738 HT 1 Gallon White Vinegar</v>
      </c>
      <c r="D128" s="91">
        <f t="shared" si="111"/>
        <v>5867.5</v>
      </c>
      <c r="E128" s="92">
        <f t="shared" si="111"/>
        <v>586.83335699999998</v>
      </c>
      <c r="F128" s="92">
        <f t="shared" si="111"/>
        <v>224.83330999999998</v>
      </c>
      <c r="G128" s="92">
        <f t="shared" si="111"/>
        <v>57.499998999999995</v>
      </c>
      <c r="H128" s="93">
        <f t="shared" si="112"/>
        <v>9.9985795456409274</v>
      </c>
      <c r="I128" s="94">
        <f t="shared" si="113"/>
        <v>10</v>
      </c>
      <c r="J128" s="95">
        <f t="shared" si="114"/>
        <v>0.67504314529245879</v>
      </c>
      <c r="K128" s="95">
        <f t="shared" si="114"/>
        <v>0.7228644760891727</v>
      </c>
      <c r="L128" s="96">
        <f t="shared" si="120"/>
        <v>10.000426093996335</v>
      </c>
      <c r="M128" s="60">
        <f t="shared" si="115"/>
        <v>0.67516781298191197</v>
      </c>
      <c r="N128" s="60">
        <f t="shared" si="116"/>
        <v>1.2466768945318396E-4</v>
      </c>
      <c r="O128" s="60">
        <f t="shared" si="121"/>
        <v>0.72299797547310141</v>
      </c>
      <c r="P128" s="60">
        <f t="shared" si="122"/>
        <v>1.3349938392870353E-4</v>
      </c>
      <c r="Q128" s="97">
        <f t="shared" si="117"/>
        <v>10</v>
      </c>
      <c r="R128" s="60">
        <f t="shared" si="118"/>
        <v>0.6750719084756065</v>
      </c>
      <c r="S128" s="60">
        <f t="shared" si="119"/>
        <v>2.8763183147706428E-5</v>
      </c>
      <c r="T128" s="60">
        <f t="shared" si="123"/>
        <v>0.72289527691051536</v>
      </c>
      <c r="U128" s="60">
        <f t="shared" si="124"/>
        <v>3.0800821342658047E-5</v>
      </c>
      <c r="W128" s="61"/>
      <c r="X128" s="61"/>
      <c r="Y128" s="60"/>
      <c r="Z128" s="62">
        <f t="shared" si="125"/>
        <v>8690.43204842052</v>
      </c>
      <c r="AA128" s="62">
        <f t="shared" si="126"/>
        <v>8691.666659999999</v>
      </c>
      <c r="AB128" s="62">
        <f t="shared" si="127"/>
        <v>586.72500000000002</v>
      </c>
      <c r="AC128" s="62">
        <f t="shared" si="128"/>
        <v>586.75</v>
      </c>
      <c r="AD128" s="62">
        <f t="shared" si="129"/>
        <v>586.83335699999998</v>
      </c>
      <c r="AE128" s="62">
        <f t="shared" si="130"/>
        <v>8115.5137345447456</v>
      </c>
      <c r="AF128" s="62">
        <f t="shared" si="131"/>
        <v>8116.6666699999996</v>
      </c>
      <c r="AG128" s="62">
        <f t="shared" si="132"/>
        <v>586.72500000000002</v>
      </c>
      <c r="AH128" s="62">
        <f t="shared" si="133"/>
        <v>586.75</v>
      </c>
      <c r="AI128" s="62">
        <f t="shared" si="134"/>
        <v>586.83335699999998</v>
      </c>
      <c r="AK128" s="98"/>
      <c r="AL128" s="90" t="s">
        <v>510</v>
      </c>
      <c r="AM128" s="99">
        <v>5867.5</v>
      </c>
      <c r="AN128" s="99">
        <v>586.83335699999998</v>
      </c>
      <c r="AO128" s="99">
        <v>224.83330999999998</v>
      </c>
      <c r="AP128" s="99">
        <v>57.499998999999995</v>
      </c>
      <c r="AQ128" s="99">
        <v>9.9985795456409274</v>
      </c>
      <c r="AR128" s="99">
        <v>10</v>
      </c>
      <c r="AS128" s="99">
        <v>67.504314529245875</v>
      </c>
      <c r="AT128" s="99">
        <v>72.286447608917271</v>
      </c>
      <c r="AU128" s="99">
        <v>-1.4204543590722097E-3</v>
      </c>
      <c r="AV128" s="99">
        <v>5868.3335699999998</v>
      </c>
      <c r="AW128" s="99">
        <v>0.83356999999996328</v>
      </c>
      <c r="AX128" s="99">
        <v>8.3356999999996476E-2</v>
      </c>
      <c r="AY128" s="72"/>
    </row>
    <row r="129" spans="1:51">
      <c r="B129" s="59" t="str">
        <f t="shared" si="110"/>
        <v>K99870 Kroger 1/2 Gallon White Vinegar</v>
      </c>
      <c r="D129" s="91">
        <f t="shared" si="111"/>
        <v>96932.76</v>
      </c>
      <c r="E129" s="92">
        <f t="shared" si="111"/>
        <v>14184.33397499999</v>
      </c>
      <c r="F129" s="92">
        <f t="shared" si="111"/>
        <v>5860.0494150000004</v>
      </c>
      <c r="G129" s="92">
        <f t="shared" si="111"/>
        <v>656.06664799999999</v>
      </c>
      <c r="H129" s="93">
        <f t="shared" si="112"/>
        <v>6.8337900229115309</v>
      </c>
      <c r="I129" s="94">
        <f t="shared" si="113"/>
        <v>7.0000000000000036</v>
      </c>
      <c r="J129" s="95">
        <f t="shared" si="114"/>
        <v>0.66894860340896445</v>
      </c>
      <c r="K129" s="95">
        <f t="shared" si="114"/>
        <v>0.69084375774640105</v>
      </c>
      <c r="L129" s="96">
        <f t="shared" si="120"/>
        <v>7.0000000000000009</v>
      </c>
      <c r="M129" s="60">
        <f t="shared" si="115"/>
        <v>0.68521862804729794</v>
      </c>
      <c r="N129" s="60">
        <f t="shared" si="116"/>
        <v>1.6270024638333491E-2</v>
      </c>
      <c r="O129" s="60">
        <f t="shared" si="121"/>
        <v>0.7076463116384244</v>
      </c>
      <c r="P129" s="60">
        <f t="shared" si="122"/>
        <v>1.6802553892023342E-2</v>
      </c>
      <c r="Q129" s="97">
        <f t="shared" si="117"/>
        <v>7.0000000000000036</v>
      </c>
      <c r="R129" s="60">
        <f t="shared" si="118"/>
        <v>0.66894860340896423</v>
      </c>
      <c r="S129" s="60">
        <f t="shared" si="119"/>
        <v>0</v>
      </c>
      <c r="T129" s="60">
        <f t="shared" si="123"/>
        <v>0.69084375774640083</v>
      </c>
      <c r="U129" s="60">
        <f t="shared" si="124"/>
        <v>0</v>
      </c>
      <c r="W129" s="61"/>
      <c r="X129" s="61"/>
      <c r="Y129" s="60"/>
      <c r="Z129" s="62">
        <f t="shared" si="125"/>
        <v>141462.52893946297</v>
      </c>
      <c r="AA129" s="62">
        <f t="shared" si="126"/>
        <v>144903.15026600001</v>
      </c>
      <c r="AB129" s="62">
        <f t="shared" si="127"/>
        <v>13847.53714285714</v>
      </c>
      <c r="AC129" s="62">
        <f t="shared" si="128"/>
        <v>13847.537142857134</v>
      </c>
      <c r="AD129" s="62">
        <f t="shared" si="129"/>
        <v>14184.33397499999</v>
      </c>
      <c r="AE129" s="62">
        <f t="shared" si="130"/>
        <v>136979.10722599554</v>
      </c>
      <c r="AF129" s="62">
        <f t="shared" si="131"/>
        <v>140310.68373000002</v>
      </c>
      <c r="AG129" s="62">
        <f t="shared" si="132"/>
        <v>13847.53714285714</v>
      </c>
      <c r="AH129" s="62">
        <f t="shared" si="133"/>
        <v>13847.537142857134</v>
      </c>
      <c r="AI129" s="62">
        <f t="shared" si="134"/>
        <v>14184.333974999992</v>
      </c>
      <c r="AK129" s="98"/>
      <c r="AL129" s="90" t="s">
        <v>511</v>
      </c>
      <c r="AM129" s="99">
        <v>96932.76</v>
      </c>
      <c r="AN129" s="99">
        <v>14184.33397499999</v>
      </c>
      <c r="AO129" s="99">
        <v>5860.0494150000004</v>
      </c>
      <c r="AP129" s="99">
        <v>656.06664799999999</v>
      </c>
      <c r="AQ129" s="99">
        <v>6.8337900229115318</v>
      </c>
      <c r="AR129" s="99">
        <v>7.0000000000000036</v>
      </c>
      <c r="AS129" s="99">
        <v>66.894860340896443</v>
      </c>
      <c r="AT129" s="99">
        <v>69.084375774640108</v>
      </c>
      <c r="AU129" s="99">
        <v>-0.16620997708846857</v>
      </c>
      <c r="AV129" s="99">
        <v>99290.337824999995</v>
      </c>
      <c r="AW129" s="99">
        <v>2357.5778250000012</v>
      </c>
      <c r="AX129" s="99">
        <v>336.79683214285717</v>
      </c>
      <c r="AY129" s="72"/>
    </row>
    <row r="130" spans="1:51">
      <c r="B130" s="59" t="str">
        <f t="shared" si="110"/>
        <v>K99872 Kroger 1 Gallon White Vinegar</v>
      </c>
      <c r="D130" s="91">
        <f t="shared" si="111"/>
        <v>376243.5</v>
      </c>
      <c r="E130" s="92">
        <f t="shared" si="111"/>
        <v>37754.152025999989</v>
      </c>
      <c r="F130" s="92">
        <f t="shared" si="111"/>
        <v>16686.848074000009</v>
      </c>
      <c r="G130" s="92">
        <f t="shared" si="111"/>
        <v>1628.7999299999983</v>
      </c>
      <c r="H130" s="93">
        <f t="shared" si="112"/>
        <v>9.9656191388140307</v>
      </c>
      <c r="I130" s="94">
        <f t="shared" si="113"/>
        <v>10.000000000000005</v>
      </c>
      <c r="J130" s="95">
        <f t="shared" si="114"/>
        <v>0.67101184559013349</v>
      </c>
      <c r="K130" s="95">
        <f t="shared" si="114"/>
        <v>0.69108530208650654</v>
      </c>
      <c r="L130" s="96">
        <f t="shared" si="120"/>
        <v>10.00022592262814</v>
      </c>
      <c r="M130" s="60">
        <f t="shared" si="115"/>
        <v>0.67334201309438824</v>
      </c>
      <c r="N130" s="60">
        <f t="shared" si="116"/>
        <v>2.3301675042547432E-3</v>
      </c>
      <c r="O130" s="60">
        <f t="shared" si="121"/>
        <v>0.69348748106484526</v>
      </c>
      <c r="P130" s="60">
        <f t="shared" si="122"/>
        <v>2.4021789783387204E-3</v>
      </c>
      <c r="Q130" s="97">
        <f t="shared" si="117"/>
        <v>10.000000000000005</v>
      </c>
      <c r="R130" s="60">
        <f t="shared" si="118"/>
        <v>0.67102700526609993</v>
      </c>
      <c r="S130" s="60">
        <f t="shared" si="119"/>
        <v>1.5159675966436303E-5</v>
      </c>
      <c r="T130" s="60">
        <f t="shared" si="123"/>
        <v>0.69110321138277508</v>
      </c>
      <c r="U130" s="60">
        <f t="shared" si="124"/>
        <v>1.790929626854787E-5</v>
      </c>
      <c r="W130" s="61"/>
      <c r="X130" s="61"/>
      <c r="Y130" s="60"/>
      <c r="Z130" s="62">
        <f t="shared" si="125"/>
        <v>558770.27228844352</v>
      </c>
      <c r="AA130" s="62">
        <f t="shared" si="126"/>
        <v>560698.00030000031</v>
      </c>
      <c r="AB130" s="62">
        <f t="shared" si="127"/>
        <v>37623.500000000022</v>
      </c>
      <c r="AC130" s="62">
        <f t="shared" si="128"/>
        <v>37624.349999999977</v>
      </c>
      <c r="AD130" s="62">
        <f t="shared" si="129"/>
        <v>37754.152025999989</v>
      </c>
      <c r="AE130" s="62">
        <f t="shared" si="130"/>
        <v>542538.27253273653</v>
      </c>
      <c r="AF130" s="62">
        <f t="shared" si="131"/>
        <v>544410.00100000028</v>
      </c>
      <c r="AG130" s="62">
        <f t="shared" si="132"/>
        <v>37623.375000000029</v>
      </c>
      <c r="AH130" s="62">
        <f t="shared" si="133"/>
        <v>37624.349999999977</v>
      </c>
      <c r="AI130" s="62">
        <f t="shared" si="134"/>
        <v>37754.152025999989</v>
      </c>
      <c r="AK130" s="98"/>
      <c r="AL130" s="90" t="s">
        <v>512</v>
      </c>
      <c r="AM130" s="99">
        <v>376243.5</v>
      </c>
      <c r="AN130" s="99">
        <v>37754.152025999989</v>
      </c>
      <c r="AO130" s="99">
        <v>16686.848074000009</v>
      </c>
      <c r="AP130" s="99">
        <v>1628.7999299999983</v>
      </c>
      <c r="AQ130" s="99">
        <v>9.9656191388140307</v>
      </c>
      <c r="AR130" s="99">
        <v>10.000000000000005</v>
      </c>
      <c r="AS130" s="99">
        <v>67.101184559013348</v>
      </c>
      <c r="AT130" s="99">
        <v>69.108530208650649</v>
      </c>
      <c r="AU130" s="99">
        <v>-3.4380861185969704E-2</v>
      </c>
      <c r="AV130" s="99">
        <v>377541.52026000008</v>
      </c>
      <c r="AW130" s="99">
        <v>1298.0202600000052</v>
      </c>
      <c r="AX130" s="99">
        <v>129.80202600000047</v>
      </c>
      <c r="AY130" s="72"/>
    </row>
    <row r="131" spans="1:51">
      <c r="B131" s="100" t="str">
        <f>CONCATENATE(A124," Subtotal")</f>
        <v>772 Vinegar Line Subtotal</v>
      </c>
      <c r="C131" s="101"/>
      <c r="D131" s="102">
        <f>SUM(D125:D130)</f>
        <v>495215.07999999996</v>
      </c>
      <c r="E131" s="102">
        <f>SUM(E125:E130)</f>
        <v>54858.036106999978</v>
      </c>
      <c r="F131" s="102">
        <f>SUM(F125:F130)</f>
        <v>23885.647394000007</v>
      </c>
      <c r="G131" s="102">
        <f>SUM(G125:G130)</f>
        <v>2831.8332329999985</v>
      </c>
      <c r="H131" s="103">
        <f t="shared" ref="H131" si="135">D131/E131</f>
        <v>9.0272112372759494</v>
      </c>
      <c r="I131" s="104"/>
      <c r="J131" s="105">
        <f>AB131/(SUM($E131:$G131))</f>
        <v>0.6664729990371514</v>
      </c>
      <c r="K131" s="105">
        <f>AG131/(SUM($E131:$F131))</f>
        <v>0.69043956122555372</v>
      </c>
      <c r="L131" s="106">
        <f>D131/(J131*(E131+F131+G131))</f>
        <v>9.1085965924391417</v>
      </c>
      <c r="M131" s="107">
        <f>AD131/(SUM($E131:$G131))</f>
        <v>0.67248162565589498</v>
      </c>
      <c r="N131" s="108">
        <f>M131-J131</f>
        <v>6.0086266187435733E-3</v>
      </c>
      <c r="O131" s="107">
        <f>AI131/(SUM($E131:$F131))</f>
        <v>0.69666586153927279</v>
      </c>
      <c r="P131" s="108">
        <f>O131-K131</f>
        <v>6.2263003137190687E-3</v>
      </c>
      <c r="Q131" s="106">
        <f>D131/(R131*(E131+F131+G131))</f>
        <v>9.1084380340015265</v>
      </c>
      <c r="R131" s="109">
        <f>AC131/(SUM($E131:$G131))</f>
        <v>0.66648460090753203</v>
      </c>
      <c r="S131" s="108">
        <f>R131-J131</f>
        <v>1.1601870380628654E-5</v>
      </c>
      <c r="T131" s="109">
        <f>AH131/(SUM($E131:$F131))</f>
        <v>0.69045316775910326</v>
      </c>
      <c r="U131" s="108">
        <f>T131-K131</f>
        <v>1.3606533549537225E-5</v>
      </c>
      <c r="V131" s="100"/>
      <c r="W131" s="100"/>
      <c r="X131" s="100"/>
      <c r="Y131" s="60"/>
      <c r="Z131" s="110">
        <f t="shared" ref="Z131:AI131" si="136">SUM(Z125:Z130)</f>
        <v>735729.54370129597</v>
      </c>
      <c r="AA131" s="110">
        <f t="shared" si="136"/>
        <v>741845.51722600032</v>
      </c>
      <c r="AB131" s="110">
        <f t="shared" si="136"/>
        <v>54367.879285714305</v>
      </c>
      <c r="AC131" s="110">
        <f t="shared" si="136"/>
        <v>54368.825714285682</v>
      </c>
      <c r="AD131" s="110">
        <f t="shared" si="136"/>
        <v>54858.036106999978</v>
      </c>
      <c r="AE131" s="110">
        <f t="shared" si="136"/>
        <v>711025.74437843333</v>
      </c>
      <c r="AF131" s="110">
        <f t="shared" si="136"/>
        <v>716963.78480800032</v>
      </c>
      <c r="AG131" s="110">
        <f t="shared" si="136"/>
        <v>54367.754285714313</v>
      </c>
      <c r="AH131" s="110">
        <f t="shared" si="136"/>
        <v>54368.825714285682</v>
      </c>
      <c r="AI131" s="110">
        <f t="shared" si="136"/>
        <v>54858.036106999978</v>
      </c>
      <c r="AK131" s="111"/>
      <c r="AY131" s="72"/>
    </row>
    <row r="132" spans="1:51">
      <c r="B132" s="100"/>
      <c r="C132" s="100"/>
      <c r="D132" s="102"/>
      <c r="E132" s="102"/>
      <c r="F132" s="102"/>
      <c r="G132" s="102"/>
      <c r="H132" s="112"/>
      <c r="I132" s="100"/>
      <c r="J132" s="105"/>
      <c r="K132" s="105"/>
      <c r="L132" s="106"/>
      <c r="M132" s="105"/>
      <c r="N132" s="108"/>
      <c r="O132" s="105"/>
      <c r="P132" s="108"/>
      <c r="Q132" s="106"/>
      <c r="R132" s="105"/>
      <c r="S132" s="108"/>
      <c r="T132" s="105"/>
      <c r="U132" s="108"/>
      <c r="V132" s="100"/>
      <c r="W132" s="100"/>
      <c r="X132" s="100"/>
      <c r="Y132" s="60"/>
      <c r="Z132" s="113"/>
      <c r="AA132" s="113"/>
      <c r="AB132" s="113"/>
      <c r="AC132" s="113"/>
      <c r="AD132" s="113"/>
      <c r="AE132" s="113"/>
      <c r="AF132" s="113"/>
      <c r="AG132" s="113"/>
      <c r="AH132" s="113"/>
      <c r="AI132" s="113"/>
      <c r="AK132" s="98"/>
      <c r="AY132" s="72"/>
    </row>
    <row r="133" spans="1:51">
      <c r="B133" s="100"/>
      <c r="C133" s="100"/>
      <c r="D133" s="102"/>
      <c r="E133" s="102"/>
      <c r="F133" s="102"/>
      <c r="G133" s="102"/>
      <c r="H133" s="112"/>
      <c r="I133" s="100"/>
      <c r="J133" s="105"/>
      <c r="K133" s="105"/>
      <c r="L133" s="106"/>
      <c r="M133" s="105"/>
      <c r="N133" s="108"/>
      <c r="O133" s="105"/>
      <c r="P133" s="108"/>
      <c r="Q133" s="106"/>
      <c r="R133" s="105"/>
      <c r="S133" s="108"/>
      <c r="T133" s="105"/>
      <c r="U133" s="108"/>
      <c r="V133" s="100"/>
      <c r="W133" s="100"/>
      <c r="X133" s="100"/>
      <c r="Y133" s="60"/>
      <c r="Z133" s="113"/>
      <c r="AA133" s="113"/>
      <c r="AB133" s="113"/>
      <c r="AC133" s="113"/>
      <c r="AD133" s="113"/>
      <c r="AE133" s="113"/>
      <c r="AF133" s="113"/>
      <c r="AG133" s="113"/>
      <c r="AH133" s="113"/>
      <c r="AI133" s="113"/>
      <c r="AK133" s="98"/>
      <c r="AL133" s="72"/>
      <c r="AM133" s="72"/>
      <c r="AN133" s="72"/>
      <c r="AO133" s="72"/>
      <c r="AP133" s="72"/>
      <c r="AQ133" s="72"/>
      <c r="AR133" s="72"/>
      <c r="AS133" s="72"/>
      <c r="AT133" s="72"/>
      <c r="AU133" s="72"/>
      <c r="AV133" s="72"/>
      <c r="AW133" s="72"/>
      <c r="AX133" s="72"/>
      <c r="AY133" s="72"/>
    </row>
    <row r="134" spans="1:51">
      <c r="A134" s="83" t="str">
        <f>AL134</f>
        <v>790 Red Sauce Line</v>
      </c>
      <c r="B134" s="100"/>
      <c r="C134" s="100"/>
      <c r="D134" s="102"/>
      <c r="E134" s="102"/>
      <c r="F134" s="102"/>
      <c r="G134" s="102"/>
      <c r="H134" s="112"/>
      <c r="I134" s="100"/>
      <c r="J134" s="105"/>
      <c r="K134" s="105"/>
      <c r="L134" s="106"/>
      <c r="M134" s="105"/>
      <c r="N134" s="108"/>
      <c r="O134" s="105"/>
      <c r="P134" s="108"/>
      <c r="Q134" s="106"/>
      <c r="R134" s="105"/>
      <c r="S134" s="108"/>
      <c r="T134" s="105"/>
      <c r="U134" s="108"/>
      <c r="V134" s="100"/>
      <c r="W134" s="100"/>
      <c r="X134" s="100"/>
      <c r="Y134" s="60"/>
      <c r="Z134" s="113"/>
      <c r="AA134" s="113"/>
      <c r="AB134" s="113"/>
      <c r="AC134" s="113"/>
      <c r="AD134" s="113"/>
      <c r="AE134" s="113"/>
      <c r="AF134" s="113"/>
      <c r="AG134" s="113"/>
      <c r="AH134" s="113"/>
      <c r="AI134" s="113"/>
      <c r="AK134" s="114"/>
      <c r="AL134" s="90" t="s">
        <v>513</v>
      </c>
      <c r="AM134" s="90"/>
      <c r="AN134" s="90"/>
      <c r="AO134" s="90"/>
      <c r="AP134" s="90"/>
      <c r="AQ134" s="90"/>
      <c r="AR134" s="90"/>
      <c r="AS134" s="90"/>
      <c r="AT134" s="90"/>
      <c r="AU134" s="90"/>
      <c r="AV134" s="90"/>
      <c r="AW134" s="90"/>
      <c r="AX134" s="90"/>
      <c r="AY134" s="72"/>
    </row>
    <row r="135" spans="1:51">
      <c r="B135" s="59" t="str">
        <f t="shared" ref="B135:B163" si="137">AL135</f>
        <v>K97438 24oz HT Parmesan and Romano Pasta Sauce</v>
      </c>
      <c r="D135" s="91">
        <f t="shared" ref="D135:G150" si="138">AM135</f>
        <v>1572.74</v>
      </c>
      <c r="E135" s="92">
        <f t="shared" si="138"/>
        <v>140.30000200000001</v>
      </c>
      <c r="F135" s="92">
        <f>AO135</f>
        <v>72.266665000000003</v>
      </c>
      <c r="G135" s="92">
        <f>AP135</f>
        <v>17.516666000000001</v>
      </c>
      <c r="H135" s="93">
        <f t="shared" ref="H135:H163" si="139">IF(ISERROR(D135/E135),0,D135/E135)</f>
        <v>11.209835905775682</v>
      </c>
      <c r="I135" s="94">
        <f t="shared" ref="I135:I163" si="140">AR135</f>
        <v>12.000000000000002</v>
      </c>
      <c r="J135" s="95">
        <f t="shared" ref="J135:K163" si="141">AS135/100</f>
        <v>0.56962694758366827</v>
      </c>
      <c r="K135" s="95">
        <f t="shared" si="141"/>
        <v>0.61656735045230138</v>
      </c>
      <c r="L135" s="96">
        <f>IF(ISERROR(D135/(J135*(E135+F135+G135))),0,D135/(J135*(E135+F135+G135)))</f>
        <v>11.999999999999998</v>
      </c>
      <c r="M135" s="60">
        <f t="shared" ref="M135:M163" si="142">IF(ISERROR(D135/Z135),0,D135/Z135)</f>
        <v>0.60977907513187846</v>
      </c>
      <c r="N135" s="60">
        <f t="shared" ref="N135:N163" si="143">M135-J135</f>
        <v>4.0152127548210181E-2</v>
      </c>
      <c r="O135" s="60">
        <f>IF(ISERROR(D135/AE135),0,D135/AE135)</f>
        <v>0.66002823481256356</v>
      </c>
      <c r="P135" s="60">
        <f>O135-K135</f>
        <v>4.3460884360262186E-2</v>
      </c>
      <c r="Q135" s="97">
        <f t="shared" ref="Q135:Q163" si="144">I135</f>
        <v>12.000000000000002</v>
      </c>
      <c r="R135" s="60">
        <f t="shared" ref="R135:R163" si="145">IF(ISERROR(D135/AA135),0,D135/AA135)</f>
        <v>0.56962694758366816</v>
      </c>
      <c r="S135" s="60">
        <f t="shared" ref="S135:S163" si="146">R135-J135</f>
        <v>0</v>
      </c>
      <c r="T135" s="60">
        <f>IF(ISERROR(D135/AF135),0,D135/AF135)</f>
        <v>0.61656735045230149</v>
      </c>
      <c r="U135" s="60">
        <f>T135-K135</f>
        <v>0</v>
      </c>
      <c r="W135" s="61"/>
      <c r="X135" s="61"/>
      <c r="Y135" s="60"/>
      <c r="Z135" s="62">
        <f>(SUM($E135:$G135))*$H135</f>
        <v>2579.1964075839428</v>
      </c>
      <c r="AA135" s="62">
        <f>(SUM($E135:$G135))*$Q135</f>
        <v>2760.999996</v>
      </c>
      <c r="AB135" s="62">
        <f>(SUM($E135:$G135))*$J135</f>
        <v>131.0616666666667</v>
      </c>
      <c r="AC135" s="62">
        <f>SUM(($E135:$G135))*$R135</f>
        <v>131.06166666666667</v>
      </c>
      <c r="AD135" s="62">
        <f>SUM(($E135:$G135))*$M135</f>
        <v>140.30000200000001</v>
      </c>
      <c r="AE135" s="62">
        <f>(SUM($E135:$F135))*$H135</f>
        <v>2382.8374561076625</v>
      </c>
      <c r="AF135" s="62">
        <f>(SUM($E135:$F135))*$Q135</f>
        <v>2550.8000040000002</v>
      </c>
      <c r="AG135" s="62">
        <f>(SUM($E135:$F135))*$K135</f>
        <v>131.06166666666664</v>
      </c>
      <c r="AH135" s="62">
        <f>SUM(($E135:$F135))*$T135</f>
        <v>131.06166666666667</v>
      </c>
      <c r="AI135" s="62">
        <f>SUM(($E135:$F135))*$O135</f>
        <v>140.30000200000001</v>
      </c>
      <c r="AK135" s="98"/>
      <c r="AL135" s="90" t="s">
        <v>519</v>
      </c>
      <c r="AM135" s="99">
        <v>1572.74</v>
      </c>
      <c r="AN135" s="99">
        <v>140.30000200000001</v>
      </c>
      <c r="AO135" s="99">
        <v>72.266665000000003</v>
      </c>
      <c r="AP135" s="99">
        <v>17.516666000000001</v>
      </c>
      <c r="AQ135" s="99">
        <v>11.20983590577568</v>
      </c>
      <c r="AR135" s="99">
        <v>12.000000000000002</v>
      </c>
      <c r="AS135" s="99">
        <v>56.962694758366823</v>
      </c>
      <c r="AT135" s="99">
        <v>61.656735045230143</v>
      </c>
      <c r="AU135" s="99">
        <v>-0.79016409422431932</v>
      </c>
      <c r="AV135" s="99">
        <v>1683.6000240000003</v>
      </c>
      <c r="AW135" s="99">
        <v>110.86002400000027</v>
      </c>
      <c r="AX135" s="99">
        <v>9.2383353333333549</v>
      </c>
      <c r="AY135" s="72"/>
    </row>
    <row r="136" spans="1:51">
      <c r="B136" s="59" t="str">
        <f t="shared" si="137"/>
        <v>K97440 24oz HT HS Tomato &amp; Basil</v>
      </c>
      <c r="D136" s="91">
        <f t="shared" si="138"/>
        <v>1040</v>
      </c>
      <c r="E136" s="92">
        <f t="shared" si="138"/>
        <v>100.583336</v>
      </c>
      <c r="F136" s="92">
        <f t="shared" si="138"/>
        <v>26.399998</v>
      </c>
      <c r="G136" s="92">
        <f t="shared" si="138"/>
        <v>95.566665999999998</v>
      </c>
      <c r="H136" s="93">
        <f t="shared" si="139"/>
        <v>10.339684895716722</v>
      </c>
      <c r="I136" s="94">
        <f t="shared" si="140"/>
        <v>12.5</v>
      </c>
      <c r="J136" s="95">
        <f t="shared" si="141"/>
        <v>0.37384857335430238</v>
      </c>
      <c r="K136" s="95">
        <f t="shared" si="141"/>
        <v>0.65520409158575088</v>
      </c>
      <c r="L136" s="96">
        <f t="shared" ref="L136:L163" si="147">IF(ISERROR(D136/(J136*(E136+F136+G136))),0,D136/(J136*(E136+F136+G136)))</f>
        <v>12.5</v>
      </c>
      <c r="M136" s="60">
        <f t="shared" si="142"/>
        <v>0.45195837339923606</v>
      </c>
      <c r="N136" s="60">
        <f t="shared" si="143"/>
        <v>7.8109800044933675E-2</v>
      </c>
      <c r="O136" s="60">
        <f t="shared" ref="O136:O163" si="148">IF(ISERROR(D136/AE136),0,D136/AE136)</f>
        <v>0.79209871745846583</v>
      </c>
      <c r="P136" s="60">
        <f t="shared" ref="P136:P163" si="149">O136-K136</f>
        <v>0.13689462587271495</v>
      </c>
      <c r="Q136" s="97">
        <f t="shared" si="144"/>
        <v>12.5</v>
      </c>
      <c r="R136" s="60">
        <f t="shared" si="145"/>
        <v>0.37384857335430238</v>
      </c>
      <c r="S136" s="60">
        <f t="shared" si="146"/>
        <v>0</v>
      </c>
      <c r="T136" s="60">
        <f t="shared" ref="T136:T163" si="150">IF(ISERROR(D136/AF136),0,D136/AF136)</f>
        <v>0.65520409158575099</v>
      </c>
      <c r="U136" s="60">
        <f t="shared" ref="U136:U163" si="151">T136-K136</f>
        <v>0</v>
      </c>
      <c r="W136" s="61"/>
      <c r="X136" s="61"/>
      <c r="Y136" s="60"/>
      <c r="Z136" s="62">
        <f t="shared" ref="Z136:Z163" si="152">(SUM($E136:$G136))*$H136</f>
        <v>2301.0968735417568</v>
      </c>
      <c r="AA136" s="62">
        <f t="shared" ref="AA136:AA163" si="153">(SUM($E136:$G136))*$Q136</f>
        <v>2781.875</v>
      </c>
      <c r="AB136" s="62">
        <f t="shared" ref="AB136:AB163" si="154">(SUM($E136:$G136))*$J136</f>
        <v>83.2</v>
      </c>
      <c r="AC136" s="62">
        <f t="shared" ref="AC136:AC163" si="155">SUM(($E136:$G136))*$R136</f>
        <v>83.2</v>
      </c>
      <c r="AD136" s="62">
        <f t="shared" ref="AD136:AD163" si="156">SUM(($E136:$G136))*$M136</f>
        <v>100.58333599999999</v>
      </c>
      <c r="AE136" s="62">
        <f t="shared" ref="AE136:AE163" si="157">(SUM($E136:$F136))*$H136</f>
        <v>1312.9676605675518</v>
      </c>
      <c r="AF136" s="62">
        <f t="shared" ref="AF136:AF163" si="158">(SUM($E136:$F136))*$Q136</f>
        <v>1587.2916749999999</v>
      </c>
      <c r="AG136" s="62">
        <f t="shared" ref="AG136:AG163" si="159">(SUM($E136:$F136))*$K136</f>
        <v>83.199999999999989</v>
      </c>
      <c r="AH136" s="62">
        <f t="shared" ref="AH136:AH163" si="160">SUM(($E136:$F136))*$T136</f>
        <v>83.2</v>
      </c>
      <c r="AI136" s="62">
        <f t="shared" ref="AI136:AI163" si="161">SUM(($E136:$F136))*$O136</f>
        <v>100.583336</v>
      </c>
      <c r="AK136" s="98"/>
      <c r="AL136" s="90" t="s">
        <v>521</v>
      </c>
      <c r="AM136" s="99">
        <v>1040</v>
      </c>
      <c r="AN136" s="99">
        <v>100.583336</v>
      </c>
      <c r="AO136" s="99">
        <v>26.399998</v>
      </c>
      <c r="AP136" s="99">
        <v>95.566665999999998</v>
      </c>
      <c r="AQ136" s="99">
        <v>10.339684895716722</v>
      </c>
      <c r="AR136" s="99">
        <v>12.5</v>
      </c>
      <c r="AS136" s="99">
        <v>37.38485733543024</v>
      </c>
      <c r="AT136" s="99">
        <v>65.520409158575092</v>
      </c>
      <c r="AU136" s="99">
        <v>-2.1603151042832769</v>
      </c>
      <c r="AV136" s="99">
        <v>1257.2917</v>
      </c>
      <c r="AW136" s="99">
        <v>217.29169999999999</v>
      </c>
      <c r="AX136" s="99">
        <v>17.383336</v>
      </c>
      <c r="AY136" s="72"/>
    </row>
    <row r="137" spans="1:51">
      <c r="B137" s="59" t="str">
        <f t="shared" si="137"/>
        <v>K97446 24 oz HT Chunky Mushroom and Onion SS</v>
      </c>
      <c r="D137" s="91">
        <f t="shared" si="138"/>
        <v>2316.58</v>
      </c>
      <c r="E137" s="92">
        <f t="shared" si="138"/>
        <v>218.20000500000003</v>
      </c>
      <c r="F137" s="92">
        <f t="shared" si="138"/>
        <v>114.88332899999999</v>
      </c>
      <c r="G137" s="92">
        <f t="shared" si="138"/>
        <v>69.699998999999991</v>
      </c>
      <c r="H137" s="93">
        <f t="shared" si="139"/>
        <v>10.616773358919032</v>
      </c>
      <c r="I137" s="94">
        <f t="shared" si="140"/>
        <v>12.499999999999998</v>
      </c>
      <c r="J137" s="95">
        <f t="shared" si="141"/>
        <v>0.46011437117676962</v>
      </c>
      <c r="K137" s="95">
        <f t="shared" si="141"/>
        <v>0.55639649610788056</v>
      </c>
      <c r="L137" s="96">
        <f t="shared" si="147"/>
        <v>12.500000001094124</v>
      </c>
      <c r="M137" s="60">
        <f t="shared" si="142"/>
        <v>0.5417304717521666</v>
      </c>
      <c r="N137" s="60">
        <f t="shared" si="143"/>
        <v>8.1616100575396977E-2</v>
      </c>
      <c r="O137" s="60">
        <f t="shared" si="148"/>
        <v>0.6550913321889591</v>
      </c>
      <c r="P137" s="60">
        <f t="shared" si="149"/>
        <v>9.8694836081078541E-2</v>
      </c>
      <c r="Q137" s="97">
        <f t="shared" si="144"/>
        <v>12.499999999999998</v>
      </c>
      <c r="R137" s="60">
        <f t="shared" si="145"/>
        <v>0.46011437121704341</v>
      </c>
      <c r="S137" s="60">
        <f t="shared" si="146"/>
        <v>4.0273784307487404E-11</v>
      </c>
      <c r="T137" s="60">
        <f t="shared" si="150"/>
        <v>0.55639649625940157</v>
      </c>
      <c r="U137" s="60">
        <f t="shared" si="151"/>
        <v>1.5152101795479211E-10</v>
      </c>
      <c r="W137" s="61"/>
      <c r="X137" s="61"/>
      <c r="Y137" s="60"/>
      <c r="Z137" s="62">
        <f t="shared" si="152"/>
        <v>4276.2593592110134</v>
      </c>
      <c r="AA137" s="62">
        <f t="shared" si="153"/>
        <v>5034.7916624999998</v>
      </c>
      <c r="AB137" s="62">
        <f t="shared" si="154"/>
        <v>185.3263999837784</v>
      </c>
      <c r="AC137" s="62">
        <f t="shared" si="155"/>
        <v>185.32640000000004</v>
      </c>
      <c r="AD137" s="62">
        <f t="shared" si="156"/>
        <v>218.20000500000003</v>
      </c>
      <c r="AE137" s="62">
        <f t="shared" si="157"/>
        <v>3536.2702667111303</v>
      </c>
      <c r="AF137" s="62">
        <f t="shared" si="158"/>
        <v>4163.5416749999995</v>
      </c>
      <c r="AG137" s="62">
        <f t="shared" si="159"/>
        <v>185.3263999495309</v>
      </c>
      <c r="AH137" s="62">
        <f t="shared" si="160"/>
        <v>185.32640000000004</v>
      </c>
      <c r="AI137" s="62">
        <f t="shared" si="161"/>
        <v>218.20000500000003</v>
      </c>
      <c r="AK137" s="98"/>
      <c r="AL137" s="90" t="s">
        <v>636</v>
      </c>
      <c r="AM137" s="99">
        <v>2316.58</v>
      </c>
      <c r="AN137" s="99">
        <v>218.20000500000003</v>
      </c>
      <c r="AO137" s="99">
        <v>114.88332899999999</v>
      </c>
      <c r="AP137" s="99">
        <v>69.699998999999991</v>
      </c>
      <c r="AQ137" s="99">
        <v>10.616773358919033</v>
      </c>
      <c r="AR137" s="99">
        <v>12.499999999999998</v>
      </c>
      <c r="AS137" s="99">
        <v>46.011437117676962</v>
      </c>
      <c r="AT137" s="99">
        <v>55.639649610788055</v>
      </c>
      <c r="AU137" s="99">
        <v>-1.8832266410809666</v>
      </c>
      <c r="AV137" s="99">
        <v>2727.5000624999998</v>
      </c>
      <c r="AW137" s="99">
        <v>410.92006249999991</v>
      </c>
      <c r="AX137" s="99">
        <v>32.873604999999991</v>
      </c>
      <c r="AY137" s="72"/>
    </row>
    <row r="138" spans="1:51">
      <c r="B138" s="59" t="str">
        <f t="shared" si="137"/>
        <v>K98785 24oz HT Low Sodium Pasta Sauce</v>
      </c>
      <c r="D138" s="91">
        <f t="shared" si="138"/>
        <v>343</v>
      </c>
      <c r="E138" s="92">
        <f t="shared" si="138"/>
        <v>33.416665999999999</v>
      </c>
      <c r="F138" s="92">
        <f t="shared" si="138"/>
        <v>2.2999999999999998</v>
      </c>
      <c r="G138" s="92">
        <f t="shared" si="138"/>
        <v>0</v>
      </c>
      <c r="H138" s="93">
        <f t="shared" si="139"/>
        <v>10.264339356894551</v>
      </c>
      <c r="I138" s="94">
        <f t="shared" si="140"/>
        <v>12.499999999999998</v>
      </c>
      <c r="J138" s="95">
        <f t="shared" si="141"/>
        <v>0.76826879642125601</v>
      </c>
      <c r="K138" s="95">
        <f t="shared" si="141"/>
        <v>0.76826879642125601</v>
      </c>
      <c r="L138" s="96">
        <f t="shared" si="147"/>
        <v>12.500000000000002</v>
      </c>
      <c r="M138" s="60">
        <f t="shared" si="142"/>
        <v>0.93560429184515714</v>
      </c>
      <c r="N138" s="60">
        <f t="shared" si="143"/>
        <v>0.16733549542390114</v>
      </c>
      <c r="O138" s="60">
        <f t="shared" si="148"/>
        <v>0.93560429184515714</v>
      </c>
      <c r="P138" s="60">
        <f t="shared" si="149"/>
        <v>0.16733549542390114</v>
      </c>
      <c r="Q138" s="97">
        <f t="shared" si="144"/>
        <v>12.499999999999998</v>
      </c>
      <c r="R138" s="60">
        <f t="shared" si="145"/>
        <v>0.76826879642125634</v>
      </c>
      <c r="S138" s="60">
        <f t="shared" si="146"/>
        <v>0</v>
      </c>
      <c r="T138" s="60">
        <f t="shared" si="150"/>
        <v>0.76826879642125634</v>
      </c>
      <c r="U138" s="60">
        <f t="shared" si="151"/>
        <v>0</v>
      </c>
      <c r="W138" s="61"/>
      <c r="X138" s="61"/>
      <c r="Y138" s="60"/>
      <c r="Z138" s="62">
        <f t="shared" si="152"/>
        <v>366.60798052085744</v>
      </c>
      <c r="AA138" s="62">
        <f t="shared" si="153"/>
        <v>446.45832499999989</v>
      </c>
      <c r="AB138" s="62">
        <f t="shared" si="154"/>
        <v>27.439999999999994</v>
      </c>
      <c r="AC138" s="62">
        <f t="shared" si="155"/>
        <v>27.440000000000005</v>
      </c>
      <c r="AD138" s="62">
        <f t="shared" si="156"/>
        <v>33.416665999999999</v>
      </c>
      <c r="AE138" s="62">
        <f t="shared" si="157"/>
        <v>366.60798052085744</v>
      </c>
      <c r="AF138" s="62">
        <f t="shared" si="158"/>
        <v>446.45832499999989</v>
      </c>
      <c r="AG138" s="62">
        <f t="shared" si="159"/>
        <v>27.439999999999994</v>
      </c>
      <c r="AH138" s="62">
        <f t="shared" si="160"/>
        <v>27.440000000000005</v>
      </c>
      <c r="AI138" s="62">
        <f t="shared" si="161"/>
        <v>33.416665999999999</v>
      </c>
      <c r="AK138" s="98"/>
      <c r="AL138" s="90" t="s">
        <v>637</v>
      </c>
      <c r="AM138" s="99">
        <v>343</v>
      </c>
      <c r="AN138" s="99">
        <v>33.416665999999999</v>
      </c>
      <c r="AO138" s="99">
        <v>2.2999999999999998</v>
      </c>
      <c r="AP138" s="99">
        <v>0</v>
      </c>
      <c r="AQ138" s="99">
        <v>10.264339356894549</v>
      </c>
      <c r="AR138" s="99">
        <v>12.499999999999998</v>
      </c>
      <c r="AS138" s="99">
        <v>76.826879642125604</v>
      </c>
      <c r="AT138" s="99">
        <v>76.826879642125604</v>
      </c>
      <c r="AU138" s="99">
        <v>-2.23566064310545</v>
      </c>
      <c r="AV138" s="99">
        <v>417.70832499999995</v>
      </c>
      <c r="AW138" s="99">
        <v>74.708324999999974</v>
      </c>
      <c r="AX138" s="99">
        <v>5.9766659999999971</v>
      </c>
      <c r="AY138" s="72"/>
    </row>
    <row r="139" spans="1:51">
      <c r="B139" s="59" t="str">
        <f t="shared" si="137"/>
        <v>K98787 24oz HT No Sugar Added Pasta Sauce</v>
      </c>
      <c r="D139" s="91">
        <f t="shared" si="138"/>
        <v>3695.32</v>
      </c>
      <c r="E139" s="92">
        <f t="shared" si="138"/>
        <v>349.56667200000004</v>
      </c>
      <c r="F139" s="92">
        <f t="shared" si="138"/>
        <v>73.533329000000009</v>
      </c>
      <c r="G139" s="92">
        <f t="shared" si="138"/>
        <v>322.21666399999998</v>
      </c>
      <c r="H139" s="93">
        <f t="shared" si="139"/>
        <v>10.57114506614063</v>
      </c>
      <c r="I139" s="94">
        <f t="shared" si="140"/>
        <v>10.899089358839106</v>
      </c>
      <c r="J139" s="95">
        <f t="shared" si="141"/>
        <v>0.45845935832676082</v>
      </c>
      <c r="K139" s="95">
        <f t="shared" si="141"/>
        <v>0.80760434694492023</v>
      </c>
      <c r="L139" s="96">
        <f t="shared" si="147"/>
        <v>10.814597945872212</v>
      </c>
      <c r="M139" s="60">
        <f t="shared" si="142"/>
        <v>0.46901765171183979</v>
      </c>
      <c r="N139" s="60">
        <f t="shared" si="143"/>
        <v>1.0558293385078965E-2</v>
      </c>
      <c r="O139" s="60">
        <f t="shared" si="148"/>
        <v>0.82620342986007222</v>
      </c>
      <c r="P139" s="60">
        <f t="shared" si="149"/>
        <v>1.8599082915151999E-2</v>
      </c>
      <c r="Q139" s="97">
        <f t="shared" si="144"/>
        <v>10.899089358839106</v>
      </c>
      <c r="R139" s="60">
        <f t="shared" si="145"/>
        <v>0.45490531103917625</v>
      </c>
      <c r="S139" s="60">
        <f t="shared" si="146"/>
        <v>-3.5540472875845719E-3</v>
      </c>
      <c r="T139" s="60">
        <f t="shared" si="150"/>
        <v>0.80134367410343399</v>
      </c>
      <c r="U139" s="60">
        <f t="shared" si="151"/>
        <v>-6.2606728414862367E-3</v>
      </c>
      <c r="W139" s="61"/>
      <c r="X139" s="61"/>
      <c r="Y139" s="60"/>
      <c r="Z139" s="62">
        <f t="shared" si="152"/>
        <v>7878.8505859271399</v>
      </c>
      <c r="AA139" s="62">
        <f t="shared" si="153"/>
        <v>8123.2729324669517</v>
      </c>
      <c r="AB139" s="62">
        <f t="shared" si="154"/>
        <v>341.69739998614136</v>
      </c>
      <c r="AC139" s="62">
        <f t="shared" si="155"/>
        <v>339.04850931450653</v>
      </c>
      <c r="AD139" s="62">
        <f t="shared" si="156"/>
        <v>349.56667199999998</v>
      </c>
      <c r="AE139" s="62">
        <f t="shared" si="157"/>
        <v>4472.6514880552459</v>
      </c>
      <c r="AF139" s="62">
        <f t="shared" si="158"/>
        <v>4611.404718623915</v>
      </c>
      <c r="AG139" s="62">
        <f t="shared" si="159"/>
        <v>341.69740000000013</v>
      </c>
      <c r="AH139" s="62">
        <f t="shared" si="160"/>
        <v>339.04850931450659</v>
      </c>
      <c r="AI139" s="62">
        <f t="shared" si="161"/>
        <v>349.56667199999998</v>
      </c>
      <c r="AK139" s="98"/>
      <c r="AL139" s="90" t="s">
        <v>638</v>
      </c>
      <c r="AM139" s="99">
        <v>3695.32</v>
      </c>
      <c r="AN139" s="99">
        <v>349.56667200000004</v>
      </c>
      <c r="AO139" s="99">
        <v>73.533329000000009</v>
      </c>
      <c r="AP139" s="99">
        <v>322.21666399999998</v>
      </c>
      <c r="AQ139" s="99">
        <v>10.57114506614063</v>
      </c>
      <c r="AR139" s="99">
        <v>10.899089358839106</v>
      </c>
      <c r="AS139" s="99">
        <v>45.845935832676084</v>
      </c>
      <c r="AT139" s="99">
        <v>80.76043469449202</v>
      </c>
      <c r="AU139" s="99">
        <v>-1.9288549338593703</v>
      </c>
      <c r="AV139" s="99">
        <v>3809.9583950000001</v>
      </c>
      <c r="AW139" s="99">
        <v>114.63839500000006</v>
      </c>
      <c r="AX139" s="99">
        <v>7.8628720000000056</v>
      </c>
      <c r="AY139" s="72"/>
    </row>
    <row r="140" spans="1:51">
      <c r="B140" s="59" t="str">
        <f t="shared" si="137"/>
        <v>K98887 24oz Kroger Traditional Pasta Sauce</v>
      </c>
      <c r="D140" s="91">
        <f t="shared" si="138"/>
        <v>1507.99</v>
      </c>
      <c r="E140" s="92">
        <f t="shared" si="138"/>
        <v>143.35000400000001</v>
      </c>
      <c r="F140" s="92">
        <f t="shared" si="138"/>
        <v>113.349997</v>
      </c>
      <c r="G140" s="92">
        <f t="shared" si="138"/>
        <v>37.016665000000003</v>
      </c>
      <c r="H140" s="93">
        <f t="shared" si="139"/>
        <v>10.519636957945254</v>
      </c>
      <c r="I140" s="94">
        <f t="shared" si="140"/>
        <v>12.5</v>
      </c>
      <c r="J140" s="95">
        <f t="shared" si="141"/>
        <v>0.41073324720069221</v>
      </c>
      <c r="K140" s="95">
        <f t="shared" si="141"/>
        <v>0.4699618212358383</v>
      </c>
      <c r="L140" s="96">
        <f t="shared" si="147"/>
        <v>12.500000001746823</v>
      </c>
      <c r="M140" s="60">
        <f t="shared" si="142"/>
        <v>0.48805539689736227</v>
      </c>
      <c r="N140" s="60">
        <f t="shared" si="143"/>
        <v>7.7322149696670062E-2</v>
      </c>
      <c r="O140" s="60">
        <f t="shared" si="148"/>
        <v>0.55843398302129332</v>
      </c>
      <c r="P140" s="60">
        <f t="shared" si="149"/>
        <v>8.8472161785455028E-2</v>
      </c>
      <c r="Q140" s="97">
        <f t="shared" si="144"/>
        <v>12.5</v>
      </c>
      <c r="R140" s="60">
        <f t="shared" si="145"/>
        <v>0.41073324725809052</v>
      </c>
      <c r="S140" s="60">
        <f t="shared" si="146"/>
        <v>5.7398308328515668E-11</v>
      </c>
      <c r="T140" s="60">
        <f t="shared" si="150"/>
        <v>0.46996182130906955</v>
      </c>
      <c r="U140" s="60">
        <f t="shared" si="151"/>
        <v>7.3231254393846257E-11</v>
      </c>
      <c r="W140" s="61"/>
      <c r="X140" s="61"/>
      <c r="Y140" s="60"/>
      <c r="Z140" s="62">
        <f t="shared" si="152"/>
        <v>3089.7926948180625</v>
      </c>
      <c r="AA140" s="62">
        <f t="shared" si="153"/>
        <v>3671.4583250000005</v>
      </c>
      <c r="AB140" s="62">
        <f t="shared" si="154"/>
        <v>120.63919998314117</v>
      </c>
      <c r="AC140" s="62">
        <f t="shared" si="155"/>
        <v>120.6392</v>
      </c>
      <c r="AD140" s="62">
        <f t="shared" si="156"/>
        <v>143.35000400000001</v>
      </c>
      <c r="AE140" s="62">
        <f t="shared" si="157"/>
        <v>2700.3908176241839</v>
      </c>
      <c r="AF140" s="62">
        <f t="shared" si="158"/>
        <v>3208.7500125000006</v>
      </c>
      <c r="AG140" s="62">
        <f t="shared" si="159"/>
        <v>120.63919998120153</v>
      </c>
      <c r="AH140" s="62">
        <f t="shared" si="160"/>
        <v>120.63919999999999</v>
      </c>
      <c r="AI140" s="62">
        <f t="shared" si="161"/>
        <v>143.35000400000001</v>
      </c>
      <c r="AK140" s="98"/>
      <c r="AL140" s="90" t="s">
        <v>639</v>
      </c>
      <c r="AM140" s="99">
        <v>1507.99</v>
      </c>
      <c r="AN140" s="99">
        <v>143.35000400000001</v>
      </c>
      <c r="AO140" s="99">
        <v>113.349997</v>
      </c>
      <c r="AP140" s="99">
        <v>37.016665000000003</v>
      </c>
      <c r="AQ140" s="99">
        <v>10.519636957945254</v>
      </c>
      <c r="AR140" s="99">
        <v>12.5</v>
      </c>
      <c r="AS140" s="99">
        <v>41.073324720069223</v>
      </c>
      <c r="AT140" s="99">
        <v>46.996182123583829</v>
      </c>
      <c r="AU140" s="99">
        <v>-1.980363042054746</v>
      </c>
      <c r="AV140" s="99">
        <v>1791.8750500000001</v>
      </c>
      <c r="AW140" s="99">
        <v>283.88505000000004</v>
      </c>
      <c r="AX140" s="99">
        <v>22.710804000000003</v>
      </c>
      <c r="AY140" s="72"/>
    </row>
    <row r="141" spans="1:51">
      <c r="B141" s="59" t="str">
        <f t="shared" si="137"/>
        <v>K98892 KROGER 24OZ CS  SPAG SAUCE MUSH-ONION</v>
      </c>
      <c r="D141" s="91">
        <f t="shared" si="138"/>
        <v>6421.4</v>
      </c>
      <c r="E141" s="92">
        <f t="shared" si="138"/>
        <v>639.76667999999995</v>
      </c>
      <c r="F141" s="92">
        <f t="shared" si="138"/>
        <v>525.08332200000007</v>
      </c>
      <c r="G141" s="92">
        <f t="shared" si="138"/>
        <v>126.88333200000001</v>
      </c>
      <c r="H141" s="93">
        <f t="shared" si="139"/>
        <v>10.037096649047118</v>
      </c>
      <c r="I141" s="94">
        <f t="shared" si="140"/>
        <v>12.5</v>
      </c>
      <c r="J141" s="95">
        <f t="shared" si="141"/>
        <v>0.3976919898855843</v>
      </c>
      <c r="K141" s="95">
        <f t="shared" si="141"/>
        <v>0.44101128820896152</v>
      </c>
      <c r="L141" s="96">
        <f t="shared" si="147"/>
        <v>12.499999999999995</v>
      </c>
      <c r="M141" s="60">
        <f t="shared" si="142"/>
        <v>0.49527767315479054</v>
      </c>
      <c r="N141" s="60">
        <f t="shared" si="143"/>
        <v>9.7585683269206247E-2</v>
      </c>
      <c r="O141" s="60">
        <f t="shared" si="148"/>
        <v>0.54922666343438775</v>
      </c>
      <c r="P141" s="60">
        <f t="shared" si="149"/>
        <v>0.10821537522542624</v>
      </c>
      <c r="Q141" s="97">
        <f t="shared" si="144"/>
        <v>12.5</v>
      </c>
      <c r="R141" s="60">
        <f t="shared" si="145"/>
        <v>0.39769198988558413</v>
      </c>
      <c r="S141" s="60">
        <f t="shared" si="146"/>
        <v>0</v>
      </c>
      <c r="T141" s="60">
        <f t="shared" si="150"/>
        <v>0.44101128824996982</v>
      </c>
      <c r="U141" s="60">
        <f t="shared" si="151"/>
        <v>4.1008307860579407E-11</v>
      </c>
      <c r="W141" s="61"/>
      <c r="X141" s="61"/>
      <c r="Y141" s="60"/>
      <c r="Z141" s="62">
        <f t="shared" si="152"/>
        <v>12965.252318153864</v>
      </c>
      <c r="AA141" s="62">
        <f t="shared" si="153"/>
        <v>16146.666675000002</v>
      </c>
      <c r="AB141" s="62">
        <f t="shared" si="154"/>
        <v>513.71200000000022</v>
      </c>
      <c r="AC141" s="62">
        <f t="shared" si="155"/>
        <v>513.71199999999999</v>
      </c>
      <c r="AD141" s="62">
        <f t="shared" si="156"/>
        <v>639.76667999999995</v>
      </c>
      <c r="AE141" s="62">
        <f t="shared" si="157"/>
        <v>11691.71205171673</v>
      </c>
      <c r="AF141" s="62">
        <f t="shared" si="158"/>
        <v>14560.625025000001</v>
      </c>
      <c r="AG141" s="62">
        <f t="shared" si="159"/>
        <v>513.71199995223151</v>
      </c>
      <c r="AH141" s="62">
        <f t="shared" si="160"/>
        <v>513.71199999999999</v>
      </c>
      <c r="AI141" s="62">
        <f t="shared" si="161"/>
        <v>639.76667999999995</v>
      </c>
      <c r="AK141" s="98"/>
      <c r="AL141" s="90" t="s">
        <v>640</v>
      </c>
      <c r="AM141" s="99">
        <v>6421.4</v>
      </c>
      <c r="AN141" s="99">
        <v>639.76667999999995</v>
      </c>
      <c r="AO141" s="99">
        <v>525.08332200000007</v>
      </c>
      <c r="AP141" s="99">
        <v>126.88333200000001</v>
      </c>
      <c r="AQ141" s="99">
        <v>10.037096649047118</v>
      </c>
      <c r="AR141" s="99">
        <v>12.5</v>
      </c>
      <c r="AS141" s="99">
        <v>39.769198988558429</v>
      </c>
      <c r="AT141" s="99">
        <v>44.10112882089615</v>
      </c>
      <c r="AU141" s="99">
        <v>-2.4629033509528813</v>
      </c>
      <c r="AV141" s="99">
        <v>7997.0834999999997</v>
      </c>
      <c r="AW141" s="99">
        <v>1575.6834999999999</v>
      </c>
      <c r="AX141" s="99">
        <v>126.05467999999999</v>
      </c>
      <c r="AY141" s="72"/>
    </row>
    <row r="142" spans="1:51">
      <c r="B142" s="59" t="str">
        <f t="shared" si="137"/>
        <v>K98895 24oz Kroger HS Tomato &amp; Basil</v>
      </c>
      <c r="D142" s="91">
        <f t="shared" si="138"/>
        <v>37691.69</v>
      </c>
      <c r="E142" s="92">
        <f t="shared" si="138"/>
        <v>3618.900059000001</v>
      </c>
      <c r="F142" s="92">
        <f t="shared" si="138"/>
        <v>1425.9166149999999</v>
      </c>
      <c r="G142" s="92">
        <f t="shared" si="138"/>
        <v>1556.6333239999999</v>
      </c>
      <c r="H142" s="93">
        <f t="shared" si="139"/>
        <v>10.415233741054243</v>
      </c>
      <c r="I142" s="94">
        <f t="shared" si="140"/>
        <v>12.499999999999998</v>
      </c>
      <c r="J142" s="95">
        <f t="shared" si="141"/>
        <v>0.45676861914768985</v>
      </c>
      <c r="K142" s="95">
        <f t="shared" si="141"/>
        <v>0.59770956898784011</v>
      </c>
      <c r="L142" s="96">
        <f t="shared" si="147"/>
        <v>12.500000000170049</v>
      </c>
      <c r="M142" s="60">
        <f t="shared" si="142"/>
        <v>0.54819775353844935</v>
      </c>
      <c r="N142" s="60">
        <f t="shared" si="143"/>
        <v>9.1429134390759503E-2</v>
      </c>
      <c r="O142" s="60">
        <f t="shared" si="148"/>
        <v>0.7173501621280125</v>
      </c>
      <c r="P142" s="60">
        <f t="shared" si="149"/>
        <v>0.11964059314017239</v>
      </c>
      <c r="Q142" s="97">
        <f t="shared" si="144"/>
        <v>12.499999999999998</v>
      </c>
      <c r="R142" s="60">
        <f t="shared" si="145"/>
        <v>0.45676861915390377</v>
      </c>
      <c r="S142" s="60">
        <f t="shared" si="146"/>
        <v>6.2139182688270012E-12</v>
      </c>
      <c r="T142" s="60">
        <f t="shared" si="150"/>
        <v>0.59770956901971273</v>
      </c>
      <c r="U142" s="60">
        <f t="shared" si="151"/>
        <v>3.1872615657846382E-11</v>
      </c>
      <c r="W142" s="61"/>
      <c r="X142" s="61"/>
      <c r="Y142" s="60"/>
      <c r="Z142" s="62">
        <f t="shared" si="152"/>
        <v>68755.644759052069</v>
      </c>
      <c r="AA142" s="62">
        <f t="shared" si="153"/>
        <v>82518.124974999984</v>
      </c>
      <c r="AB142" s="62">
        <f t="shared" si="154"/>
        <v>3015.33519995898</v>
      </c>
      <c r="AC142" s="62">
        <f t="shared" si="155"/>
        <v>3015.3352000000009</v>
      </c>
      <c r="AD142" s="62">
        <f t="shared" si="156"/>
        <v>3618.900059000001</v>
      </c>
      <c r="AE142" s="62">
        <f t="shared" si="157"/>
        <v>52542.944840477845</v>
      </c>
      <c r="AF142" s="62">
        <f t="shared" si="158"/>
        <v>63060.208424999997</v>
      </c>
      <c r="AG142" s="62">
        <f t="shared" si="159"/>
        <v>3015.3351998392095</v>
      </c>
      <c r="AH142" s="62">
        <f t="shared" si="160"/>
        <v>3015.3352000000009</v>
      </c>
      <c r="AI142" s="62">
        <f t="shared" si="161"/>
        <v>3618.9000590000014</v>
      </c>
      <c r="AK142" s="98"/>
      <c r="AL142" s="90" t="s">
        <v>642</v>
      </c>
      <c r="AM142" s="99">
        <v>37691.69</v>
      </c>
      <c r="AN142" s="99">
        <v>3618.900059000001</v>
      </c>
      <c r="AO142" s="99">
        <v>1425.9166149999999</v>
      </c>
      <c r="AP142" s="99">
        <v>1556.6333239999999</v>
      </c>
      <c r="AQ142" s="99">
        <v>10.415233741054243</v>
      </c>
      <c r="AR142" s="99">
        <v>12.499999999999998</v>
      </c>
      <c r="AS142" s="99">
        <v>45.676861914768985</v>
      </c>
      <c r="AT142" s="99">
        <v>59.770956898784007</v>
      </c>
      <c r="AU142" s="99">
        <v>-2.0847662589457583</v>
      </c>
      <c r="AV142" s="99">
        <v>45236.250737500006</v>
      </c>
      <c r="AW142" s="99">
        <v>7544.560737499999</v>
      </c>
      <c r="AX142" s="99">
        <v>603.56485899999996</v>
      </c>
      <c r="AY142" s="72"/>
    </row>
    <row r="143" spans="1:51">
      <c r="B143" s="59" t="str">
        <f t="shared" si="137"/>
        <v>K98896 24oz Kroger 6 Cheese Pasta Sauce</v>
      </c>
      <c r="D143" s="91">
        <f t="shared" si="138"/>
        <v>20083.72</v>
      </c>
      <c r="E143" s="92">
        <f t="shared" si="138"/>
        <v>2014.1167129999999</v>
      </c>
      <c r="F143" s="92">
        <f t="shared" si="138"/>
        <v>897.983293</v>
      </c>
      <c r="G143" s="92">
        <f t="shared" si="138"/>
        <v>2273.6999929999997</v>
      </c>
      <c r="H143" s="93">
        <f t="shared" si="139"/>
        <v>9.9714777551721756</v>
      </c>
      <c r="I143" s="94">
        <f t="shared" si="140"/>
        <v>10.155480566969509</v>
      </c>
      <c r="J143" s="95">
        <f t="shared" si="141"/>
        <v>0.38149052016011253</v>
      </c>
      <c r="K143" s="95">
        <f t="shared" si="141"/>
        <v>0.67661677915930629</v>
      </c>
      <c r="L143" s="96">
        <f t="shared" si="147"/>
        <v>10.151837191970062</v>
      </c>
      <c r="M143" s="60">
        <f t="shared" si="142"/>
        <v>0.38839074267970053</v>
      </c>
      <c r="N143" s="60">
        <f t="shared" si="143"/>
        <v>6.9002225195879952E-3</v>
      </c>
      <c r="O143" s="60">
        <f t="shared" si="148"/>
        <v>0.69163720643184534</v>
      </c>
      <c r="P143" s="60">
        <f t="shared" si="149"/>
        <v>1.502042727253905E-2</v>
      </c>
      <c r="Q143" s="97">
        <f t="shared" si="144"/>
        <v>10.155480566969509</v>
      </c>
      <c r="R143" s="60">
        <f t="shared" si="145"/>
        <v>0.38135365681676686</v>
      </c>
      <c r="S143" s="60">
        <f t="shared" si="146"/>
        <v>-1.3686334334567229E-4</v>
      </c>
      <c r="T143" s="60">
        <f t="shared" si="150"/>
        <v>0.679105727504001</v>
      </c>
      <c r="U143" s="60">
        <f t="shared" si="151"/>
        <v>2.488948344694708E-3</v>
      </c>
      <c r="W143" s="61"/>
      <c r="X143" s="61"/>
      <c r="Y143" s="60"/>
      <c r="Z143" s="62">
        <f t="shared" si="152"/>
        <v>51710.08933280038</v>
      </c>
      <c r="AA143" s="62">
        <f t="shared" si="153"/>
        <v>52664.291114034982</v>
      </c>
      <c r="AB143" s="62">
        <f t="shared" si="154"/>
        <v>1978.3335390648206</v>
      </c>
      <c r="AC143" s="62">
        <f t="shared" si="155"/>
        <v>1977.6237931390356</v>
      </c>
      <c r="AD143" s="62">
        <f t="shared" si="156"/>
        <v>2014.1167129999999</v>
      </c>
      <c r="AE143" s="62">
        <f t="shared" si="157"/>
        <v>29037.940430665756</v>
      </c>
      <c r="AF143" s="62">
        <f t="shared" si="158"/>
        <v>29573.775020004785</v>
      </c>
      <c r="AG143" s="62">
        <f t="shared" si="159"/>
        <v>1970.3757266495163</v>
      </c>
      <c r="AH143" s="62">
        <f t="shared" si="160"/>
        <v>1977.6237931390353</v>
      </c>
      <c r="AI143" s="62">
        <f t="shared" si="161"/>
        <v>2014.1167129999999</v>
      </c>
      <c r="AK143" s="98"/>
      <c r="AL143" s="90" t="s">
        <v>643</v>
      </c>
      <c r="AM143" s="99">
        <v>20083.72</v>
      </c>
      <c r="AN143" s="99">
        <v>2014.1167129999999</v>
      </c>
      <c r="AO143" s="99">
        <v>897.983293</v>
      </c>
      <c r="AP143" s="99">
        <v>2273.6999929999997</v>
      </c>
      <c r="AQ143" s="99">
        <v>9.9714777551721756</v>
      </c>
      <c r="AR143" s="99">
        <v>10.155480566969509</v>
      </c>
      <c r="AS143" s="99">
        <v>38.149052016011254</v>
      </c>
      <c r="AT143" s="99">
        <v>67.661677915930625</v>
      </c>
      <c r="AU143" s="99">
        <v>-0.26852224482782389</v>
      </c>
      <c r="AV143" s="99">
        <v>20454.323138480002</v>
      </c>
      <c r="AW143" s="99">
        <v>370.60313847999947</v>
      </c>
      <c r="AX143" s="99">
        <v>35.783173937499939</v>
      </c>
      <c r="AY143" s="72"/>
    </row>
    <row r="144" spans="1:51">
      <c r="B144" s="59" t="str">
        <f t="shared" si="137"/>
        <v>K98898 24oz Kroger Marinara Pasta Sauce</v>
      </c>
      <c r="D144" s="91">
        <f t="shared" si="138"/>
        <v>0</v>
      </c>
      <c r="E144" s="92">
        <f t="shared" si="138"/>
        <v>0</v>
      </c>
      <c r="F144" s="92">
        <f t="shared" si="138"/>
        <v>0.41666600000000004</v>
      </c>
      <c r="G144" s="92">
        <f t="shared" si="138"/>
        <v>0</v>
      </c>
      <c r="H144" s="93">
        <f t="shared" si="139"/>
        <v>0</v>
      </c>
      <c r="I144" s="94">
        <f t="shared" si="140"/>
        <v>0</v>
      </c>
      <c r="J144" s="95">
        <f t="shared" si="141"/>
        <v>0</v>
      </c>
      <c r="K144" s="95">
        <f t="shared" si="141"/>
        <v>0</v>
      </c>
      <c r="L144" s="96">
        <f t="shared" si="147"/>
        <v>0</v>
      </c>
      <c r="M144" s="60">
        <f t="shared" si="142"/>
        <v>0</v>
      </c>
      <c r="N144" s="60">
        <f t="shared" si="143"/>
        <v>0</v>
      </c>
      <c r="O144" s="60">
        <f t="shared" si="148"/>
        <v>0</v>
      </c>
      <c r="P144" s="60">
        <f t="shared" si="149"/>
        <v>0</v>
      </c>
      <c r="Q144" s="97">
        <f t="shared" si="144"/>
        <v>0</v>
      </c>
      <c r="R144" s="60">
        <f t="shared" si="145"/>
        <v>0</v>
      </c>
      <c r="S144" s="60">
        <f t="shared" si="146"/>
        <v>0</v>
      </c>
      <c r="T144" s="60">
        <f t="shared" si="150"/>
        <v>0</v>
      </c>
      <c r="U144" s="60">
        <f t="shared" si="151"/>
        <v>0</v>
      </c>
      <c r="W144" s="61"/>
      <c r="X144" s="61"/>
      <c r="Y144" s="60"/>
      <c r="Z144" s="62">
        <f t="shared" si="152"/>
        <v>0</v>
      </c>
      <c r="AA144" s="62">
        <f t="shared" si="153"/>
        <v>0</v>
      </c>
      <c r="AB144" s="62">
        <f t="shared" si="154"/>
        <v>0</v>
      </c>
      <c r="AC144" s="62">
        <f t="shared" si="155"/>
        <v>0</v>
      </c>
      <c r="AD144" s="62">
        <f t="shared" si="156"/>
        <v>0</v>
      </c>
      <c r="AE144" s="62">
        <f t="shared" si="157"/>
        <v>0</v>
      </c>
      <c r="AF144" s="62">
        <f t="shared" si="158"/>
        <v>0</v>
      </c>
      <c r="AG144" s="62">
        <f t="shared" si="159"/>
        <v>0</v>
      </c>
      <c r="AH144" s="62">
        <f t="shared" si="160"/>
        <v>0</v>
      </c>
      <c r="AI144" s="62">
        <f t="shared" si="161"/>
        <v>0</v>
      </c>
      <c r="AK144" s="98"/>
      <c r="AL144" s="90" t="s">
        <v>644</v>
      </c>
      <c r="AM144" s="99">
        <v>0</v>
      </c>
      <c r="AN144" s="99">
        <v>0</v>
      </c>
      <c r="AO144" s="99">
        <v>0.41666600000000004</v>
      </c>
      <c r="AP144" s="99">
        <v>0</v>
      </c>
      <c r="AQ144" s="99">
        <v>0</v>
      </c>
      <c r="AR144" s="99">
        <v>0</v>
      </c>
      <c r="AS144" s="99">
        <v>0</v>
      </c>
      <c r="AT144" s="99">
        <v>0</v>
      </c>
      <c r="AU144" s="99">
        <v>0</v>
      </c>
      <c r="AV144" s="99">
        <v>0</v>
      </c>
      <c r="AW144" s="99">
        <v>0</v>
      </c>
      <c r="AX144" s="99">
        <v>0</v>
      </c>
      <c r="AY144" s="72"/>
    </row>
    <row r="145" spans="2:51">
      <c r="B145" s="59" t="str">
        <f t="shared" si="137"/>
        <v>K98901 24oz Kroger HS Parmesan and Romano Pasta Sauce</v>
      </c>
      <c r="D145" s="91">
        <f t="shared" si="138"/>
        <v>478.17</v>
      </c>
      <c r="E145" s="92">
        <f t="shared" si="138"/>
        <v>48.416666999999997</v>
      </c>
      <c r="F145" s="92">
        <f t="shared" si="138"/>
        <v>0</v>
      </c>
      <c r="G145" s="92">
        <f t="shared" si="138"/>
        <v>109.6</v>
      </c>
      <c r="H145" s="93">
        <f t="shared" si="139"/>
        <v>9.8761445103191434</v>
      </c>
      <c r="I145" s="94">
        <f t="shared" si="140"/>
        <v>10.24</v>
      </c>
      <c r="J145" s="95">
        <f t="shared" si="141"/>
        <v>0.29551496026702173</v>
      </c>
      <c r="K145" s="95">
        <f t="shared" si="141"/>
        <v>0.96412434807898317</v>
      </c>
      <c r="L145" s="96">
        <f t="shared" si="147"/>
        <v>10.239999998348269</v>
      </c>
      <c r="M145" s="60">
        <f t="shared" si="142"/>
        <v>0.30640227970382394</v>
      </c>
      <c r="N145" s="60">
        <f t="shared" si="143"/>
        <v>1.0887319436802212E-2</v>
      </c>
      <c r="O145" s="60">
        <f t="shared" si="148"/>
        <v>1</v>
      </c>
      <c r="P145" s="60">
        <f t="shared" si="149"/>
        <v>3.5875651921016827E-2</v>
      </c>
      <c r="Q145" s="97">
        <f t="shared" si="144"/>
        <v>10.24</v>
      </c>
      <c r="R145" s="60">
        <f t="shared" si="145"/>
        <v>0.29551496021935464</v>
      </c>
      <c r="S145" s="60">
        <f t="shared" si="146"/>
        <v>-4.7667092495373709E-11</v>
      </c>
      <c r="T145" s="60">
        <f t="shared" si="150"/>
        <v>0.96446723733585393</v>
      </c>
      <c r="U145" s="60">
        <f t="shared" si="151"/>
        <v>3.4288925687075977E-4</v>
      </c>
      <c r="W145" s="61"/>
      <c r="X145" s="61"/>
      <c r="Y145" s="60"/>
      <c r="Z145" s="62">
        <f t="shared" si="152"/>
        <v>1560.5954383309779</v>
      </c>
      <c r="AA145" s="62">
        <f t="shared" si="153"/>
        <v>1618.0906700799999</v>
      </c>
      <c r="AB145" s="62">
        <f t="shared" si="154"/>
        <v>46.696289070032201</v>
      </c>
      <c r="AC145" s="62">
        <f t="shared" si="155"/>
        <v>46.696289062500007</v>
      </c>
      <c r="AD145" s="62">
        <f t="shared" si="156"/>
        <v>48.416667000000004</v>
      </c>
      <c r="AE145" s="62">
        <f t="shared" si="157"/>
        <v>478.17</v>
      </c>
      <c r="AF145" s="62">
        <f t="shared" si="158"/>
        <v>495.78667007999996</v>
      </c>
      <c r="AG145" s="62">
        <f t="shared" si="159"/>
        <v>46.679687507532215</v>
      </c>
      <c r="AH145" s="62">
        <f t="shared" si="160"/>
        <v>46.696289062500007</v>
      </c>
      <c r="AI145" s="62">
        <f t="shared" si="161"/>
        <v>48.416666999999997</v>
      </c>
      <c r="AK145" s="98"/>
      <c r="AL145" s="90" t="s">
        <v>524</v>
      </c>
      <c r="AM145" s="99">
        <v>478.17</v>
      </c>
      <c r="AN145" s="99">
        <v>48.416666999999997</v>
      </c>
      <c r="AO145" s="99">
        <v>0</v>
      </c>
      <c r="AP145" s="99">
        <v>109.6</v>
      </c>
      <c r="AQ145" s="99">
        <v>9.8761445103191434</v>
      </c>
      <c r="AR145" s="99">
        <v>10.24</v>
      </c>
      <c r="AS145" s="99">
        <v>29.551496026702175</v>
      </c>
      <c r="AT145" s="99">
        <v>96.412434807898322</v>
      </c>
      <c r="AU145" s="99">
        <v>-0.36385548968085685</v>
      </c>
      <c r="AV145" s="99">
        <v>495.78667007999996</v>
      </c>
      <c r="AW145" s="99">
        <v>17.616670079999967</v>
      </c>
      <c r="AX145" s="99">
        <v>1.7203779374999968</v>
      </c>
      <c r="AY145" s="72"/>
    </row>
    <row r="146" spans="2:51">
      <c r="B146" s="59" t="str">
        <f t="shared" si="137"/>
        <v>K98902 43oz Kroger Traditional Pasta Sauce</v>
      </c>
      <c r="D146" s="91">
        <f t="shared" si="138"/>
        <v>300.5</v>
      </c>
      <c r="E146" s="92">
        <f t="shared" si="138"/>
        <v>18.133334999999999</v>
      </c>
      <c r="F146" s="92">
        <f t="shared" si="138"/>
        <v>18.966666</v>
      </c>
      <c r="G146" s="92">
        <f t="shared" si="138"/>
        <v>18.516666000000001</v>
      </c>
      <c r="H146" s="93">
        <f t="shared" si="139"/>
        <v>16.571689653337348</v>
      </c>
      <c r="I146" s="94">
        <f t="shared" si="140"/>
        <v>12.5</v>
      </c>
      <c r="J146" s="95">
        <f t="shared" si="141"/>
        <v>0.43224452811439107</v>
      </c>
      <c r="K146" s="95">
        <f t="shared" si="141"/>
        <v>0.64797841849332738</v>
      </c>
      <c r="L146" s="96">
        <f t="shared" si="147"/>
        <v>12.500000008990108</v>
      </c>
      <c r="M146" s="60">
        <f t="shared" si="142"/>
        <v>0.32604138252297643</v>
      </c>
      <c r="N146" s="60">
        <f t="shared" si="143"/>
        <v>-0.10620314559141464</v>
      </c>
      <c r="O146" s="60">
        <f t="shared" si="148"/>
        <v>0.48876912429193736</v>
      </c>
      <c r="P146" s="60">
        <f t="shared" si="149"/>
        <v>-0.15920929420139002</v>
      </c>
      <c r="Q146" s="97">
        <f t="shared" si="144"/>
        <v>12.5</v>
      </c>
      <c r="R146" s="60">
        <f t="shared" si="145"/>
        <v>0.43224452842526506</v>
      </c>
      <c r="S146" s="60">
        <f t="shared" si="146"/>
        <v>3.1087399321449993E-10</v>
      </c>
      <c r="T146" s="60">
        <f t="shared" si="150"/>
        <v>0.64797841919195642</v>
      </c>
      <c r="U146" s="60">
        <f t="shared" si="151"/>
        <v>6.9862904350515009E-10</v>
      </c>
      <c r="W146" s="61"/>
      <c r="X146" s="61"/>
      <c r="Y146" s="60"/>
      <c r="Z146" s="62">
        <f t="shared" si="152"/>
        <v>921.66214507700874</v>
      </c>
      <c r="AA146" s="62">
        <f t="shared" si="153"/>
        <v>695.20833749999997</v>
      </c>
      <c r="AB146" s="62">
        <f t="shared" si="154"/>
        <v>24.039999982710224</v>
      </c>
      <c r="AC146" s="62">
        <f t="shared" si="155"/>
        <v>24.040000000000003</v>
      </c>
      <c r="AD146" s="62">
        <f t="shared" si="156"/>
        <v>18.133334999999999</v>
      </c>
      <c r="AE146" s="62">
        <f t="shared" si="157"/>
        <v>614.80970271050523</v>
      </c>
      <c r="AF146" s="62">
        <f t="shared" si="158"/>
        <v>463.75001249999997</v>
      </c>
      <c r="AG146" s="62">
        <f t="shared" si="159"/>
        <v>24.039999974080864</v>
      </c>
      <c r="AH146" s="62">
        <f t="shared" si="160"/>
        <v>24.040000000000003</v>
      </c>
      <c r="AI146" s="62">
        <f t="shared" si="161"/>
        <v>18.133334999999999</v>
      </c>
      <c r="AK146" s="98"/>
      <c r="AL146" s="90" t="s">
        <v>645</v>
      </c>
      <c r="AM146" s="99">
        <v>300.5</v>
      </c>
      <c r="AN146" s="99">
        <v>18.133334999999999</v>
      </c>
      <c r="AO146" s="99">
        <v>18.966666</v>
      </c>
      <c r="AP146" s="99">
        <v>18.516666000000001</v>
      </c>
      <c r="AQ146" s="99">
        <v>16.571689653337348</v>
      </c>
      <c r="AR146" s="99">
        <v>12.5</v>
      </c>
      <c r="AS146" s="99">
        <v>43.224452811439107</v>
      </c>
      <c r="AT146" s="99">
        <v>64.797841849332741</v>
      </c>
      <c r="AU146" s="99">
        <v>4.0716896533373479</v>
      </c>
      <c r="AV146" s="99">
        <v>226.66668749999999</v>
      </c>
      <c r="AW146" s="99">
        <v>-73.833312499999991</v>
      </c>
      <c r="AX146" s="99">
        <v>-5.9066649999999994</v>
      </c>
      <c r="AY146" s="72"/>
    </row>
    <row r="147" spans="2:51">
      <c r="B147" s="59" t="str">
        <f t="shared" si="137"/>
        <v>K98906 43oz Kroger HS Tomato &amp; Basil</v>
      </c>
      <c r="D147" s="91">
        <f t="shared" si="138"/>
        <v>0.17</v>
      </c>
      <c r="E147" s="92">
        <f t="shared" si="138"/>
        <v>0</v>
      </c>
      <c r="F147" s="92">
        <f t="shared" si="138"/>
        <v>0</v>
      </c>
      <c r="G147" s="92">
        <f t="shared" si="138"/>
        <v>29.383332999999997</v>
      </c>
      <c r="H147" s="93">
        <f t="shared" si="139"/>
        <v>0</v>
      </c>
      <c r="I147" s="94">
        <f t="shared" si="140"/>
        <v>0</v>
      </c>
      <c r="J147" s="95">
        <f t="shared" si="141"/>
        <v>4.6284742379246445E-4</v>
      </c>
      <c r="K147" s="95">
        <f t="shared" si="141"/>
        <v>0</v>
      </c>
      <c r="L147" s="96">
        <f t="shared" si="147"/>
        <v>12.500000017016449</v>
      </c>
      <c r="M147" s="60">
        <f t="shared" si="142"/>
        <v>0</v>
      </c>
      <c r="N147" s="60">
        <f t="shared" si="143"/>
        <v>-4.6284742379246445E-4</v>
      </c>
      <c r="O147" s="60">
        <f t="shared" si="148"/>
        <v>0</v>
      </c>
      <c r="P147" s="60">
        <f t="shared" si="149"/>
        <v>0</v>
      </c>
      <c r="Q147" s="97">
        <f t="shared" si="144"/>
        <v>0</v>
      </c>
      <c r="R147" s="60">
        <f t="shared" si="145"/>
        <v>0</v>
      </c>
      <c r="S147" s="60">
        <f t="shared" si="146"/>
        <v>-4.6284742379246445E-4</v>
      </c>
      <c r="T147" s="60">
        <f t="shared" si="150"/>
        <v>0</v>
      </c>
      <c r="U147" s="60">
        <f t="shared" si="151"/>
        <v>0</v>
      </c>
      <c r="W147" s="61"/>
      <c r="X147" s="61"/>
      <c r="Y147" s="60"/>
      <c r="Z147" s="62">
        <f t="shared" si="152"/>
        <v>0</v>
      </c>
      <c r="AA147" s="62">
        <f t="shared" si="153"/>
        <v>0</v>
      </c>
      <c r="AB147" s="62">
        <f t="shared" si="154"/>
        <v>1.3599999981486104E-2</v>
      </c>
      <c r="AC147" s="62">
        <f t="shared" si="155"/>
        <v>0</v>
      </c>
      <c r="AD147" s="62">
        <f t="shared" si="156"/>
        <v>0</v>
      </c>
      <c r="AE147" s="62">
        <f t="shared" si="157"/>
        <v>0</v>
      </c>
      <c r="AF147" s="62">
        <f t="shared" si="158"/>
        <v>0</v>
      </c>
      <c r="AG147" s="62">
        <f t="shared" si="159"/>
        <v>0</v>
      </c>
      <c r="AH147" s="62">
        <f t="shared" si="160"/>
        <v>0</v>
      </c>
      <c r="AI147" s="62">
        <f t="shared" si="161"/>
        <v>0</v>
      </c>
      <c r="AK147" s="98"/>
      <c r="AL147" s="90" t="s">
        <v>525</v>
      </c>
      <c r="AM147" s="99">
        <v>0.17</v>
      </c>
      <c r="AN147" s="99">
        <v>0</v>
      </c>
      <c r="AO147" s="99">
        <v>0</v>
      </c>
      <c r="AP147" s="99">
        <v>29.383332999999997</v>
      </c>
      <c r="AQ147" s="99">
        <v>0</v>
      </c>
      <c r="AR147" s="99">
        <v>0</v>
      </c>
      <c r="AS147" s="99">
        <v>4.6284742379246444E-2</v>
      </c>
      <c r="AT147" s="99">
        <v>0</v>
      </c>
      <c r="AU147" s="99">
        <v>0</v>
      </c>
      <c r="AV147" s="99">
        <v>0</v>
      </c>
      <c r="AW147" s="99">
        <v>-0.17</v>
      </c>
      <c r="AX147" s="99">
        <v>-1.3600000000000001E-2</v>
      </c>
      <c r="AY147" s="72"/>
    </row>
    <row r="148" spans="2:51">
      <c r="B148" s="59" t="str">
        <f t="shared" si="137"/>
        <v>K98907 43 oz Kroger Marinara Pasta Sauce</v>
      </c>
      <c r="D148" s="91">
        <f t="shared" si="138"/>
        <v>0</v>
      </c>
      <c r="E148" s="92">
        <f t="shared" si="138"/>
        <v>0</v>
      </c>
      <c r="F148" s="92">
        <f t="shared" si="138"/>
        <v>0</v>
      </c>
      <c r="G148" s="92">
        <f t="shared" si="138"/>
        <v>0.53333300000000006</v>
      </c>
      <c r="H148" s="93">
        <f t="shared" si="139"/>
        <v>0</v>
      </c>
      <c r="I148" s="94">
        <f t="shared" si="140"/>
        <v>0</v>
      </c>
      <c r="J148" s="95">
        <f t="shared" si="141"/>
        <v>0</v>
      </c>
      <c r="K148" s="95">
        <f t="shared" si="141"/>
        <v>0</v>
      </c>
      <c r="L148" s="96">
        <f t="shared" si="147"/>
        <v>0</v>
      </c>
      <c r="M148" s="60">
        <f t="shared" si="142"/>
        <v>0</v>
      </c>
      <c r="N148" s="60">
        <f t="shared" si="143"/>
        <v>0</v>
      </c>
      <c r="O148" s="60">
        <f t="shared" si="148"/>
        <v>0</v>
      </c>
      <c r="P148" s="60">
        <f t="shared" si="149"/>
        <v>0</v>
      </c>
      <c r="Q148" s="97">
        <f t="shared" si="144"/>
        <v>0</v>
      </c>
      <c r="R148" s="60">
        <f t="shared" si="145"/>
        <v>0</v>
      </c>
      <c r="S148" s="60">
        <f t="shared" si="146"/>
        <v>0</v>
      </c>
      <c r="T148" s="60">
        <f t="shared" si="150"/>
        <v>0</v>
      </c>
      <c r="U148" s="60">
        <f t="shared" si="151"/>
        <v>0</v>
      </c>
      <c r="W148" s="61"/>
      <c r="X148" s="61"/>
      <c r="Y148" s="60"/>
      <c r="Z148" s="62">
        <f t="shared" si="152"/>
        <v>0</v>
      </c>
      <c r="AA148" s="62">
        <f t="shared" si="153"/>
        <v>0</v>
      </c>
      <c r="AB148" s="62">
        <f t="shared" si="154"/>
        <v>0</v>
      </c>
      <c r="AC148" s="62">
        <f t="shared" si="155"/>
        <v>0</v>
      </c>
      <c r="AD148" s="62">
        <f t="shared" si="156"/>
        <v>0</v>
      </c>
      <c r="AE148" s="62">
        <f t="shared" si="157"/>
        <v>0</v>
      </c>
      <c r="AF148" s="62">
        <f t="shared" si="158"/>
        <v>0</v>
      </c>
      <c r="AG148" s="62">
        <f t="shared" si="159"/>
        <v>0</v>
      </c>
      <c r="AH148" s="62">
        <f t="shared" si="160"/>
        <v>0</v>
      </c>
      <c r="AI148" s="62">
        <f t="shared" si="161"/>
        <v>0</v>
      </c>
      <c r="AK148" s="98"/>
      <c r="AL148" s="90" t="s">
        <v>526</v>
      </c>
      <c r="AM148" s="99">
        <v>0</v>
      </c>
      <c r="AN148" s="99">
        <v>0</v>
      </c>
      <c r="AO148" s="99">
        <v>0</v>
      </c>
      <c r="AP148" s="99">
        <v>0.53333300000000006</v>
      </c>
      <c r="AQ148" s="99">
        <v>0</v>
      </c>
      <c r="AR148" s="99">
        <v>0</v>
      </c>
      <c r="AS148" s="99">
        <v>0</v>
      </c>
      <c r="AT148" s="99">
        <v>0</v>
      </c>
      <c r="AU148" s="99">
        <v>0</v>
      </c>
      <c r="AV148" s="99">
        <v>0</v>
      </c>
      <c r="AW148" s="99">
        <v>0</v>
      </c>
      <c r="AX148" s="99">
        <v>0</v>
      </c>
      <c r="AY148" s="72"/>
    </row>
    <row r="149" spans="2:51">
      <c r="B149" s="59" t="str">
        <f t="shared" si="137"/>
        <v>K99019 24oz Kroger No Sugar added Pasta Sauce</v>
      </c>
      <c r="D149" s="91">
        <f t="shared" si="138"/>
        <v>19609.3</v>
      </c>
      <c r="E149" s="92">
        <f t="shared" si="138"/>
        <v>1830.0833740000003</v>
      </c>
      <c r="F149" s="92">
        <f t="shared" si="138"/>
        <v>430.58329500000008</v>
      </c>
      <c r="G149" s="92">
        <f t="shared" si="138"/>
        <v>854.44999299999995</v>
      </c>
      <c r="H149" s="93">
        <f t="shared" si="139"/>
        <v>10.714976311237718</v>
      </c>
      <c r="I149" s="94">
        <f t="shared" si="140"/>
        <v>11.358476393928488</v>
      </c>
      <c r="J149" s="95">
        <f t="shared" si="141"/>
        <v>0.55874831951959825</v>
      </c>
      <c r="K149" s="95">
        <f t="shared" si="141"/>
        <v>0.769934915135153</v>
      </c>
      <c r="L149" s="96">
        <f t="shared" si="147"/>
        <v>11.266046646200527</v>
      </c>
      <c r="M149" s="60">
        <f t="shared" si="142"/>
        <v>0.58748469883148158</v>
      </c>
      <c r="N149" s="60">
        <f t="shared" si="143"/>
        <v>2.8736379311883331E-2</v>
      </c>
      <c r="O149" s="60">
        <f t="shared" si="148"/>
        <v>0.80953260341098077</v>
      </c>
      <c r="P149" s="60">
        <f t="shared" si="149"/>
        <v>3.9597688275827769E-2</v>
      </c>
      <c r="Q149" s="97">
        <f t="shared" si="144"/>
        <v>11.358476393928488</v>
      </c>
      <c r="R149" s="60">
        <f t="shared" si="145"/>
        <v>0.55420149788388795</v>
      </c>
      <c r="S149" s="60">
        <f t="shared" si="146"/>
        <v>-4.5468216357102964E-3</v>
      </c>
      <c r="T149" s="60">
        <f t="shared" si="150"/>
        <v>0.7636695598856803</v>
      </c>
      <c r="U149" s="60">
        <f t="shared" si="151"/>
        <v>-6.2653552494726927E-3</v>
      </c>
      <c r="W149" s="61"/>
      <c r="X149" s="61"/>
      <c r="Y149" s="60"/>
      <c r="Z149" s="62">
        <f t="shared" si="152"/>
        <v>33378.401240071915</v>
      </c>
      <c r="AA149" s="62">
        <f t="shared" si="153"/>
        <v>35382.979069660309</v>
      </c>
      <c r="AB149" s="62">
        <f t="shared" si="154"/>
        <v>1740.5662000000004</v>
      </c>
      <c r="AC149" s="62">
        <f t="shared" si="155"/>
        <v>1726.4023201634573</v>
      </c>
      <c r="AD149" s="62">
        <f t="shared" si="156"/>
        <v>1830.0833740000005</v>
      </c>
      <c r="AE149" s="62">
        <f t="shared" si="157"/>
        <v>24222.989805939684</v>
      </c>
      <c r="AF149" s="62">
        <f t="shared" si="158"/>
        <v>25677.728994377449</v>
      </c>
      <c r="AG149" s="62">
        <f t="shared" si="159"/>
        <v>1740.5661999453841</v>
      </c>
      <c r="AH149" s="62">
        <f t="shared" si="160"/>
        <v>1726.402320163457</v>
      </c>
      <c r="AI149" s="62">
        <f t="shared" si="161"/>
        <v>1830.083374</v>
      </c>
      <c r="AK149" s="98"/>
      <c r="AL149" s="90" t="s">
        <v>527</v>
      </c>
      <c r="AM149" s="99">
        <v>19609.3</v>
      </c>
      <c r="AN149" s="99">
        <v>1830.0833740000003</v>
      </c>
      <c r="AO149" s="99">
        <v>430.58329500000008</v>
      </c>
      <c r="AP149" s="99">
        <v>854.44999299999995</v>
      </c>
      <c r="AQ149" s="99">
        <v>10.71497631123772</v>
      </c>
      <c r="AR149" s="99">
        <v>11.358476393928488</v>
      </c>
      <c r="AS149" s="99">
        <v>55.87483195195982</v>
      </c>
      <c r="AT149" s="99">
        <v>76.993491513515295</v>
      </c>
      <c r="AU149" s="99">
        <v>0.71497631123771954</v>
      </c>
      <c r="AV149" s="99">
        <v>20786.958802499998</v>
      </c>
      <c r="AW149" s="99">
        <v>1177.6588025000001</v>
      </c>
      <c r="AX149" s="99">
        <v>89.517174000000011</v>
      </c>
      <c r="AY149" s="72"/>
    </row>
    <row r="150" spans="2:51">
      <c r="B150" s="59" t="str">
        <f t="shared" si="137"/>
        <v>K99020 Kroger HH LS BFY PS</v>
      </c>
      <c r="D150" s="91">
        <f t="shared" si="138"/>
        <v>8893.51</v>
      </c>
      <c r="E150" s="92">
        <f t="shared" si="138"/>
        <v>835.93335900000011</v>
      </c>
      <c r="F150" s="92">
        <f t="shared" si="138"/>
        <v>426.53330900000003</v>
      </c>
      <c r="G150" s="92">
        <f t="shared" si="138"/>
        <v>581.73333100000002</v>
      </c>
      <c r="H150" s="93">
        <f t="shared" si="139"/>
        <v>10.639017936356813</v>
      </c>
      <c r="I150" s="94">
        <f t="shared" si="140"/>
        <v>11.743460395866316</v>
      </c>
      <c r="J150" s="95">
        <f t="shared" si="141"/>
        <v>0.4142546363681055</v>
      </c>
      <c r="K150" s="95">
        <f t="shared" si="141"/>
        <v>0.60513946173114652</v>
      </c>
      <c r="L150" s="96">
        <f t="shared" si="147"/>
        <v>11.641201390373809</v>
      </c>
      <c r="M150" s="60">
        <f t="shared" si="142"/>
        <v>0.45327695448068384</v>
      </c>
      <c r="N150" s="60">
        <f t="shared" si="143"/>
        <v>3.9022318112578336E-2</v>
      </c>
      <c r="O150" s="60">
        <f t="shared" si="148"/>
        <v>0.66214291449316909</v>
      </c>
      <c r="P150" s="60">
        <f t="shared" si="149"/>
        <v>5.7003452762022566E-2</v>
      </c>
      <c r="Q150" s="97">
        <f t="shared" si="144"/>
        <v>11.743460395866316</v>
      </c>
      <c r="R150" s="60">
        <f t="shared" si="145"/>
        <v>0.41064741450098236</v>
      </c>
      <c r="S150" s="60">
        <f t="shared" si="146"/>
        <v>-3.6072218671231449E-3</v>
      </c>
      <c r="T150" s="60">
        <f t="shared" si="150"/>
        <v>0.59987006438102985</v>
      </c>
      <c r="U150" s="60">
        <f t="shared" si="151"/>
        <v>-5.2693973501166669E-3</v>
      </c>
      <c r="W150" s="61"/>
      <c r="X150" s="61"/>
      <c r="Y150" s="60"/>
      <c r="Z150" s="62">
        <f t="shared" si="152"/>
        <v>19620.476867590216</v>
      </c>
      <c r="AA150" s="62">
        <f t="shared" si="153"/>
        <v>21657.2896503132</v>
      </c>
      <c r="AB150" s="62">
        <f t="shared" si="154"/>
        <v>763.96839997580548</v>
      </c>
      <c r="AC150" s="62">
        <f t="shared" si="155"/>
        <v>757.31596141206421</v>
      </c>
      <c r="AD150" s="62">
        <f t="shared" si="156"/>
        <v>835.93335900000011</v>
      </c>
      <c r="AE150" s="62">
        <f t="shared" si="157"/>
        <v>13431.405524904623</v>
      </c>
      <c r="AF150" s="62">
        <f t="shared" si="158"/>
        <v>14825.72731675931</v>
      </c>
      <c r="AG150" s="62">
        <f t="shared" si="159"/>
        <v>763.96839992703406</v>
      </c>
      <c r="AH150" s="62">
        <f t="shared" si="160"/>
        <v>757.31596141206421</v>
      </c>
      <c r="AI150" s="62">
        <f t="shared" si="161"/>
        <v>835.93335900000011</v>
      </c>
      <c r="AK150" s="98"/>
      <c r="AL150" s="90" t="s">
        <v>528</v>
      </c>
      <c r="AM150" s="99">
        <v>8893.51</v>
      </c>
      <c r="AN150" s="99">
        <v>835.93335900000011</v>
      </c>
      <c r="AO150" s="99">
        <v>426.53330900000003</v>
      </c>
      <c r="AP150" s="99">
        <v>581.73333100000002</v>
      </c>
      <c r="AQ150" s="99">
        <v>10.639017936356813</v>
      </c>
      <c r="AR150" s="99">
        <v>11.743460395866316</v>
      </c>
      <c r="AS150" s="99">
        <v>41.425463636810548</v>
      </c>
      <c r="AT150" s="99">
        <v>60.513946173114654</v>
      </c>
      <c r="AU150" s="99">
        <v>-1.8609820636431869</v>
      </c>
      <c r="AV150" s="99">
        <v>9816.7502949999998</v>
      </c>
      <c r="AW150" s="99">
        <v>923.24029500000029</v>
      </c>
      <c r="AX150" s="99">
        <v>71.964959000000036</v>
      </c>
      <c r="AY150" s="72"/>
    </row>
    <row r="151" spans="2:51">
      <c r="B151" s="59" t="str">
        <f t="shared" si="137"/>
        <v>K99313 24oz PS Basilico Tomato &amp; Basil Pasta Sauce</v>
      </c>
      <c r="D151" s="91">
        <f t="shared" ref="D151:G163" si="162">AM151</f>
        <v>1611.48</v>
      </c>
      <c r="E151" s="92">
        <f t="shared" si="162"/>
        <v>130.433345</v>
      </c>
      <c r="F151" s="92">
        <f t="shared" si="162"/>
        <v>162.59999500000001</v>
      </c>
      <c r="G151" s="92">
        <f t="shared" si="162"/>
        <v>445.91666599999996</v>
      </c>
      <c r="H151" s="93">
        <f t="shared" si="139"/>
        <v>12.354816170665561</v>
      </c>
      <c r="I151" s="94">
        <f t="shared" si="140"/>
        <v>9.3699999999999992</v>
      </c>
      <c r="J151" s="95">
        <f t="shared" si="141"/>
        <v>0.23246807296981778</v>
      </c>
      <c r="K151" s="95">
        <f t="shared" si="141"/>
        <v>0.58622095318182543</v>
      </c>
      <c r="L151" s="96">
        <f t="shared" si="147"/>
        <v>9.3809440837878064</v>
      </c>
      <c r="M151" s="60">
        <f t="shared" si="142"/>
        <v>0.17651173143098936</v>
      </c>
      <c r="N151" s="60">
        <f t="shared" si="143"/>
        <v>-5.5956341538828419E-2</v>
      </c>
      <c r="O151" s="60">
        <f t="shared" si="148"/>
        <v>0.44511435115198839</v>
      </c>
      <c r="P151" s="60">
        <f t="shared" si="149"/>
        <v>-0.14110660202983705</v>
      </c>
      <c r="Q151" s="97">
        <f t="shared" si="144"/>
        <v>9.3699999999999992</v>
      </c>
      <c r="R151" s="60">
        <f t="shared" si="145"/>
        <v>0.23273959378823528</v>
      </c>
      <c r="S151" s="60">
        <f t="shared" si="146"/>
        <v>2.7152081841749776E-4</v>
      </c>
      <c r="T151" s="60">
        <f t="shared" si="150"/>
        <v>0.58690565457928445</v>
      </c>
      <c r="U151" s="60">
        <f t="shared" si="151"/>
        <v>6.8470139745901992E-4</v>
      </c>
      <c r="W151" s="61"/>
      <c r="X151" s="61"/>
      <c r="Y151" s="60"/>
      <c r="Z151" s="62">
        <f t="shared" si="152"/>
        <v>9129.5914834422147</v>
      </c>
      <c r="AA151" s="62">
        <f t="shared" si="153"/>
        <v>6923.9615562199997</v>
      </c>
      <c r="AB151" s="62">
        <f t="shared" si="154"/>
        <v>171.78228391585529</v>
      </c>
      <c r="AC151" s="62">
        <f t="shared" si="155"/>
        <v>171.98292422625403</v>
      </c>
      <c r="AD151" s="62">
        <f t="shared" si="156"/>
        <v>130.43334499999997</v>
      </c>
      <c r="AE151" s="62">
        <f t="shared" si="157"/>
        <v>3620.3730475761395</v>
      </c>
      <c r="AF151" s="62">
        <f t="shared" si="158"/>
        <v>2745.7223958</v>
      </c>
      <c r="AG151" s="62">
        <f t="shared" si="159"/>
        <v>171.78228388885395</v>
      </c>
      <c r="AH151" s="62">
        <f t="shared" si="160"/>
        <v>171.98292422625403</v>
      </c>
      <c r="AI151" s="62">
        <f t="shared" si="161"/>
        <v>130.433345</v>
      </c>
      <c r="AK151" s="98"/>
      <c r="AL151" s="90" t="s">
        <v>646</v>
      </c>
      <c r="AM151" s="99">
        <v>1611.48</v>
      </c>
      <c r="AN151" s="99">
        <v>130.433345</v>
      </c>
      <c r="AO151" s="99">
        <v>162.59999500000001</v>
      </c>
      <c r="AP151" s="99">
        <v>445.91666599999996</v>
      </c>
      <c r="AQ151" s="99">
        <v>12.354816170665561</v>
      </c>
      <c r="AR151" s="99">
        <v>9.3699999999999992</v>
      </c>
      <c r="AS151" s="99">
        <v>23.246807296981778</v>
      </c>
      <c r="AT151" s="99">
        <v>58.622095318182545</v>
      </c>
      <c r="AU151" s="99">
        <v>2.9848161706655607</v>
      </c>
      <c r="AV151" s="99">
        <v>1222.16044265</v>
      </c>
      <c r="AW151" s="99">
        <v>-389.31955735000003</v>
      </c>
      <c r="AX151" s="99">
        <v>-41.549579226253996</v>
      </c>
      <c r="AY151" s="72"/>
    </row>
    <row r="152" spans="2:51">
      <c r="B152" s="59" t="str">
        <f t="shared" si="137"/>
        <v>K99423 43oz Kroger Traditional Pasta Sauce</v>
      </c>
      <c r="D152" s="91">
        <f t="shared" si="162"/>
        <v>11890.19</v>
      </c>
      <c r="E152" s="92">
        <f t="shared" si="162"/>
        <v>856.4166899999999</v>
      </c>
      <c r="F152" s="92">
        <f t="shared" si="162"/>
        <v>603.26664800000003</v>
      </c>
      <c r="G152" s="92">
        <f t="shared" si="162"/>
        <v>522.13332700000001</v>
      </c>
      <c r="H152" s="93">
        <f t="shared" si="139"/>
        <v>13.883650492612425</v>
      </c>
      <c r="I152" s="94">
        <f t="shared" si="140"/>
        <v>12.5</v>
      </c>
      <c r="J152" s="95">
        <f t="shared" si="141"/>
        <v>0.47997133982110368</v>
      </c>
      <c r="K152" s="95">
        <f t="shared" si="141"/>
        <v>0.65165859966814255</v>
      </c>
      <c r="L152" s="96">
        <f t="shared" si="147"/>
        <v>12.500000000264908</v>
      </c>
      <c r="M152" s="60">
        <f t="shared" si="142"/>
        <v>0.43213719267014034</v>
      </c>
      <c r="N152" s="60">
        <f t="shared" si="143"/>
        <v>-4.7834147150963346E-2</v>
      </c>
      <c r="O152" s="60">
        <f t="shared" si="148"/>
        <v>0.58671402742284362</v>
      </c>
      <c r="P152" s="60">
        <f t="shared" si="149"/>
        <v>-6.4944572245298926E-2</v>
      </c>
      <c r="Q152" s="97">
        <f t="shared" si="144"/>
        <v>12.5</v>
      </c>
      <c r="R152" s="60">
        <f t="shared" si="145"/>
        <v>0.47997133983127549</v>
      </c>
      <c r="S152" s="60">
        <f t="shared" si="146"/>
        <v>1.0171807840464453E-11</v>
      </c>
      <c r="T152" s="60">
        <f t="shared" si="150"/>
        <v>0.65165859966814266</v>
      </c>
      <c r="U152" s="60">
        <f t="shared" si="151"/>
        <v>0</v>
      </c>
      <c r="W152" s="61"/>
      <c r="X152" s="61"/>
      <c r="Y152" s="60"/>
      <c r="Z152" s="62">
        <f t="shared" si="152"/>
        <v>27514.84991729476</v>
      </c>
      <c r="AA152" s="62">
        <f t="shared" si="153"/>
        <v>24772.708312499999</v>
      </c>
      <c r="AB152" s="62">
        <f t="shared" si="154"/>
        <v>951.21519997984126</v>
      </c>
      <c r="AC152" s="62">
        <f t="shared" si="155"/>
        <v>951.21519999999998</v>
      </c>
      <c r="AD152" s="62">
        <f t="shared" si="156"/>
        <v>856.4166899999999</v>
      </c>
      <c r="AE152" s="62">
        <f t="shared" si="157"/>
        <v>20265.733294681846</v>
      </c>
      <c r="AF152" s="62">
        <f t="shared" si="158"/>
        <v>18246.041724999999</v>
      </c>
      <c r="AG152" s="62">
        <f t="shared" si="159"/>
        <v>951.21519999999987</v>
      </c>
      <c r="AH152" s="62">
        <f t="shared" si="160"/>
        <v>951.2152000000001</v>
      </c>
      <c r="AI152" s="62">
        <f t="shared" si="161"/>
        <v>856.41668999999979</v>
      </c>
      <c r="AK152" s="98"/>
      <c r="AL152" s="90" t="s">
        <v>529</v>
      </c>
      <c r="AM152" s="99">
        <v>11890.19</v>
      </c>
      <c r="AN152" s="99">
        <v>856.4166899999999</v>
      </c>
      <c r="AO152" s="99">
        <v>603.26664800000003</v>
      </c>
      <c r="AP152" s="99">
        <v>522.13332700000001</v>
      </c>
      <c r="AQ152" s="99">
        <v>13.883650492612423</v>
      </c>
      <c r="AR152" s="99">
        <v>12.5</v>
      </c>
      <c r="AS152" s="99">
        <v>47.99713398211037</v>
      </c>
      <c r="AT152" s="99">
        <v>65.165859966814253</v>
      </c>
      <c r="AU152" s="99">
        <v>1.3836504926124236</v>
      </c>
      <c r="AV152" s="99">
        <v>10705.208625000001</v>
      </c>
      <c r="AW152" s="99">
        <v>-1184.9813750000001</v>
      </c>
      <c r="AX152" s="99">
        <v>-94.798510000000007</v>
      </c>
      <c r="AY152" s="72"/>
    </row>
    <row r="153" spans="2:51">
      <c r="B153" s="59" t="str">
        <f t="shared" si="137"/>
        <v>K99427 43 oz Kroger Marinara Pasta Sauce</v>
      </c>
      <c r="D153" s="91">
        <f t="shared" si="162"/>
        <v>7771.84</v>
      </c>
      <c r="E153" s="92">
        <f t="shared" si="162"/>
        <v>550.15002599999991</v>
      </c>
      <c r="F153" s="92">
        <f t="shared" si="162"/>
        <v>3024.5999820000002</v>
      </c>
      <c r="G153" s="92">
        <f t="shared" si="162"/>
        <v>422.43332399999997</v>
      </c>
      <c r="H153" s="93">
        <f t="shared" si="139"/>
        <v>14.126764759982038</v>
      </c>
      <c r="I153" s="94">
        <f t="shared" si="140"/>
        <v>12.500000000000002</v>
      </c>
      <c r="J153" s="95">
        <f t="shared" si="141"/>
        <v>0.15554633058333117</v>
      </c>
      <c r="K153" s="95">
        <f t="shared" si="141"/>
        <v>0.1739274630697476</v>
      </c>
      <c r="L153" s="96">
        <f t="shared" si="147"/>
        <v>12.500000000774969</v>
      </c>
      <c r="M153" s="60">
        <f t="shared" si="142"/>
        <v>0.13763442411952895</v>
      </c>
      <c r="N153" s="60">
        <f t="shared" si="143"/>
        <v>-1.7911906463802224E-2</v>
      </c>
      <c r="O153" s="60">
        <f t="shared" si="148"/>
        <v>0.15389888097595883</v>
      </c>
      <c r="P153" s="60">
        <f t="shared" si="149"/>
        <v>-2.0028582093788772E-2</v>
      </c>
      <c r="Q153" s="97">
        <f t="shared" si="144"/>
        <v>12.500000000000002</v>
      </c>
      <c r="R153" s="60">
        <f t="shared" si="145"/>
        <v>0.15554633059297465</v>
      </c>
      <c r="S153" s="60">
        <f t="shared" si="146"/>
        <v>9.6434804586209566E-12</v>
      </c>
      <c r="T153" s="60">
        <f t="shared" si="150"/>
        <v>0.1739274630697476</v>
      </c>
      <c r="U153" s="60">
        <f t="shared" si="151"/>
        <v>0</v>
      </c>
      <c r="W153" s="61"/>
      <c r="X153" s="61"/>
      <c r="Y153" s="60"/>
      <c r="Z153" s="62">
        <f t="shared" si="152"/>
        <v>56467.268633685184</v>
      </c>
      <c r="AA153" s="62">
        <f t="shared" si="153"/>
        <v>49964.791650000006</v>
      </c>
      <c r="AB153" s="62">
        <f t="shared" si="154"/>
        <v>621.74719996145325</v>
      </c>
      <c r="AC153" s="62">
        <f t="shared" si="155"/>
        <v>621.74720000000002</v>
      </c>
      <c r="AD153" s="62">
        <f t="shared" si="156"/>
        <v>550.15002599999991</v>
      </c>
      <c r="AE153" s="62">
        <f t="shared" si="157"/>
        <v>50499.652438759906</v>
      </c>
      <c r="AF153" s="62">
        <f t="shared" si="158"/>
        <v>44684.375100000005</v>
      </c>
      <c r="AG153" s="62">
        <f t="shared" si="159"/>
        <v>621.74719999999991</v>
      </c>
      <c r="AH153" s="62">
        <f t="shared" si="160"/>
        <v>621.74719999999991</v>
      </c>
      <c r="AI153" s="62">
        <f t="shared" si="161"/>
        <v>550.15002599999991</v>
      </c>
      <c r="AK153" s="98"/>
      <c r="AL153" s="90" t="s">
        <v>530</v>
      </c>
      <c r="AM153" s="99">
        <v>7771.84</v>
      </c>
      <c r="AN153" s="99">
        <v>550.15002599999991</v>
      </c>
      <c r="AO153" s="99">
        <v>3024.5999820000002</v>
      </c>
      <c r="AP153" s="99">
        <v>422.43332399999997</v>
      </c>
      <c r="AQ153" s="99">
        <v>14.126764759982036</v>
      </c>
      <c r="AR153" s="99">
        <v>12.500000000000002</v>
      </c>
      <c r="AS153" s="99">
        <v>15.554633058333117</v>
      </c>
      <c r="AT153" s="99">
        <v>17.392746306974761</v>
      </c>
      <c r="AU153" s="99">
        <v>1.6267647599820361</v>
      </c>
      <c r="AV153" s="99">
        <v>6876.875325</v>
      </c>
      <c r="AW153" s="99">
        <v>-894.96467500000017</v>
      </c>
      <c r="AX153" s="99">
        <v>-71.59717400000001</v>
      </c>
      <c r="AY153" s="72"/>
    </row>
    <row r="154" spans="2:51">
      <c r="B154" s="59" t="str">
        <f t="shared" si="137"/>
        <v>K99428 43oz Kroger HS Tomato &amp; Basil</v>
      </c>
      <c r="D154" s="91">
        <f t="shared" si="162"/>
        <v>14142.3</v>
      </c>
      <c r="E154" s="92">
        <f t="shared" si="162"/>
        <v>1020.6666969999999</v>
      </c>
      <c r="F154" s="92">
        <f t="shared" si="162"/>
        <v>1187.466641</v>
      </c>
      <c r="G154" s="92">
        <f t="shared" si="162"/>
        <v>369.31666100000001</v>
      </c>
      <c r="H154" s="93">
        <f t="shared" si="139"/>
        <v>13.855943415776993</v>
      </c>
      <c r="I154" s="94">
        <f t="shared" si="140"/>
        <v>12.500000000000005</v>
      </c>
      <c r="J154" s="95">
        <f t="shared" si="141"/>
        <v>0.43895478104223301</v>
      </c>
      <c r="K154" s="95">
        <f t="shared" si="141"/>
        <v>0.51237123248500116</v>
      </c>
      <c r="L154" s="96">
        <f t="shared" si="147"/>
        <v>12.500000000460181</v>
      </c>
      <c r="M154" s="60">
        <f t="shared" si="142"/>
        <v>0.39599864105840998</v>
      </c>
      <c r="N154" s="60">
        <f t="shared" si="143"/>
        <v>-4.2956139983823027E-2</v>
      </c>
      <c r="O154" s="60">
        <f t="shared" si="148"/>
        <v>0.46223055439417493</v>
      </c>
      <c r="P154" s="60">
        <f t="shared" si="149"/>
        <v>-5.014067809082623E-2</v>
      </c>
      <c r="Q154" s="97">
        <f t="shared" si="144"/>
        <v>12.500000000000005</v>
      </c>
      <c r="R154" s="60">
        <f t="shared" si="145"/>
        <v>0.43895478105839281</v>
      </c>
      <c r="S154" s="60">
        <f t="shared" si="146"/>
        <v>1.6159795723780235E-11</v>
      </c>
      <c r="T154" s="60">
        <f t="shared" si="150"/>
        <v>0.51237123253831318</v>
      </c>
      <c r="U154" s="60">
        <f t="shared" si="151"/>
        <v>5.3312021464080317E-11</v>
      </c>
      <c r="W154" s="61"/>
      <c r="X154" s="61"/>
      <c r="Y154" s="60"/>
      <c r="Z154" s="62">
        <f t="shared" si="152"/>
        <v>35713.001343138458</v>
      </c>
      <c r="AA154" s="62">
        <f t="shared" si="153"/>
        <v>32218.124987500007</v>
      </c>
      <c r="AB154" s="62">
        <f t="shared" si="154"/>
        <v>1131.3839999583486</v>
      </c>
      <c r="AC154" s="62">
        <f t="shared" si="155"/>
        <v>1131.3839999999996</v>
      </c>
      <c r="AD154" s="62">
        <f t="shared" si="156"/>
        <v>1020.666697</v>
      </c>
      <c r="AE154" s="62">
        <f t="shared" si="157"/>
        <v>30595.770585818769</v>
      </c>
      <c r="AF154" s="62">
        <f t="shared" si="158"/>
        <v>27601.666725000006</v>
      </c>
      <c r="AG154" s="62">
        <f t="shared" si="159"/>
        <v>1131.3839998822796</v>
      </c>
      <c r="AH154" s="62">
        <f t="shared" si="160"/>
        <v>1131.3839999999996</v>
      </c>
      <c r="AI154" s="62">
        <f t="shared" si="161"/>
        <v>1020.6666969999999</v>
      </c>
      <c r="AK154" s="98"/>
      <c r="AL154" s="90" t="s">
        <v>531</v>
      </c>
      <c r="AM154" s="99">
        <v>14142.3</v>
      </c>
      <c r="AN154" s="99">
        <v>1020.6666969999999</v>
      </c>
      <c r="AO154" s="99">
        <v>1187.466641</v>
      </c>
      <c r="AP154" s="99">
        <v>369.31666100000001</v>
      </c>
      <c r="AQ154" s="99">
        <v>13.855943415776995</v>
      </c>
      <c r="AR154" s="99">
        <v>12.500000000000005</v>
      </c>
      <c r="AS154" s="99">
        <v>43.895478104223301</v>
      </c>
      <c r="AT154" s="99">
        <v>51.237123248500112</v>
      </c>
      <c r="AU154" s="99">
        <v>1.3559434157769943</v>
      </c>
      <c r="AV154" s="99">
        <v>12758.333712500002</v>
      </c>
      <c r="AW154" s="99">
        <v>-1383.9662875000004</v>
      </c>
      <c r="AX154" s="99">
        <v>-110.71730300000002</v>
      </c>
      <c r="AY154" s="72"/>
    </row>
    <row r="155" spans="2:51">
      <c r="B155" s="59" t="str">
        <f t="shared" si="137"/>
        <v>K99443 24 oz Kroger Traditional Pasta Sauce</v>
      </c>
      <c r="D155" s="91">
        <f t="shared" si="162"/>
        <v>67973.789999999994</v>
      </c>
      <c r="E155" s="92">
        <f t="shared" si="162"/>
        <v>7196.8834679999982</v>
      </c>
      <c r="F155" s="92">
        <f t="shared" si="162"/>
        <v>4853.1498809999994</v>
      </c>
      <c r="G155" s="92">
        <f t="shared" si="162"/>
        <v>3334.8666469999998</v>
      </c>
      <c r="H155" s="93">
        <f t="shared" si="139"/>
        <v>9.4448924040852642</v>
      </c>
      <c r="I155" s="94">
        <f t="shared" si="140"/>
        <v>10.698323123800233</v>
      </c>
      <c r="J155" s="95">
        <f t="shared" si="141"/>
        <v>0.41423292979849935</v>
      </c>
      <c r="K155" s="95">
        <f t="shared" si="141"/>
        <v>0.52817274571755912</v>
      </c>
      <c r="L155" s="96">
        <f t="shared" si="147"/>
        <v>10.666014931086197</v>
      </c>
      <c r="M155" s="60">
        <f t="shared" si="142"/>
        <v>0.46778877144935321</v>
      </c>
      <c r="N155" s="60">
        <f t="shared" si="143"/>
        <v>5.3555841650853864E-2</v>
      </c>
      <c r="O155" s="60">
        <f t="shared" si="148"/>
        <v>0.59725008716239358</v>
      </c>
      <c r="P155" s="60">
        <f t="shared" si="149"/>
        <v>6.9077341444834461E-2</v>
      </c>
      <c r="Q155" s="97">
        <f t="shared" si="144"/>
        <v>10.698323123800233</v>
      </c>
      <c r="R155" s="60">
        <f t="shared" si="145"/>
        <v>0.41298197512368151</v>
      </c>
      <c r="S155" s="60">
        <f t="shared" si="146"/>
        <v>-1.2509546748178391E-3</v>
      </c>
      <c r="T155" s="60">
        <f t="shared" si="150"/>
        <v>0.52727541936269207</v>
      </c>
      <c r="U155" s="60">
        <f t="shared" si="151"/>
        <v>-8.9732635486705625E-4</v>
      </c>
      <c r="W155" s="61"/>
      <c r="X155" s="61"/>
      <c r="Y155" s="60"/>
      <c r="Z155" s="62">
        <f t="shared" si="152"/>
        <v>145308.72510983178</v>
      </c>
      <c r="AA155" s="62">
        <f t="shared" si="153"/>
        <v>164592.63138456087</v>
      </c>
      <c r="AB155" s="62">
        <f t="shared" si="154"/>
        <v>6372.9321999999993</v>
      </c>
      <c r="AC155" s="62">
        <f t="shared" si="155"/>
        <v>6353.6863874283981</v>
      </c>
      <c r="AD155" s="62">
        <f t="shared" si="156"/>
        <v>7196.8834679999973</v>
      </c>
      <c r="AE155" s="62">
        <f t="shared" si="157"/>
        <v>113811.26844694419</v>
      </c>
      <c r="AF155" s="62">
        <f t="shared" si="158"/>
        <v>128915.15042017063</v>
      </c>
      <c r="AG155" s="62">
        <f t="shared" si="159"/>
        <v>6364.4991999294834</v>
      </c>
      <c r="AH155" s="62">
        <f t="shared" si="160"/>
        <v>6353.6863874283981</v>
      </c>
      <c r="AI155" s="62">
        <f t="shared" si="161"/>
        <v>7196.8834679999982</v>
      </c>
      <c r="AK155" s="98"/>
      <c r="AL155" s="90" t="s">
        <v>532</v>
      </c>
      <c r="AM155" s="99">
        <v>67973.789999999994</v>
      </c>
      <c r="AN155" s="99">
        <v>7196.8834679999982</v>
      </c>
      <c r="AO155" s="99">
        <v>4853.1498809999994</v>
      </c>
      <c r="AP155" s="99">
        <v>3334.8666469999998</v>
      </c>
      <c r="AQ155" s="99">
        <v>9.4448924040852642</v>
      </c>
      <c r="AR155" s="99">
        <v>10.698323123800233</v>
      </c>
      <c r="AS155" s="99">
        <v>41.423292979849933</v>
      </c>
      <c r="AT155" s="99">
        <v>52.81727457175591</v>
      </c>
      <c r="AU155" s="99">
        <v>-0.55510759591473513</v>
      </c>
      <c r="AV155" s="99">
        <v>76994.584824999998</v>
      </c>
      <c r="AW155" s="99">
        <v>9020.7948249999972</v>
      </c>
      <c r="AX155" s="99">
        <v>823.9512679999998</v>
      </c>
      <c r="AY155" s="72"/>
    </row>
    <row r="156" spans="2:51">
      <c r="B156" s="59" t="str">
        <f t="shared" si="137"/>
        <v>K99461 24oz Kroger Pasta Sauce with Meat</v>
      </c>
      <c r="D156" s="91">
        <f t="shared" si="162"/>
        <v>2507.9899999999998</v>
      </c>
      <c r="E156" s="92">
        <f t="shared" si="162"/>
        <v>244.01667</v>
      </c>
      <c r="F156" s="92">
        <f t="shared" si="162"/>
        <v>46.033329999999999</v>
      </c>
      <c r="G156" s="92">
        <f t="shared" si="162"/>
        <v>174.11666600000001</v>
      </c>
      <c r="H156" s="93">
        <f t="shared" si="139"/>
        <v>10.277945355126761</v>
      </c>
      <c r="I156" s="94">
        <f t="shared" si="140"/>
        <v>12.5</v>
      </c>
      <c r="J156" s="95">
        <f t="shared" si="141"/>
        <v>0.43225680492963264</v>
      </c>
      <c r="K156" s="95">
        <f t="shared" si="141"/>
        <v>0.69174004481985862</v>
      </c>
      <c r="L156" s="96">
        <f t="shared" si="147"/>
        <v>12.500000000000002</v>
      </c>
      <c r="M156" s="60">
        <f t="shared" si="142"/>
        <v>0.52570916413028246</v>
      </c>
      <c r="N156" s="60">
        <f t="shared" si="143"/>
        <v>9.3452359200649815E-2</v>
      </c>
      <c r="O156" s="60">
        <f t="shared" si="148"/>
        <v>0.84129174280296504</v>
      </c>
      <c r="P156" s="60">
        <f t="shared" si="149"/>
        <v>0.14955169798310641</v>
      </c>
      <c r="Q156" s="97">
        <f t="shared" si="144"/>
        <v>12.5</v>
      </c>
      <c r="R156" s="60">
        <f t="shared" si="145"/>
        <v>0.4322568049296327</v>
      </c>
      <c r="S156" s="60">
        <f t="shared" si="146"/>
        <v>0</v>
      </c>
      <c r="T156" s="60">
        <f t="shared" si="150"/>
        <v>0.69174004481985862</v>
      </c>
      <c r="U156" s="60">
        <f t="shared" si="151"/>
        <v>0</v>
      </c>
      <c r="W156" s="61"/>
      <c r="X156" s="61"/>
      <c r="Y156" s="60"/>
      <c r="Z156" s="62">
        <f t="shared" si="152"/>
        <v>4770.6796288193746</v>
      </c>
      <c r="AA156" s="62">
        <f t="shared" si="153"/>
        <v>5802.0833250000005</v>
      </c>
      <c r="AB156" s="62">
        <f t="shared" si="154"/>
        <v>200.63919999999996</v>
      </c>
      <c r="AC156" s="62">
        <f t="shared" si="155"/>
        <v>200.63919999999999</v>
      </c>
      <c r="AD156" s="62">
        <f t="shared" si="156"/>
        <v>244.01667</v>
      </c>
      <c r="AE156" s="62">
        <f t="shared" si="157"/>
        <v>2981.1180502545171</v>
      </c>
      <c r="AF156" s="62">
        <f t="shared" si="158"/>
        <v>3625.625</v>
      </c>
      <c r="AG156" s="62">
        <f t="shared" si="159"/>
        <v>200.63919999999999</v>
      </c>
      <c r="AH156" s="62">
        <f t="shared" si="160"/>
        <v>200.63919999999999</v>
      </c>
      <c r="AI156" s="62">
        <f t="shared" si="161"/>
        <v>244.01667</v>
      </c>
      <c r="AK156" s="98"/>
      <c r="AL156" s="90" t="s">
        <v>647</v>
      </c>
      <c r="AM156" s="99">
        <v>2507.9899999999998</v>
      </c>
      <c r="AN156" s="99">
        <v>244.01667</v>
      </c>
      <c r="AO156" s="99">
        <v>46.033329999999999</v>
      </c>
      <c r="AP156" s="99">
        <v>174.11666600000001</v>
      </c>
      <c r="AQ156" s="99">
        <v>10.277945355126763</v>
      </c>
      <c r="AR156" s="99">
        <v>12.5</v>
      </c>
      <c r="AS156" s="99">
        <v>43.225680492963264</v>
      </c>
      <c r="AT156" s="99">
        <v>69.174004481985861</v>
      </c>
      <c r="AU156" s="99">
        <v>-2.2220546448732375</v>
      </c>
      <c r="AV156" s="99">
        <v>3050.2083750000002</v>
      </c>
      <c r="AW156" s="99">
        <v>542.21837500000026</v>
      </c>
      <c r="AX156" s="99">
        <v>43.37747000000001</v>
      </c>
      <c r="AY156" s="72"/>
    </row>
    <row r="157" spans="2:51">
      <c r="B157" s="59" t="str">
        <f t="shared" si="137"/>
        <v>K99526 24OZ Kroger CS Spaghetti Sauce Mush &amp; Onion</v>
      </c>
      <c r="D157" s="91">
        <f t="shared" si="162"/>
        <v>31632.98</v>
      </c>
      <c r="E157" s="92">
        <f t="shared" si="162"/>
        <v>3070.9333839999999</v>
      </c>
      <c r="F157" s="92">
        <f t="shared" si="162"/>
        <v>2969.8499599999991</v>
      </c>
      <c r="G157" s="92">
        <f t="shared" si="162"/>
        <v>1780.1666549999998</v>
      </c>
      <c r="H157" s="93">
        <f t="shared" si="139"/>
        <v>10.300770496948038</v>
      </c>
      <c r="I157" s="94">
        <f t="shared" si="140"/>
        <v>11.598889591868788</v>
      </c>
      <c r="J157" s="95">
        <f t="shared" si="141"/>
        <v>0.35160984283042473</v>
      </c>
      <c r="K157" s="95">
        <f t="shared" si="141"/>
        <v>0.45518765419191953</v>
      </c>
      <c r="L157" s="96">
        <f t="shared" si="147"/>
        <v>11.50322390873152</v>
      </c>
      <c r="M157" s="60">
        <f t="shared" si="142"/>
        <v>0.39265477779459723</v>
      </c>
      <c r="N157" s="60">
        <f t="shared" si="143"/>
        <v>4.1044934964172497E-2</v>
      </c>
      <c r="O157" s="60">
        <f t="shared" si="148"/>
        <v>0.5083667480063162</v>
      </c>
      <c r="P157" s="60">
        <f t="shared" si="149"/>
        <v>5.3179093814396672E-2</v>
      </c>
      <c r="Q157" s="97">
        <f t="shared" si="144"/>
        <v>11.598889591868788</v>
      </c>
      <c r="R157" s="60">
        <f t="shared" si="145"/>
        <v>0.34870982420831975</v>
      </c>
      <c r="S157" s="60">
        <f t="shared" si="146"/>
        <v>-2.9000186221049828E-3</v>
      </c>
      <c r="T157" s="60">
        <f t="shared" si="150"/>
        <v>0.45147159631245143</v>
      </c>
      <c r="U157" s="60">
        <f t="shared" si="151"/>
        <v>-3.7160578794681043E-3</v>
      </c>
      <c r="W157" s="61"/>
      <c r="X157" s="61"/>
      <c r="Y157" s="60"/>
      <c r="Z157" s="62">
        <f t="shared" si="152"/>
        <v>80561.811007804979</v>
      </c>
      <c r="AA157" s="62">
        <f t="shared" si="153"/>
        <v>90714.335541927299</v>
      </c>
      <c r="AB157" s="62">
        <f t="shared" si="154"/>
        <v>2749.9229999330005</v>
      </c>
      <c r="AC157" s="62">
        <f t="shared" si="155"/>
        <v>2727.2420992933485</v>
      </c>
      <c r="AD157" s="62">
        <f t="shared" si="156"/>
        <v>3070.9333840000004</v>
      </c>
      <c r="AE157" s="62">
        <f t="shared" si="157"/>
        <v>62224.722848330304</v>
      </c>
      <c r="AF157" s="62">
        <f t="shared" si="158"/>
        <v>70066.379055455924</v>
      </c>
      <c r="AG157" s="62">
        <f t="shared" si="159"/>
        <v>2749.689999836979</v>
      </c>
      <c r="AH157" s="62">
        <f t="shared" si="160"/>
        <v>2727.242099293348</v>
      </c>
      <c r="AI157" s="62">
        <f t="shared" si="161"/>
        <v>3070.9333839999999</v>
      </c>
      <c r="AK157" s="98"/>
      <c r="AL157" s="90" t="s">
        <v>533</v>
      </c>
      <c r="AM157" s="99">
        <v>31632.98</v>
      </c>
      <c r="AN157" s="99">
        <v>3070.9333839999999</v>
      </c>
      <c r="AO157" s="99">
        <v>2969.8499599999991</v>
      </c>
      <c r="AP157" s="99">
        <v>1780.1666549999998</v>
      </c>
      <c r="AQ157" s="99">
        <v>10.300770496948036</v>
      </c>
      <c r="AR157" s="99">
        <v>11.598889591868788</v>
      </c>
      <c r="AS157" s="99">
        <v>35.160984283042474</v>
      </c>
      <c r="AT157" s="99">
        <v>45.518765419191951</v>
      </c>
      <c r="AU157" s="99">
        <v>0.30077049694803693</v>
      </c>
      <c r="AV157" s="99">
        <v>35619.417264999996</v>
      </c>
      <c r="AW157" s="99">
        <v>3986.437265</v>
      </c>
      <c r="AX157" s="99">
        <v>311.35238400000003</v>
      </c>
      <c r="AY157" s="72"/>
    </row>
    <row r="158" spans="2:51">
      <c r="B158" s="59" t="str">
        <f t="shared" si="137"/>
        <v>K99539 24OZ Kroger CS Spaghetti Sauce GP &amp; Mush</v>
      </c>
      <c r="D158" s="91">
        <f t="shared" si="162"/>
        <v>28594.77</v>
      </c>
      <c r="E158" s="92">
        <f t="shared" si="162"/>
        <v>2787.9500460000004</v>
      </c>
      <c r="F158" s="92">
        <f t="shared" si="162"/>
        <v>1304.683301</v>
      </c>
      <c r="G158" s="92">
        <f t="shared" si="162"/>
        <v>3292.3333179999991</v>
      </c>
      <c r="H158" s="93">
        <f t="shared" si="139"/>
        <v>10.256557516525888</v>
      </c>
      <c r="I158" s="94">
        <f t="shared" si="140"/>
        <v>10.952342521814321</v>
      </c>
      <c r="J158" s="95">
        <f t="shared" si="141"/>
        <v>0.35743273053758595</v>
      </c>
      <c r="K158" s="95">
        <f t="shared" si="141"/>
        <v>0.64497075015820582</v>
      </c>
      <c r="L158" s="96">
        <f t="shared" si="147"/>
        <v>10.832875440668021</v>
      </c>
      <c r="M158" s="60">
        <f t="shared" si="142"/>
        <v>0.37751694387641499</v>
      </c>
      <c r="N158" s="60">
        <f t="shared" si="143"/>
        <v>2.0084213338829038E-2</v>
      </c>
      <c r="O158" s="60">
        <f t="shared" si="148"/>
        <v>0.68121177970746771</v>
      </c>
      <c r="P158" s="60">
        <f t="shared" si="149"/>
        <v>3.6241029549261894E-2</v>
      </c>
      <c r="Q158" s="97">
        <f t="shared" si="144"/>
        <v>10.952342521814321</v>
      </c>
      <c r="R158" s="60">
        <f t="shared" si="145"/>
        <v>0.35353388926792823</v>
      </c>
      <c r="S158" s="60">
        <f t="shared" si="146"/>
        <v>-3.8988412696577268E-3</v>
      </c>
      <c r="T158" s="60">
        <f t="shared" si="150"/>
        <v>0.6379354723054429</v>
      </c>
      <c r="U158" s="60">
        <f t="shared" si="151"/>
        <v>-7.0352778527629223E-3</v>
      </c>
      <c r="W158" s="61"/>
      <c r="X158" s="61"/>
      <c r="Y158" s="60"/>
      <c r="Z158" s="62">
        <f t="shared" si="152"/>
        <v>75744.33535719887</v>
      </c>
      <c r="AA158" s="62">
        <f t="shared" si="153"/>
        <v>80882.6844272608</v>
      </c>
      <c r="AB158" s="62">
        <f t="shared" si="154"/>
        <v>2639.6288</v>
      </c>
      <c r="AC158" s="62">
        <f t="shared" si="155"/>
        <v>2610.8359871914513</v>
      </c>
      <c r="AD158" s="62">
        <f t="shared" si="156"/>
        <v>2787.9500460000004</v>
      </c>
      <c r="AE158" s="62">
        <f t="shared" si="157"/>
        <v>41976.329317557356</v>
      </c>
      <c r="AF158" s="62">
        <f t="shared" si="158"/>
        <v>44823.922232543373</v>
      </c>
      <c r="AG158" s="62">
        <f t="shared" si="159"/>
        <v>2639.6287999370788</v>
      </c>
      <c r="AH158" s="62">
        <f t="shared" si="160"/>
        <v>2610.8359871914508</v>
      </c>
      <c r="AI158" s="62">
        <f t="shared" si="161"/>
        <v>2787.9500460000004</v>
      </c>
      <c r="AK158" s="98"/>
      <c r="AL158" s="90" t="s">
        <v>534</v>
      </c>
      <c r="AM158" s="99">
        <v>28594.77</v>
      </c>
      <c r="AN158" s="99">
        <v>2787.9500460000004</v>
      </c>
      <c r="AO158" s="99">
        <v>1304.683301</v>
      </c>
      <c r="AP158" s="99">
        <v>3292.3333179999991</v>
      </c>
      <c r="AQ158" s="99">
        <v>10.256557516525888</v>
      </c>
      <c r="AR158" s="99">
        <v>10.952342521814321</v>
      </c>
      <c r="AS158" s="99">
        <v>35.743273053758593</v>
      </c>
      <c r="AT158" s="99">
        <v>64.497075015820585</v>
      </c>
      <c r="AU158" s="99">
        <v>0.25655751652588832</v>
      </c>
      <c r="AV158" s="99">
        <v>30534.583837500002</v>
      </c>
      <c r="AW158" s="99">
        <v>1939.8138375000008</v>
      </c>
      <c r="AX158" s="99">
        <v>148.31324600000005</v>
      </c>
      <c r="AY158" s="72"/>
    </row>
    <row r="159" spans="2:51">
      <c r="B159" s="59" t="str">
        <f t="shared" si="137"/>
        <v>K99551 24oz Kroger HS Tomato &amp; Basil</v>
      </c>
      <c r="D159" s="91">
        <f t="shared" si="162"/>
        <v>64949.03</v>
      </c>
      <c r="E159" s="92">
        <f t="shared" si="162"/>
        <v>6362.0501320000003</v>
      </c>
      <c r="F159" s="92">
        <f t="shared" si="162"/>
        <v>2942.6165509999996</v>
      </c>
      <c r="G159" s="92">
        <f t="shared" si="162"/>
        <v>2813.7166469999997</v>
      </c>
      <c r="H159" s="93">
        <f t="shared" si="139"/>
        <v>10.208820844293214</v>
      </c>
      <c r="I159" s="94">
        <f t="shared" si="140"/>
        <v>10.513769147473292</v>
      </c>
      <c r="J159" s="95">
        <f t="shared" si="141"/>
        <v>0.51375270367520631</v>
      </c>
      <c r="K159" s="95">
        <f t="shared" si="141"/>
        <v>0.66911071745263195</v>
      </c>
      <c r="L159" s="96">
        <f t="shared" si="147"/>
        <v>10.432150959256113</v>
      </c>
      <c r="M159" s="60">
        <f t="shared" si="142"/>
        <v>0.52499165596208297</v>
      </c>
      <c r="N159" s="60">
        <f t="shared" si="143"/>
        <v>1.1238952286876658E-2</v>
      </c>
      <c r="O159" s="60">
        <f t="shared" si="148"/>
        <v>0.68374831133110037</v>
      </c>
      <c r="P159" s="60">
        <f t="shared" si="149"/>
        <v>1.4637593878468413E-2</v>
      </c>
      <c r="Q159" s="97">
        <f t="shared" si="144"/>
        <v>10.513769147473292</v>
      </c>
      <c r="R159" s="60">
        <f t="shared" si="145"/>
        <v>0.50976445129135728</v>
      </c>
      <c r="S159" s="60">
        <f t="shared" si="146"/>
        <v>-3.9882523838490336E-3</v>
      </c>
      <c r="T159" s="60">
        <f t="shared" si="150"/>
        <v>0.66391642379219884</v>
      </c>
      <c r="U159" s="60">
        <f t="shared" si="151"/>
        <v>-5.1942936604331136E-3</v>
      </c>
      <c r="W159" s="61"/>
      <c r="X159" s="61"/>
      <c r="Y159" s="60"/>
      <c r="Z159" s="62">
        <f t="shared" si="152"/>
        <v>123714.4043384394</v>
      </c>
      <c r="AA159" s="62">
        <f t="shared" si="153"/>
        <v>127409.88477220864</v>
      </c>
      <c r="AB159" s="62">
        <f t="shared" si="154"/>
        <v>6225.8521999600489</v>
      </c>
      <c r="AC159" s="62">
        <f t="shared" si="155"/>
        <v>6177.5210287557802</v>
      </c>
      <c r="AD159" s="62">
        <f t="shared" si="156"/>
        <v>6362.0501320000003</v>
      </c>
      <c r="AE159" s="62">
        <f t="shared" si="157"/>
        <v>94989.675182610998</v>
      </c>
      <c r="AF159" s="62">
        <f t="shared" si="158"/>
        <v>97827.117499248052</v>
      </c>
      <c r="AG159" s="62">
        <f t="shared" si="159"/>
        <v>6225.852199919731</v>
      </c>
      <c r="AH159" s="62">
        <f t="shared" si="160"/>
        <v>6177.5210287557811</v>
      </c>
      <c r="AI159" s="62">
        <f t="shared" si="161"/>
        <v>6362.0501320000003</v>
      </c>
      <c r="AK159" s="98"/>
      <c r="AL159" s="90" t="s">
        <v>535</v>
      </c>
      <c r="AM159" s="99">
        <v>64949.03</v>
      </c>
      <c r="AN159" s="99">
        <v>6362.0501320000003</v>
      </c>
      <c r="AO159" s="99">
        <v>2942.6165509999996</v>
      </c>
      <c r="AP159" s="99">
        <v>2813.7166469999997</v>
      </c>
      <c r="AQ159" s="99">
        <v>10.208820844293214</v>
      </c>
      <c r="AR159" s="99">
        <v>10.513769147473292</v>
      </c>
      <c r="AS159" s="99">
        <v>51.375270367520628</v>
      </c>
      <c r="AT159" s="99">
        <v>66.9110717452632</v>
      </c>
      <c r="AU159" s="99">
        <v>0.20882084429321479</v>
      </c>
      <c r="AV159" s="99">
        <v>66889.126392499995</v>
      </c>
      <c r="AW159" s="99">
        <v>1940.0963925000001</v>
      </c>
      <c r="AX159" s="99">
        <v>136.19793200000001</v>
      </c>
      <c r="AY159" s="72"/>
    </row>
    <row r="160" spans="2:51">
      <c r="B160" s="59" t="str">
        <f t="shared" si="137"/>
        <v>K99619 24oz Kroger Low Sodium Pasta Sauce</v>
      </c>
      <c r="D160" s="91">
        <f t="shared" si="162"/>
        <v>394.41</v>
      </c>
      <c r="E160" s="92">
        <f t="shared" si="162"/>
        <v>37.133336</v>
      </c>
      <c r="F160" s="92">
        <f t="shared" si="162"/>
        <v>10.383332000000001</v>
      </c>
      <c r="G160" s="92">
        <f t="shared" si="162"/>
        <v>42.633332000000003</v>
      </c>
      <c r="H160" s="93">
        <f t="shared" si="139"/>
        <v>10.621453456269052</v>
      </c>
      <c r="I160" s="94">
        <f t="shared" si="140"/>
        <v>12.5</v>
      </c>
      <c r="J160" s="95">
        <f t="shared" si="141"/>
        <v>0.35000332778702165</v>
      </c>
      <c r="K160" s="95">
        <f t="shared" si="141"/>
        <v>0.6640364597955396</v>
      </c>
      <c r="L160" s="96">
        <f t="shared" si="147"/>
        <v>12.499999999999998</v>
      </c>
      <c r="M160" s="60">
        <f t="shared" si="142"/>
        <v>0.41190611203549643</v>
      </c>
      <c r="N160" s="60">
        <f t="shared" si="143"/>
        <v>6.1902784248474785E-2</v>
      </c>
      <c r="O160" s="60">
        <f t="shared" si="148"/>
        <v>0.78148021658420996</v>
      </c>
      <c r="P160" s="60">
        <f t="shared" si="149"/>
        <v>0.11744375678867036</v>
      </c>
      <c r="Q160" s="97">
        <f t="shared" si="144"/>
        <v>12.5</v>
      </c>
      <c r="R160" s="60">
        <f t="shared" si="145"/>
        <v>0.35000332778702165</v>
      </c>
      <c r="S160" s="60">
        <f t="shared" si="146"/>
        <v>0</v>
      </c>
      <c r="T160" s="60">
        <f t="shared" si="150"/>
        <v>0.6640364597955396</v>
      </c>
      <c r="U160" s="60">
        <f t="shared" si="151"/>
        <v>0</v>
      </c>
      <c r="W160" s="61"/>
      <c r="X160" s="61"/>
      <c r="Y160" s="60"/>
      <c r="Z160" s="62">
        <f t="shared" si="152"/>
        <v>957.52402908265503</v>
      </c>
      <c r="AA160" s="62">
        <f t="shared" si="153"/>
        <v>1126.875</v>
      </c>
      <c r="AB160" s="62">
        <f t="shared" si="154"/>
        <v>31.552800000000005</v>
      </c>
      <c r="AC160" s="62">
        <f t="shared" si="155"/>
        <v>31.552800000000005</v>
      </c>
      <c r="AD160" s="62">
        <f t="shared" si="156"/>
        <v>37.133336000000007</v>
      </c>
      <c r="AE160" s="62">
        <f t="shared" si="157"/>
        <v>504.69607755898909</v>
      </c>
      <c r="AF160" s="62">
        <f t="shared" si="158"/>
        <v>593.95835</v>
      </c>
      <c r="AG160" s="62">
        <f t="shared" si="159"/>
        <v>31.552800000000005</v>
      </c>
      <c r="AH160" s="62">
        <f t="shared" si="160"/>
        <v>31.552800000000005</v>
      </c>
      <c r="AI160" s="62">
        <f t="shared" si="161"/>
        <v>37.133336</v>
      </c>
      <c r="AK160" s="98"/>
      <c r="AL160" s="90" t="s">
        <v>648</v>
      </c>
      <c r="AM160" s="99">
        <v>394.41</v>
      </c>
      <c r="AN160" s="99">
        <v>37.133336</v>
      </c>
      <c r="AO160" s="99">
        <v>10.383332000000001</v>
      </c>
      <c r="AP160" s="99">
        <v>42.633332000000003</v>
      </c>
      <c r="AQ160" s="99">
        <v>10.621453456269053</v>
      </c>
      <c r="AR160" s="99">
        <v>12.5</v>
      </c>
      <c r="AS160" s="99">
        <v>35.000332778702166</v>
      </c>
      <c r="AT160" s="99">
        <v>66.403645979553957</v>
      </c>
      <c r="AU160" s="99">
        <v>-1.8785465437309472</v>
      </c>
      <c r="AV160" s="99">
        <v>464.16669999999999</v>
      </c>
      <c r="AW160" s="99">
        <v>69.756699999999981</v>
      </c>
      <c r="AX160" s="99">
        <v>5.5805359999999986</v>
      </c>
      <c r="AY160" s="72"/>
    </row>
    <row r="161" spans="1:51">
      <c r="B161" s="59" t="str">
        <f t="shared" si="137"/>
        <v>K99713 24oz Kroger 6 Cheese Pasta Sauce</v>
      </c>
      <c r="D161" s="91">
        <f t="shared" si="162"/>
        <v>37234.230000000003</v>
      </c>
      <c r="E161" s="92">
        <f t="shared" si="162"/>
        <v>3633.916733</v>
      </c>
      <c r="F161" s="92">
        <f t="shared" si="162"/>
        <v>1673.4499489999998</v>
      </c>
      <c r="G161" s="92">
        <f t="shared" si="162"/>
        <v>3252.6166519999992</v>
      </c>
      <c r="H161" s="93">
        <f t="shared" si="139"/>
        <v>10.246307974498105</v>
      </c>
      <c r="I161" s="94">
        <f t="shared" si="140"/>
        <v>10.097260348249151</v>
      </c>
      <c r="J161" s="95">
        <f t="shared" si="141"/>
        <v>0.4308471032661883</v>
      </c>
      <c r="K161" s="95">
        <f t="shared" si="141"/>
        <v>0.69487921561223009</v>
      </c>
      <c r="L161" s="96">
        <f t="shared" si="147"/>
        <v>10.095928834672787</v>
      </c>
      <c r="M161" s="60">
        <f t="shared" si="142"/>
        <v>0.42452380935908968</v>
      </c>
      <c r="N161" s="60">
        <f t="shared" si="143"/>
        <v>-6.323293907098626E-3</v>
      </c>
      <c r="O161" s="60">
        <f t="shared" si="148"/>
        <v>0.68469298443698534</v>
      </c>
      <c r="P161" s="60">
        <f t="shared" si="149"/>
        <v>-1.0186231175244753E-2</v>
      </c>
      <c r="Q161" s="97">
        <f t="shared" si="144"/>
        <v>10.097260348249151</v>
      </c>
      <c r="R161" s="60">
        <f t="shared" si="145"/>
        <v>0.43079028797693647</v>
      </c>
      <c r="S161" s="60">
        <f t="shared" si="146"/>
        <v>-5.6815289251832546E-5</v>
      </c>
      <c r="T161" s="60">
        <f t="shared" si="150"/>
        <v>0.69479987091113082</v>
      </c>
      <c r="U161" s="60">
        <f t="shared" si="151"/>
        <v>-7.9344701099270942E-5</v>
      </c>
      <c r="W161" s="61"/>
      <c r="X161" s="61"/>
      <c r="Y161" s="60"/>
      <c r="Z161" s="62">
        <f t="shared" si="152"/>
        <v>87708.22549673506</v>
      </c>
      <c r="AA161" s="62">
        <f t="shared" si="153"/>
        <v>86432.38030007176</v>
      </c>
      <c r="AB161" s="62">
        <f t="shared" si="154"/>
        <v>3688.0440234607481</v>
      </c>
      <c r="AC161" s="62">
        <f t="shared" si="155"/>
        <v>3687.5576855316363</v>
      </c>
      <c r="AD161" s="62">
        <f t="shared" si="156"/>
        <v>3633.9167330000005</v>
      </c>
      <c r="AE161" s="62">
        <f t="shared" si="157"/>
        <v>54380.913557362146</v>
      </c>
      <c r="AF161" s="62">
        <f t="shared" si="158"/>
        <v>53589.863151777259</v>
      </c>
      <c r="AG161" s="62">
        <f t="shared" si="159"/>
        <v>3687.9787969546442</v>
      </c>
      <c r="AH161" s="62">
        <f t="shared" si="160"/>
        <v>3687.5576855316367</v>
      </c>
      <c r="AI161" s="62">
        <f t="shared" si="161"/>
        <v>3633.9167330000005</v>
      </c>
      <c r="AK161" s="98"/>
      <c r="AL161" s="90" t="s">
        <v>536</v>
      </c>
      <c r="AM161" s="99">
        <v>37234.230000000003</v>
      </c>
      <c r="AN161" s="99">
        <v>3633.916733</v>
      </c>
      <c r="AO161" s="99">
        <v>1673.4499489999998</v>
      </c>
      <c r="AP161" s="99">
        <v>3252.6166519999992</v>
      </c>
      <c r="AQ161" s="99">
        <v>10.246307974498103</v>
      </c>
      <c r="AR161" s="99">
        <v>10.097260348249151</v>
      </c>
      <c r="AS161" s="99">
        <v>43.084710326618833</v>
      </c>
      <c r="AT161" s="99">
        <v>69.487921561223004</v>
      </c>
      <c r="AU161" s="99">
        <v>0.24630797449810415</v>
      </c>
      <c r="AV161" s="99">
        <v>36692.603336959997</v>
      </c>
      <c r="AW161" s="99">
        <v>-541.62666303999958</v>
      </c>
      <c r="AX161" s="99">
        <v>-54.127290437499951</v>
      </c>
      <c r="AY161" s="72"/>
    </row>
    <row r="162" spans="1:51">
      <c r="B162" s="59" t="str">
        <f t="shared" si="137"/>
        <v>K99811 24oz Kroger Marinara Pasta Sauce</v>
      </c>
      <c r="D162" s="91">
        <f t="shared" si="162"/>
        <v>89415.25</v>
      </c>
      <c r="E162" s="92">
        <f t="shared" si="162"/>
        <v>8931.8001529999983</v>
      </c>
      <c r="F162" s="92">
        <f t="shared" si="162"/>
        <v>3408.7165369999984</v>
      </c>
      <c r="G162" s="92">
        <f t="shared" si="162"/>
        <v>3212.0999729999994</v>
      </c>
      <c r="H162" s="93">
        <f t="shared" si="139"/>
        <v>10.010887891391899</v>
      </c>
      <c r="I162" s="94">
        <f t="shared" si="140"/>
        <v>11.106962390630645</v>
      </c>
      <c r="J162" s="95">
        <f t="shared" si="141"/>
        <v>0.5234020085706742</v>
      </c>
      <c r="K162" s="95">
        <f t="shared" si="141"/>
        <v>0.65963776106724215</v>
      </c>
      <c r="L162" s="96">
        <f t="shared" si="147"/>
        <v>10.984309023308638</v>
      </c>
      <c r="M162" s="60">
        <f t="shared" si="142"/>
        <v>0.57429565368565538</v>
      </c>
      <c r="N162" s="60">
        <f t="shared" si="143"/>
        <v>5.0893645114981179E-2</v>
      </c>
      <c r="O162" s="60">
        <f t="shared" si="148"/>
        <v>0.72377845898768445</v>
      </c>
      <c r="P162" s="60">
        <f t="shared" si="149"/>
        <v>6.4140697920442302E-2</v>
      </c>
      <c r="Q162" s="97">
        <f t="shared" si="144"/>
        <v>11.106962390630645</v>
      </c>
      <c r="R162" s="60">
        <f t="shared" si="145"/>
        <v>0.51762211875413466</v>
      </c>
      <c r="S162" s="60">
        <f t="shared" si="146"/>
        <v>-5.7798898165395407E-3</v>
      </c>
      <c r="T162" s="60">
        <f t="shared" si="150"/>
        <v>0.65235342988486478</v>
      </c>
      <c r="U162" s="60">
        <f t="shared" si="151"/>
        <v>-7.2843311823773682E-3</v>
      </c>
      <c r="W162" s="61"/>
      <c r="X162" s="61"/>
      <c r="Y162" s="60"/>
      <c r="Z162" s="62">
        <f t="shared" si="152"/>
        <v>155695.50183108656</v>
      </c>
      <c r="AA162" s="62">
        <f t="shared" si="153"/>
        <v>172742.32835183645</v>
      </c>
      <c r="AB162" s="62">
        <f t="shared" si="154"/>
        <v>8140.2707999439353</v>
      </c>
      <c r="AC162" s="62">
        <f t="shared" si="155"/>
        <v>8050.378389272918</v>
      </c>
      <c r="AD162" s="62">
        <f t="shared" si="156"/>
        <v>8931.8001530000001</v>
      </c>
      <c r="AE162" s="62">
        <f t="shared" si="157"/>
        <v>123539.52910544061</v>
      </c>
      <c r="AF162" s="62">
        <f t="shared" si="158"/>
        <v>137065.65475677975</v>
      </c>
      <c r="AG162" s="62">
        <f t="shared" si="159"/>
        <v>8140.2707998045316</v>
      </c>
      <c r="AH162" s="62">
        <f t="shared" si="160"/>
        <v>8050.3783892729161</v>
      </c>
      <c r="AI162" s="62">
        <f t="shared" si="161"/>
        <v>8931.8001529999983</v>
      </c>
      <c r="AK162" s="98"/>
      <c r="AL162" s="90" t="s">
        <v>537</v>
      </c>
      <c r="AM162" s="99">
        <v>89415.25</v>
      </c>
      <c r="AN162" s="99">
        <v>8931.8001529999983</v>
      </c>
      <c r="AO162" s="99">
        <v>3408.7165369999984</v>
      </c>
      <c r="AP162" s="99">
        <v>3212.0999729999994</v>
      </c>
      <c r="AQ162" s="99">
        <v>10.010887891391899</v>
      </c>
      <c r="AR162" s="99">
        <v>11.106962390630645</v>
      </c>
      <c r="AS162" s="99">
        <v>52.340200857067423</v>
      </c>
      <c r="AT162" s="99">
        <v>65.963776106724211</v>
      </c>
      <c r="AU162" s="99">
        <v>1.0887891391899985E-2</v>
      </c>
      <c r="AV162" s="99">
        <v>99205.168380000017</v>
      </c>
      <c r="AW162" s="99">
        <v>9789.918380000001</v>
      </c>
      <c r="AX162" s="99">
        <v>781.42295300000012</v>
      </c>
      <c r="AY162" s="72"/>
    </row>
    <row r="163" spans="1:51">
      <c r="B163" s="59" t="str">
        <f t="shared" si="137"/>
        <v>K99864 24oz Kroger HS Parmesan and Romano Pasta Sauce</v>
      </c>
      <c r="D163" s="91">
        <f t="shared" si="162"/>
        <v>36848.6</v>
      </c>
      <c r="E163" s="92">
        <f t="shared" si="162"/>
        <v>3539.1500600000004</v>
      </c>
      <c r="F163" s="92">
        <f t="shared" si="162"/>
        <v>2243.6166179999996</v>
      </c>
      <c r="G163" s="92">
        <f t="shared" si="162"/>
        <v>4083.1666519999994</v>
      </c>
      <c r="H163" s="93">
        <f t="shared" si="139"/>
        <v>10.411708849666576</v>
      </c>
      <c r="I163" s="94">
        <f t="shared" si="140"/>
        <v>10.581459112270588</v>
      </c>
      <c r="J163" s="95">
        <f t="shared" si="141"/>
        <v>0.35407128217903272</v>
      </c>
      <c r="K163" s="95">
        <f t="shared" si="141"/>
        <v>0.6018476694969529</v>
      </c>
      <c r="L163" s="96">
        <f t="shared" si="147"/>
        <v>10.548534125821936</v>
      </c>
      <c r="M163" s="60">
        <f t="shared" si="142"/>
        <v>0.35872430327886684</v>
      </c>
      <c r="N163" s="60">
        <f t="shared" si="143"/>
        <v>4.6530210998341204E-3</v>
      </c>
      <c r="O163" s="60">
        <f t="shared" si="148"/>
        <v>0.61201674856853017</v>
      </c>
      <c r="P163" s="60">
        <f t="shared" si="149"/>
        <v>1.0169079071577269E-2</v>
      </c>
      <c r="Q163" s="97">
        <f t="shared" si="144"/>
        <v>10.581459112270588</v>
      </c>
      <c r="R163" s="60">
        <f t="shared" si="145"/>
        <v>0.35296956340434282</v>
      </c>
      <c r="S163" s="60">
        <f t="shared" si="146"/>
        <v>-1.1017187746898971E-3</v>
      </c>
      <c r="T163" s="60">
        <f t="shared" si="150"/>
        <v>0.60219863155033115</v>
      </c>
      <c r="U163" s="60">
        <f t="shared" si="151"/>
        <v>3.5096205337825648E-4</v>
      </c>
      <c r="W163" s="61"/>
      <c r="X163" s="61"/>
      <c r="Y163" s="60"/>
      <c r="Z163" s="62">
        <f t="shared" si="152"/>
        <v>102721.22536218143</v>
      </c>
      <c r="AA163" s="62">
        <f t="shared" si="153"/>
        <v>104395.97013578261</v>
      </c>
      <c r="AB163" s="62">
        <f t="shared" si="154"/>
        <v>3493.2436640459537</v>
      </c>
      <c r="AC163" s="62">
        <f t="shared" si="155"/>
        <v>3482.3741800664538</v>
      </c>
      <c r="AD163" s="62">
        <f t="shared" si="156"/>
        <v>3539.1500600000004</v>
      </c>
      <c r="AE163" s="62">
        <f t="shared" si="157"/>
        <v>60208.482996889587</v>
      </c>
      <c r="AF163" s="62">
        <f t="shared" si="158"/>
        <v>61190.109159057814</v>
      </c>
      <c r="AG163" s="62">
        <f t="shared" si="159"/>
        <v>3480.344648398936</v>
      </c>
      <c r="AH163" s="62">
        <f t="shared" si="160"/>
        <v>3482.3741800664543</v>
      </c>
      <c r="AI163" s="62">
        <f t="shared" si="161"/>
        <v>3539.1500600000004</v>
      </c>
      <c r="AK163" s="98"/>
      <c r="AL163" s="90" t="s">
        <v>538</v>
      </c>
      <c r="AM163" s="99">
        <v>36848.6</v>
      </c>
      <c r="AN163" s="99">
        <v>3539.1500600000004</v>
      </c>
      <c r="AO163" s="99">
        <v>2243.6166179999996</v>
      </c>
      <c r="AP163" s="99">
        <v>4083.1666519999994</v>
      </c>
      <c r="AQ163" s="99">
        <v>10.411708849666576</v>
      </c>
      <c r="AR163" s="99">
        <v>10.581459112270588</v>
      </c>
      <c r="AS163" s="99">
        <v>35.407128217903271</v>
      </c>
      <c r="AT163" s="99">
        <v>60.184766949695295</v>
      </c>
      <c r="AU163" s="99">
        <v>0.41170884966657695</v>
      </c>
      <c r="AV163" s="99">
        <v>37449.371652080008</v>
      </c>
      <c r="AW163" s="99">
        <v>600.77165207999974</v>
      </c>
      <c r="AX163" s="99">
        <v>28.573395937500013</v>
      </c>
      <c r="AY163" s="72"/>
    </row>
    <row r="164" spans="1:51">
      <c r="B164" s="100" t="str">
        <f>CONCATENATE(A134," Subtotal")</f>
        <v>790 Red Sauce Line Subtotal</v>
      </c>
      <c r="C164" s="101"/>
      <c r="D164" s="102">
        <f>SUM(D135:D163)</f>
        <v>498920.9499999999</v>
      </c>
      <c r="E164" s="102">
        <f>SUM(E135:E163)</f>
        <v>48352.267611999996</v>
      </c>
      <c r="F164" s="102">
        <f>SUM(F135:F163)</f>
        <v>28558.649209000003</v>
      </c>
      <c r="G164" s="102">
        <f>SUM(G135:G163)</f>
        <v>29838.966485000001</v>
      </c>
      <c r="H164" s="103">
        <f t="shared" ref="H164" si="163">D164/E164</f>
        <v>10.318460222042997</v>
      </c>
      <c r="I164" s="104"/>
      <c r="J164" s="105">
        <f>AB164/(SUM($E164:$G164))</f>
        <v>0.42520182561436154</v>
      </c>
      <c r="K164" s="105">
        <f>AG164/(SUM($E164:$F164))</f>
        <v>0.58978138454019191</v>
      </c>
      <c r="L164" s="106">
        <f>D164/(J164*(E164+F164+G164))</f>
        <v>10.991809960004254</v>
      </c>
      <c r="M164" s="107">
        <f>AD164/(SUM($E164:$G164))</f>
        <v>0.45294913787772079</v>
      </c>
      <c r="N164" s="108">
        <f>M164-J164</f>
        <v>2.7747312263359247E-2</v>
      </c>
      <c r="O164" s="107">
        <f>AI164/(SUM($E164:$F164))</f>
        <v>0.62867886134465822</v>
      </c>
      <c r="P164" s="108">
        <f>O164-K164</f>
        <v>3.8897476804466313E-2</v>
      </c>
      <c r="Q164" s="106">
        <f>D164/(R164*(E164+F164+G164))</f>
        <v>11.051287146052188</v>
      </c>
      <c r="R164" s="109">
        <f>AC164/(SUM($E164:$G164))</f>
        <v>0.4229134217609678</v>
      </c>
      <c r="S164" s="108">
        <f>R164-J164</f>
        <v>-2.288403853393739E-3</v>
      </c>
      <c r="T164" s="109">
        <f>AH164/(SUM($E164:$F164))</f>
        <v>0.58699025167773966</v>
      </c>
      <c r="U164" s="108">
        <f>T164-K164</f>
        <v>-2.7911328624522502E-3</v>
      </c>
      <c r="V164" s="100"/>
      <c r="W164" s="100"/>
      <c r="X164" s="100"/>
      <c r="Y164" s="60"/>
      <c r="Z164" s="110">
        <f t="shared" ref="Z164:AI164" si="164">SUM(Z135:Z163)</f>
        <v>1115411.0695414199</v>
      </c>
      <c r="AA164" s="110">
        <f t="shared" si="164"/>
        <v>1181480.266477424</v>
      </c>
      <c r="AB164" s="110">
        <f t="shared" si="164"/>
        <v>45390.245265831254</v>
      </c>
      <c r="AC164" s="110">
        <f t="shared" si="164"/>
        <v>45145.958421524469</v>
      </c>
      <c r="AD164" s="110">
        <f t="shared" si="164"/>
        <v>48352.267611999996</v>
      </c>
      <c r="AE164" s="110">
        <f t="shared" si="164"/>
        <v>806389.96297578723</v>
      </c>
      <c r="AF164" s="110">
        <f t="shared" si="164"/>
        <v>856201.43344467832</v>
      </c>
      <c r="AG164" s="110">
        <f t="shared" si="164"/>
        <v>45360.62700894491</v>
      </c>
      <c r="AH164" s="110">
        <f t="shared" si="164"/>
        <v>45145.958421524483</v>
      </c>
      <c r="AI164" s="110">
        <f t="shared" si="164"/>
        <v>48352.267611999996</v>
      </c>
      <c r="AK164" s="111"/>
      <c r="AY164" s="72"/>
    </row>
    <row r="165" spans="1:51">
      <c r="B165" s="100"/>
      <c r="C165" s="100"/>
      <c r="D165" s="102"/>
      <c r="E165" s="102"/>
      <c r="F165" s="102"/>
      <c r="G165" s="102"/>
      <c r="H165" s="100"/>
      <c r="I165" s="100"/>
      <c r="J165" s="105"/>
      <c r="K165" s="105"/>
      <c r="L165" s="106"/>
      <c r="M165" s="108"/>
      <c r="N165" s="108"/>
      <c r="O165" s="108"/>
      <c r="P165" s="108"/>
      <c r="Q165" s="106"/>
      <c r="R165" s="108"/>
      <c r="S165" s="108"/>
      <c r="T165" s="108"/>
      <c r="U165" s="108"/>
      <c r="V165" s="115"/>
      <c r="W165" s="115"/>
      <c r="X165" s="115"/>
      <c r="Y165" s="116"/>
      <c r="AK165" s="98"/>
      <c r="AY165" s="72"/>
    </row>
    <row r="166" spans="1:51">
      <c r="B166" s="100"/>
      <c r="C166" s="100"/>
      <c r="D166" s="102"/>
      <c r="E166" s="102"/>
      <c r="F166" s="102"/>
      <c r="G166" s="102"/>
      <c r="H166" s="100"/>
      <c r="I166" s="100"/>
      <c r="J166" s="105"/>
      <c r="K166" s="105"/>
      <c r="L166" s="106"/>
      <c r="M166" s="108"/>
      <c r="N166" s="108"/>
      <c r="O166" s="108"/>
      <c r="P166" s="108"/>
      <c r="Q166" s="106"/>
      <c r="R166" s="108"/>
      <c r="S166" s="108"/>
      <c r="T166" s="108"/>
      <c r="U166" s="108"/>
      <c r="V166" s="115"/>
      <c r="W166" s="115"/>
      <c r="X166" s="115"/>
      <c r="Y166" s="116"/>
      <c r="AK166" s="98"/>
      <c r="AL166" s="72"/>
      <c r="AM166" s="72"/>
      <c r="AN166" s="72"/>
      <c r="AO166" s="72"/>
      <c r="AP166" s="72"/>
      <c r="AQ166" s="72"/>
      <c r="AR166" s="72"/>
      <c r="AS166" s="72"/>
      <c r="AT166" s="72"/>
      <c r="AU166" s="72"/>
      <c r="AV166" s="72"/>
      <c r="AW166" s="72"/>
      <c r="AX166" s="72"/>
      <c r="AY166" s="72"/>
    </row>
    <row r="167" spans="1:51">
      <c r="A167" s="83" t="str">
        <f>AL167</f>
        <v>800 Canned Foods</v>
      </c>
      <c r="B167" s="100"/>
      <c r="C167" s="100"/>
      <c r="D167" s="102"/>
      <c r="E167" s="102"/>
      <c r="F167" s="102"/>
      <c r="G167" s="102"/>
      <c r="H167" s="100"/>
      <c r="I167" s="100"/>
      <c r="J167" s="105"/>
      <c r="K167" s="105"/>
      <c r="L167" s="106"/>
      <c r="M167" s="108"/>
      <c r="N167" s="108"/>
      <c r="O167" s="108"/>
      <c r="P167" s="108"/>
      <c r="Q167" s="106"/>
      <c r="R167" s="108"/>
      <c r="S167" s="108"/>
      <c r="T167" s="108"/>
      <c r="U167" s="108"/>
      <c r="V167" s="115"/>
      <c r="W167" s="115"/>
      <c r="X167" s="115"/>
      <c r="Y167" s="116"/>
      <c r="AK167" s="114"/>
      <c r="AL167" s="90" t="s">
        <v>539</v>
      </c>
      <c r="AM167" s="90"/>
      <c r="AN167" s="90"/>
      <c r="AO167" s="90"/>
      <c r="AP167" s="90"/>
      <c r="AQ167" s="90"/>
      <c r="AR167" s="90"/>
      <c r="AS167" s="90"/>
      <c r="AT167" s="90"/>
      <c r="AU167" s="90"/>
      <c r="AV167" s="90"/>
      <c r="AW167" s="90"/>
      <c r="AX167" s="90"/>
      <c r="AY167" s="72"/>
    </row>
    <row r="168" spans="1:51">
      <c r="B168" s="59" t="str">
        <f t="shared" ref="B168:B174" si="165">AL168</f>
        <v>K96597 24/14oz Kroger FF Low Sodium Chicken Broth</v>
      </c>
      <c r="D168" s="91">
        <f t="shared" ref="D168:G174" si="166">AM168</f>
        <v>31722.799999999999</v>
      </c>
      <c r="E168" s="92">
        <f t="shared" si="166"/>
        <v>3007.8167300000005</v>
      </c>
      <c r="F168" s="92">
        <f>AO168</f>
        <v>1076.666612</v>
      </c>
      <c r="G168" s="92">
        <f>AP168</f>
        <v>517.59999500000004</v>
      </c>
      <c r="H168" s="93">
        <f t="shared" ref="H168:H174" si="167">IF(ISERROR(D168/E168),0,D168/E168)</f>
        <v>10.546786206618378</v>
      </c>
      <c r="I168" s="94">
        <f t="shared" ref="I168:I174" si="168">AR168</f>
        <v>11</v>
      </c>
      <c r="J168" s="95">
        <f t="shared" ref="J168:K174" si="169">AS168/100</f>
        <v>0.62653798048768394</v>
      </c>
      <c r="K168" s="95">
        <f t="shared" si="169"/>
        <v>0.70593506168839726</v>
      </c>
      <c r="L168" s="96">
        <f>IF(ISERROR(D168/(J168*(E168+F168+G168))),0,D168/(J168*(E168+F168+G168)))</f>
        <v>11.001949101401822</v>
      </c>
      <c r="M168" s="60">
        <f t="shared" ref="M168:M174" si="170">IF(ISERROR(D168/Z168),0,D168/Z168)</f>
        <v>0.65357719748741705</v>
      </c>
      <c r="N168" s="60">
        <f t="shared" ref="N168:N174" si="171">M168-J168</f>
        <v>2.7039216999733107E-2</v>
      </c>
      <c r="O168" s="60">
        <f>IF(ISERROR(D168/AE168),0,D168/AE168)</f>
        <v>0.7364007827063872</v>
      </c>
      <c r="P168" s="60">
        <f>O168-K168</f>
        <v>3.0465721017989944E-2</v>
      </c>
      <c r="Q168" s="97">
        <f t="shared" ref="Q168:Q174" si="172">I168</f>
        <v>11</v>
      </c>
      <c r="R168" s="60">
        <f t="shared" ref="R168:R174" si="173">IF(ISERROR(D168/AA168),0,D168/AA168)</f>
        <v>0.62664899740187152</v>
      </c>
      <c r="S168" s="60">
        <f t="shared" ref="S168:S174" si="174">R168-J168</f>
        <v>1.1101691418757831E-4</v>
      </c>
      <c r="T168" s="60">
        <f>IF(ISERROR(D168/AF168),0,D168/AF168)</f>
        <v>0.70606014705370024</v>
      </c>
      <c r="U168" s="60">
        <f>T168-K168</f>
        <v>1.2508536530297931E-4</v>
      </c>
      <c r="W168" s="61"/>
      <c r="X168" s="61"/>
      <c r="Y168" s="60"/>
      <c r="Z168" s="62">
        <f>(SUM($E168:$G168))*$H168</f>
        <v>48537.189060379882</v>
      </c>
      <c r="AA168" s="62">
        <f>(SUM($E168:$G168))*$Q168</f>
        <v>50622.916706999997</v>
      </c>
      <c r="AB168" s="62">
        <f>(SUM($E168:$G168))*$J168</f>
        <v>2883.3800000000015</v>
      </c>
      <c r="AC168" s="62">
        <f>SUM(($E168:$G168))*$R168</f>
        <v>2883.8909090909092</v>
      </c>
      <c r="AD168" s="62">
        <f>SUM(($E168:$G168))*$M168</f>
        <v>3007.8167300000005</v>
      </c>
      <c r="AE168" s="62">
        <f>(SUM($E168:$F168))*$H168</f>
        <v>43078.172572568139</v>
      </c>
      <c r="AF168" s="62">
        <f>(SUM($E168:$F168))*$Q168</f>
        <v>44929.316762000002</v>
      </c>
      <c r="AG168" s="62">
        <f>(SUM($E168:$F168))*$K168</f>
        <v>2883.3800000000015</v>
      </c>
      <c r="AH168" s="62">
        <f>SUM(($E168:$F168))*$T168</f>
        <v>2883.8909090909092</v>
      </c>
      <c r="AI168" s="62">
        <f>SUM(($E168:$F168))*$O168</f>
        <v>3007.8167300000005</v>
      </c>
      <c r="AK168" s="98"/>
      <c r="AL168" s="90" t="s">
        <v>540</v>
      </c>
      <c r="AM168" s="99">
        <v>31722.799999999999</v>
      </c>
      <c r="AN168" s="99">
        <v>3007.8167300000005</v>
      </c>
      <c r="AO168" s="99">
        <v>1076.666612</v>
      </c>
      <c r="AP168" s="99">
        <v>517.59999500000004</v>
      </c>
      <c r="AQ168" s="99">
        <v>10.546786206618378</v>
      </c>
      <c r="AR168" s="99">
        <v>11</v>
      </c>
      <c r="AS168" s="99">
        <v>62.653798048768394</v>
      </c>
      <c r="AT168" s="99">
        <v>70.593506168839724</v>
      </c>
      <c r="AU168" s="99">
        <v>-0.4532137933816216</v>
      </c>
      <c r="AV168" s="99">
        <v>33085.984030000007</v>
      </c>
      <c r="AW168" s="99">
        <v>1363.1840300000001</v>
      </c>
      <c r="AX168" s="99">
        <v>123.92582090909093</v>
      </c>
      <c r="AY168" s="72"/>
    </row>
    <row r="169" spans="1:51">
      <c r="B169" s="59" t="str">
        <f t="shared" si="165"/>
        <v>K96607 24/14oz Kroger Chicken Broth</v>
      </c>
      <c r="D169" s="91">
        <f t="shared" si="166"/>
        <v>30661.01</v>
      </c>
      <c r="E169" s="92">
        <f t="shared" si="166"/>
        <v>2888.9667129999998</v>
      </c>
      <c r="F169" s="92">
        <f t="shared" si="166"/>
        <v>1078.8166269999999</v>
      </c>
      <c r="G169" s="92">
        <f t="shared" si="166"/>
        <v>317.08333000000005</v>
      </c>
      <c r="H169" s="93">
        <f t="shared" si="167"/>
        <v>10.613140629841519</v>
      </c>
      <c r="I169" s="94">
        <f t="shared" si="168"/>
        <v>11.000000000000002</v>
      </c>
      <c r="J169" s="95">
        <f t="shared" si="169"/>
        <v>0.65049080363482237</v>
      </c>
      <c r="K169" s="95">
        <f t="shared" si="169"/>
        <v>0.70247443592430814</v>
      </c>
      <c r="L169" s="96">
        <f t="shared" ref="L169:L174" si="175">IF(ISERROR(D169/(J169*(E169+F169+G169))),0,D169/(J169*(E169+F169+G169)))</f>
        <v>11.000387476422802</v>
      </c>
      <c r="M169" s="60">
        <f t="shared" si="170"/>
        <v>0.67422557934573946</v>
      </c>
      <c r="N169" s="60">
        <f t="shared" si="171"/>
        <v>2.3734775710917089E-2</v>
      </c>
      <c r="O169" s="60">
        <f t="shared" ref="O169:O174" si="176">IF(ISERROR(D169/AE169),0,D169/AE169)</f>
        <v>0.72810596382009085</v>
      </c>
      <c r="P169" s="60">
        <f t="shared" ref="P169:P174" si="177">O169-K169</f>
        <v>2.5631527895782713E-2</v>
      </c>
      <c r="Q169" s="97">
        <f t="shared" si="172"/>
        <v>11.000000000000002</v>
      </c>
      <c r="R169" s="60">
        <f t="shared" si="173"/>
        <v>0.6505137172575185</v>
      </c>
      <c r="S169" s="60">
        <f t="shared" si="174"/>
        <v>2.2913622696130176E-5</v>
      </c>
      <c r="T169" s="60">
        <f t="shared" ref="T169:T174" si="178">IF(ISERROR(D169/AF169),0,D169/AF169)</f>
        <v>0.70249918067717498</v>
      </c>
      <c r="U169" s="60">
        <f t="shared" ref="U169:U174" si="179">T169-K169</f>
        <v>2.474475286684541E-5</v>
      </c>
      <c r="W169" s="61"/>
      <c r="X169" s="61"/>
      <c r="Y169" s="60"/>
      <c r="Z169" s="62">
        <f t="shared" ref="Z169:Z174" si="180">(SUM($E169:$G169))*$H169</f>
        <v>45475.892548830736</v>
      </c>
      <c r="AA169" s="62">
        <f t="shared" ref="AA169:AA174" si="181">(SUM($E169:$G169))*$Q169</f>
        <v>47133.533370000012</v>
      </c>
      <c r="AB169" s="62">
        <f t="shared" ref="AB169:AB174" si="182">(SUM($E169:$G169))*$J169</f>
        <v>2787.2663636363654</v>
      </c>
      <c r="AC169" s="62">
        <f t="shared" ref="AC169:AC174" si="183">SUM(($E169:$G169))*$R169</f>
        <v>2787.3645454545449</v>
      </c>
      <c r="AD169" s="62">
        <f t="shared" ref="AD169:AD174" si="184">SUM(($E169:$G169))*$M169</f>
        <v>2888.9667129999998</v>
      </c>
      <c r="AE169" s="62">
        <f t="shared" ref="AE169:AE174" si="185">(SUM($E169:$F169))*$H169</f>
        <v>42110.642576162289</v>
      </c>
      <c r="AF169" s="62">
        <f t="shared" ref="AF169:AF174" si="186">(SUM($E169:$F169))*$Q169</f>
        <v>43645.616740000005</v>
      </c>
      <c r="AG169" s="62">
        <f t="shared" ref="AG169:AG174" si="187">(SUM($E169:$F169))*$K169</f>
        <v>2787.2663636363673</v>
      </c>
      <c r="AH169" s="62">
        <f t="shared" ref="AH169:AH174" si="188">SUM(($E169:$F169))*$T169</f>
        <v>2787.3645454545449</v>
      </c>
      <c r="AI169" s="62">
        <f t="shared" ref="AI169:AI174" si="189">SUM(($E169:$F169))*$O169</f>
        <v>2888.9667129999993</v>
      </c>
      <c r="AK169" s="98"/>
      <c r="AL169" s="90" t="s">
        <v>541</v>
      </c>
      <c r="AM169" s="99">
        <v>30661.01</v>
      </c>
      <c r="AN169" s="99">
        <v>2888.9667129999998</v>
      </c>
      <c r="AO169" s="99">
        <v>1078.8166269999999</v>
      </c>
      <c r="AP169" s="99">
        <v>317.08333000000005</v>
      </c>
      <c r="AQ169" s="99">
        <v>10.613140629841519</v>
      </c>
      <c r="AR169" s="99">
        <v>11.000000000000002</v>
      </c>
      <c r="AS169" s="99">
        <v>65.049080363482233</v>
      </c>
      <c r="AT169" s="99">
        <v>70.247443592430812</v>
      </c>
      <c r="AU169" s="99">
        <v>-0.38685937015848137</v>
      </c>
      <c r="AV169" s="99">
        <v>31778.633843000003</v>
      </c>
      <c r="AW169" s="99">
        <v>1117.6238430000019</v>
      </c>
      <c r="AX169" s="99">
        <v>101.60216754545472</v>
      </c>
      <c r="AY169" s="72"/>
    </row>
    <row r="170" spans="1:51">
      <c r="B170" s="59" t="str">
        <f t="shared" si="165"/>
        <v>K96608 24/14oz Kroger Beef Broth</v>
      </c>
      <c r="D170" s="91">
        <f t="shared" si="166"/>
        <v>9754.18</v>
      </c>
      <c r="E170" s="92">
        <f t="shared" si="166"/>
        <v>916.35001800000009</v>
      </c>
      <c r="F170" s="92">
        <f t="shared" si="166"/>
        <v>275.09998199999995</v>
      </c>
      <c r="G170" s="92">
        <f t="shared" si="166"/>
        <v>0</v>
      </c>
      <c r="H170" s="93">
        <f t="shared" si="167"/>
        <v>10.644600653022522</v>
      </c>
      <c r="I170" s="94">
        <f t="shared" si="168"/>
        <v>11</v>
      </c>
      <c r="J170" s="95">
        <f t="shared" si="169"/>
        <v>0.74425280120861137</v>
      </c>
      <c r="K170" s="95">
        <f t="shared" si="169"/>
        <v>0.74425280120861137</v>
      </c>
      <c r="L170" s="96">
        <f t="shared" si="175"/>
        <v>11.000045109051131</v>
      </c>
      <c r="M170" s="60">
        <f t="shared" si="170"/>
        <v>0.76910488732217053</v>
      </c>
      <c r="N170" s="60">
        <f t="shared" si="171"/>
        <v>2.4852086113559158E-2</v>
      </c>
      <c r="O170" s="60">
        <f t="shared" si="176"/>
        <v>0.76910488732217053</v>
      </c>
      <c r="P170" s="60">
        <f t="shared" si="177"/>
        <v>2.4852086113559158E-2</v>
      </c>
      <c r="Q170" s="97">
        <f t="shared" si="172"/>
        <v>11</v>
      </c>
      <c r="R170" s="60">
        <f t="shared" si="173"/>
        <v>0.74425585325748989</v>
      </c>
      <c r="S170" s="60">
        <f t="shared" si="174"/>
        <v>3.052048878515734E-6</v>
      </c>
      <c r="T170" s="60">
        <f t="shared" si="178"/>
        <v>0.74425585325748989</v>
      </c>
      <c r="U170" s="60">
        <f t="shared" si="179"/>
        <v>3.052048878515734E-6</v>
      </c>
      <c r="W170" s="61"/>
      <c r="X170" s="61"/>
      <c r="Y170" s="60"/>
      <c r="Z170" s="62">
        <f t="shared" si="180"/>
        <v>12682.509448043684</v>
      </c>
      <c r="AA170" s="62">
        <f t="shared" si="181"/>
        <v>13105.95</v>
      </c>
      <c r="AB170" s="62">
        <f t="shared" si="182"/>
        <v>886.74</v>
      </c>
      <c r="AC170" s="62">
        <f t="shared" si="183"/>
        <v>886.74363636363637</v>
      </c>
      <c r="AD170" s="62">
        <f t="shared" si="184"/>
        <v>916.35001800000009</v>
      </c>
      <c r="AE170" s="62">
        <f t="shared" si="185"/>
        <v>12682.509448043684</v>
      </c>
      <c r="AF170" s="62">
        <f t="shared" si="186"/>
        <v>13105.95</v>
      </c>
      <c r="AG170" s="62">
        <f t="shared" si="187"/>
        <v>886.74</v>
      </c>
      <c r="AH170" s="62">
        <f t="shared" si="188"/>
        <v>886.74363636363637</v>
      </c>
      <c r="AI170" s="62">
        <f t="shared" si="189"/>
        <v>916.35001800000009</v>
      </c>
      <c r="AK170" s="98"/>
      <c r="AL170" s="90" t="s">
        <v>542</v>
      </c>
      <c r="AM170" s="99">
        <v>9754.18</v>
      </c>
      <c r="AN170" s="99">
        <v>916.35001800000009</v>
      </c>
      <c r="AO170" s="99">
        <v>275.09998199999995</v>
      </c>
      <c r="AP170" s="99">
        <v>0</v>
      </c>
      <c r="AQ170" s="99">
        <v>10.644600653022522</v>
      </c>
      <c r="AR170" s="99">
        <v>11</v>
      </c>
      <c r="AS170" s="99">
        <v>74.425280120861132</v>
      </c>
      <c r="AT170" s="99">
        <v>74.425280120861132</v>
      </c>
      <c r="AU170" s="99">
        <v>-0.35539934697747866</v>
      </c>
      <c r="AV170" s="99">
        <v>10079.850198</v>
      </c>
      <c r="AW170" s="99">
        <v>325.67019800000048</v>
      </c>
      <c r="AX170" s="99">
        <v>29.606381636363675</v>
      </c>
      <c r="AY170" s="72"/>
    </row>
    <row r="171" spans="1:51">
      <c r="B171" s="59" t="str">
        <f t="shared" si="165"/>
        <v>K96651 24/14oz Kroger Low Sodium Beef Broth</v>
      </c>
      <c r="D171" s="91">
        <f t="shared" si="166"/>
        <v>21388.7</v>
      </c>
      <c r="E171" s="92">
        <f t="shared" si="166"/>
        <v>2031.0000439999997</v>
      </c>
      <c r="F171" s="92">
        <f t="shared" si="166"/>
        <v>752.19996499999991</v>
      </c>
      <c r="G171" s="92">
        <f t="shared" si="166"/>
        <v>286.11666200000002</v>
      </c>
      <c r="H171" s="93">
        <f t="shared" si="167"/>
        <v>10.531117447873381</v>
      </c>
      <c r="I171" s="94">
        <f t="shared" si="168"/>
        <v>11.000000000000002</v>
      </c>
      <c r="J171" s="95">
        <f t="shared" si="169"/>
        <v>0.63349990457267491</v>
      </c>
      <c r="K171" s="95">
        <f t="shared" si="169"/>
        <v>0.69862453718532602</v>
      </c>
      <c r="L171" s="96">
        <f t="shared" si="175"/>
        <v>11.000087430038427</v>
      </c>
      <c r="M171" s="60">
        <f t="shared" si="170"/>
        <v>0.66171081765189421</v>
      </c>
      <c r="N171" s="60">
        <f t="shared" si="171"/>
        <v>2.8210913079219302E-2</v>
      </c>
      <c r="O171" s="60">
        <f t="shared" si="176"/>
        <v>0.72973556964371211</v>
      </c>
      <c r="P171" s="60">
        <f t="shared" si="177"/>
        <v>3.111103245838609E-2</v>
      </c>
      <c r="Q171" s="97">
        <f t="shared" si="172"/>
        <v>11.000000000000002</v>
      </c>
      <c r="R171" s="60">
        <f t="shared" si="173"/>
        <v>0.63350493974731126</v>
      </c>
      <c r="S171" s="60">
        <f t="shared" si="174"/>
        <v>5.0351746363475058E-6</v>
      </c>
      <c r="T171" s="60">
        <f t="shared" si="178"/>
        <v>0.69863008998261067</v>
      </c>
      <c r="U171" s="60">
        <f t="shared" si="179"/>
        <v>5.5527972846469709E-6</v>
      </c>
      <c r="W171" s="61"/>
      <c r="X171" s="61"/>
      <c r="Y171" s="60"/>
      <c r="Z171" s="62">
        <f t="shared" si="180"/>
        <v>32323.334347016738</v>
      </c>
      <c r="AA171" s="62">
        <f t="shared" si="181"/>
        <v>33762.483380999998</v>
      </c>
      <c r="AB171" s="62">
        <f t="shared" si="182"/>
        <v>1944.4118181818201</v>
      </c>
      <c r="AC171" s="62">
        <f t="shared" si="183"/>
        <v>1944.4272727272728</v>
      </c>
      <c r="AD171" s="62">
        <f t="shared" si="184"/>
        <v>2031.0000439999997</v>
      </c>
      <c r="AE171" s="62">
        <f t="shared" si="185"/>
        <v>29310.206175701249</v>
      </c>
      <c r="AF171" s="62">
        <f t="shared" si="186"/>
        <v>30615.200099000002</v>
      </c>
      <c r="AG171" s="62">
        <f t="shared" si="187"/>
        <v>1944.4118181818201</v>
      </c>
      <c r="AH171" s="62">
        <f t="shared" si="188"/>
        <v>1944.4272727272726</v>
      </c>
      <c r="AI171" s="62">
        <f t="shared" si="189"/>
        <v>2031.0000439999994</v>
      </c>
      <c r="AK171" s="98"/>
      <c r="AL171" s="90" t="s">
        <v>543</v>
      </c>
      <c r="AM171" s="99">
        <v>21388.7</v>
      </c>
      <c r="AN171" s="99">
        <v>2031.0000439999997</v>
      </c>
      <c r="AO171" s="99">
        <v>752.19996499999991</v>
      </c>
      <c r="AP171" s="99">
        <v>286.11666200000002</v>
      </c>
      <c r="AQ171" s="99">
        <v>10.531117447873379</v>
      </c>
      <c r="AR171" s="99">
        <v>11.000000000000002</v>
      </c>
      <c r="AS171" s="99">
        <v>63.349990457267488</v>
      </c>
      <c r="AT171" s="99">
        <v>69.862453718532606</v>
      </c>
      <c r="AU171" s="99">
        <v>-0.46888255212661989</v>
      </c>
      <c r="AV171" s="99">
        <v>22341.000484000004</v>
      </c>
      <c r="AW171" s="99">
        <v>952.30048399999998</v>
      </c>
      <c r="AX171" s="99">
        <v>86.572771272727266</v>
      </c>
      <c r="AY171" s="72"/>
    </row>
    <row r="172" spans="1:51">
      <c r="B172" s="59" t="str">
        <f t="shared" si="165"/>
        <v>K96654 24/14oz Kroger Vegetable Broth</v>
      </c>
      <c r="D172" s="91">
        <f t="shared" si="166"/>
        <v>6417.36</v>
      </c>
      <c r="E172" s="92">
        <f t="shared" si="166"/>
        <v>602.33334000000002</v>
      </c>
      <c r="F172" s="92">
        <f t="shared" si="166"/>
        <v>185.39999399999999</v>
      </c>
      <c r="G172" s="92">
        <f t="shared" si="166"/>
        <v>61.25</v>
      </c>
      <c r="H172" s="93">
        <f t="shared" si="167"/>
        <v>10.65416700991514</v>
      </c>
      <c r="I172" s="94">
        <f t="shared" si="168"/>
        <v>11</v>
      </c>
      <c r="J172" s="95">
        <f t="shared" si="169"/>
        <v>0.68717057246304303</v>
      </c>
      <c r="K172" s="95">
        <f t="shared" si="169"/>
        <v>0.74060134115939635</v>
      </c>
      <c r="L172" s="96">
        <f t="shared" si="175"/>
        <v>11.000000000000014</v>
      </c>
      <c r="M172" s="60">
        <f t="shared" si="170"/>
        <v>0.70947604726478652</v>
      </c>
      <c r="N172" s="60">
        <f t="shared" si="171"/>
        <v>2.2305474801743497E-2</v>
      </c>
      <c r="O172" s="60">
        <f t="shared" si="176"/>
        <v>0.76464117233865858</v>
      </c>
      <c r="P172" s="60">
        <f t="shared" si="177"/>
        <v>2.4039831179262228E-2</v>
      </c>
      <c r="Q172" s="97">
        <f t="shared" si="172"/>
        <v>11</v>
      </c>
      <c r="R172" s="60">
        <f t="shared" si="173"/>
        <v>0.68717057246304392</v>
      </c>
      <c r="S172" s="60">
        <f t="shared" si="174"/>
        <v>8.8817841970012523E-16</v>
      </c>
      <c r="T172" s="60">
        <f t="shared" si="178"/>
        <v>0.74060134115939746</v>
      </c>
      <c r="U172" s="60">
        <f t="shared" si="179"/>
        <v>1.1102230246251565E-15</v>
      </c>
      <c r="W172" s="61"/>
      <c r="X172" s="61"/>
      <c r="Y172" s="60"/>
      <c r="Z172" s="62">
        <f t="shared" si="180"/>
        <v>9045.2102290705661</v>
      </c>
      <c r="AA172" s="62">
        <f t="shared" si="181"/>
        <v>9338.8166739999997</v>
      </c>
      <c r="AB172" s="62">
        <f t="shared" si="182"/>
        <v>583.39636363636282</v>
      </c>
      <c r="AC172" s="62">
        <f t="shared" si="183"/>
        <v>583.39636363636362</v>
      </c>
      <c r="AD172" s="62">
        <f t="shared" si="184"/>
        <v>602.33334000000002</v>
      </c>
      <c r="AE172" s="62">
        <f t="shared" si="185"/>
        <v>8392.6424997132635</v>
      </c>
      <c r="AF172" s="62">
        <f t="shared" si="186"/>
        <v>8665.0666739999997</v>
      </c>
      <c r="AG172" s="62">
        <f t="shared" si="187"/>
        <v>583.39636363636271</v>
      </c>
      <c r="AH172" s="62">
        <f t="shared" si="188"/>
        <v>583.39636363636362</v>
      </c>
      <c r="AI172" s="62">
        <f t="shared" si="189"/>
        <v>602.33334000000013</v>
      </c>
      <c r="AK172" s="98"/>
      <c r="AL172" s="90" t="s">
        <v>544</v>
      </c>
      <c r="AM172" s="99">
        <v>6417.36</v>
      </c>
      <c r="AN172" s="99">
        <v>602.33334000000002</v>
      </c>
      <c r="AO172" s="99">
        <v>185.39999399999999</v>
      </c>
      <c r="AP172" s="99">
        <v>61.25</v>
      </c>
      <c r="AQ172" s="99">
        <v>10.65416700991514</v>
      </c>
      <c r="AR172" s="99">
        <v>11</v>
      </c>
      <c r="AS172" s="99">
        <v>68.717057246304307</v>
      </c>
      <c r="AT172" s="99">
        <v>74.060134115939633</v>
      </c>
      <c r="AU172" s="99">
        <v>-0.34583299008485935</v>
      </c>
      <c r="AV172" s="99">
        <v>6625.6667399999997</v>
      </c>
      <c r="AW172" s="99">
        <v>208.30673999999962</v>
      </c>
      <c r="AX172" s="99">
        <v>18.936976363636333</v>
      </c>
      <c r="AY172" s="72"/>
    </row>
    <row r="173" spans="1:51">
      <c r="B173" s="59" t="str">
        <f t="shared" si="165"/>
        <v>K99706 24/14oz HT Reduced Sodium Chicken Broth</v>
      </c>
      <c r="D173" s="91">
        <f t="shared" si="166"/>
        <v>1092.6199999999999</v>
      </c>
      <c r="E173" s="92">
        <f t="shared" si="166"/>
        <v>104</v>
      </c>
      <c r="F173" s="92">
        <f t="shared" si="166"/>
        <v>20.683332999999998</v>
      </c>
      <c r="G173" s="92">
        <f t="shared" si="166"/>
        <v>0</v>
      </c>
      <c r="H173" s="93">
        <f t="shared" si="167"/>
        <v>10.505961538461538</v>
      </c>
      <c r="I173" s="94">
        <f t="shared" si="168"/>
        <v>11</v>
      </c>
      <c r="J173" s="95">
        <f t="shared" si="169"/>
        <v>0.79665091170678681</v>
      </c>
      <c r="K173" s="95">
        <f t="shared" si="169"/>
        <v>0.79665091170678681</v>
      </c>
      <c r="L173" s="96">
        <f t="shared" si="175"/>
        <v>10.999999999999998</v>
      </c>
      <c r="M173" s="60">
        <f t="shared" si="170"/>
        <v>0.83411308871571466</v>
      </c>
      <c r="N173" s="60">
        <f t="shared" si="171"/>
        <v>3.7462177008927844E-2</v>
      </c>
      <c r="O173" s="60">
        <f t="shared" si="176"/>
        <v>0.83411308871571466</v>
      </c>
      <c r="P173" s="60">
        <f t="shared" si="177"/>
        <v>3.7462177008927844E-2</v>
      </c>
      <c r="Q173" s="97">
        <f t="shared" si="172"/>
        <v>11</v>
      </c>
      <c r="R173" s="60">
        <f t="shared" si="173"/>
        <v>0.7966509117067867</v>
      </c>
      <c r="S173" s="60">
        <f t="shared" si="174"/>
        <v>0</v>
      </c>
      <c r="T173" s="60">
        <f t="shared" si="178"/>
        <v>0.7966509117067867</v>
      </c>
      <c r="U173" s="60">
        <f t="shared" si="179"/>
        <v>0</v>
      </c>
      <c r="W173" s="61"/>
      <c r="X173" s="61"/>
      <c r="Y173" s="60"/>
      <c r="Z173" s="62">
        <f t="shared" si="180"/>
        <v>1309.9183009851922</v>
      </c>
      <c r="AA173" s="62">
        <f t="shared" si="181"/>
        <v>1371.5166630000001</v>
      </c>
      <c r="AB173" s="62">
        <f t="shared" si="182"/>
        <v>99.329090909090908</v>
      </c>
      <c r="AC173" s="62">
        <f t="shared" si="183"/>
        <v>99.329090909090894</v>
      </c>
      <c r="AD173" s="62">
        <f t="shared" si="184"/>
        <v>104</v>
      </c>
      <c r="AE173" s="62">
        <f t="shared" si="185"/>
        <v>1309.9183009851922</v>
      </c>
      <c r="AF173" s="62">
        <f t="shared" si="186"/>
        <v>1371.5166630000001</v>
      </c>
      <c r="AG173" s="62">
        <f t="shared" si="187"/>
        <v>99.329090909090908</v>
      </c>
      <c r="AH173" s="62">
        <f t="shared" si="188"/>
        <v>99.329090909090894</v>
      </c>
      <c r="AI173" s="62">
        <f t="shared" si="189"/>
        <v>104</v>
      </c>
      <c r="AK173" s="98"/>
      <c r="AL173" s="90" t="s">
        <v>649</v>
      </c>
      <c r="AM173" s="99">
        <v>1092.6199999999999</v>
      </c>
      <c r="AN173" s="99">
        <v>104</v>
      </c>
      <c r="AO173" s="99">
        <v>20.683332999999998</v>
      </c>
      <c r="AP173" s="99">
        <v>0</v>
      </c>
      <c r="AQ173" s="99">
        <v>10.505961538461538</v>
      </c>
      <c r="AR173" s="99">
        <v>11</v>
      </c>
      <c r="AS173" s="99">
        <v>79.665091170678679</v>
      </c>
      <c r="AT173" s="99">
        <v>79.665091170678679</v>
      </c>
      <c r="AU173" s="99">
        <v>-0.49403846153846187</v>
      </c>
      <c r="AV173" s="99">
        <v>1144</v>
      </c>
      <c r="AW173" s="99">
        <v>51.38</v>
      </c>
      <c r="AX173" s="99">
        <v>4.6709090909090909</v>
      </c>
      <c r="AY173" s="72"/>
    </row>
    <row r="174" spans="1:51">
      <c r="B174" s="59" t="str">
        <f t="shared" si="165"/>
        <v>K99709 24/14oz HT Chicken Broth</v>
      </c>
      <c r="D174" s="91">
        <f t="shared" si="166"/>
        <v>1981.99</v>
      </c>
      <c r="E174" s="92">
        <f t="shared" si="166"/>
        <v>189.483338</v>
      </c>
      <c r="F174" s="92">
        <f t="shared" si="166"/>
        <v>62.816662999999998</v>
      </c>
      <c r="G174" s="92">
        <f t="shared" si="166"/>
        <v>38.683333000000005</v>
      </c>
      <c r="H174" s="93">
        <f t="shared" si="167"/>
        <v>10.459969836503513</v>
      </c>
      <c r="I174" s="94">
        <f t="shared" si="168"/>
        <v>11</v>
      </c>
      <c r="J174" s="95">
        <f t="shared" si="169"/>
        <v>0.61921384504759414</v>
      </c>
      <c r="K174" s="95">
        <f t="shared" si="169"/>
        <v>0.7141534220243948</v>
      </c>
      <c r="L174" s="96">
        <f t="shared" si="175"/>
        <v>11.000000000000046</v>
      </c>
      <c r="M174" s="60">
        <f t="shared" si="170"/>
        <v>0.65118278560929543</v>
      </c>
      <c r="N174" s="60">
        <f t="shared" si="171"/>
        <v>3.1968940561701298E-2</v>
      </c>
      <c r="O174" s="60">
        <f t="shared" si="176"/>
        <v>0.75102392885047986</v>
      </c>
      <c r="P174" s="60">
        <f t="shared" si="177"/>
        <v>3.6870506826085059E-2</v>
      </c>
      <c r="Q174" s="97">
        <f t="shared" si="172"/>
        <v>11</v>
      </c>
      <c r="R174" s="60">
        <f t="shared" si="173"/>
        <v>0.61921384504759669</v>
      </c>
      <c r="S174" s="60">
        <f t="shared" si="174"/>
        <v>2.55351295663786E-15</v>
      </c>
      <c r="T174" s="60">
        <f t="shared" si="178"/>
        <v>0.71415342202439813</v>
      </c>
      <c r="U174" s="60">
        <f t="shared" si="179"/>
        <v>3.3306690738754696E-15</v>
      </c>
      <c r="W174" s="61"/>
      <c r="X174" s="61"/>
      <c r="Y174" s="60"/>
      <c r="Z174" s="62">
        <f t="shared" si="180"/>
        <v>3043.6768965652273</v>
      </c>
      <c r="AA174" s="62">
        <f t="shared" si="181"/>
        <v>3200.8166740000001</v>
      </c>
      <c r="AB174" s="62">
        <f t="shared" si="182"/>
        <v>180.18090909090833</v>
      </c>
      <c r="AC174" s="62">
        <f t="shared" si="183"/>
        <v>180.18090909090907</v>
      </c>
      <c r="AD174" s="62">
        <f t="shared" si="184"/>
        <v>189.483338</v>
      </c>
      <c r="AE174" s="62">
        <f t="shared" si="185"/>
        <v>2639.0504002098064</v>
      </c>
      <c r="AF174" s="62">
        <f t="shared" si="186"/>
        <v>2775.3000110000003</v>
      </c>
      <c r="AG174" s="62">
        <f t="shared" si="187"/>
        <v>180.18090909090824</v>
      </c>
      <c r="AH174" s="62">
        <f t="shared" si="188"/>
        <v>180.18090909090907</v>
      </c>
      <c r="AI174" s="62">
        <f t="shared" si="189"/>
        <v>189.483338</v>
      </c>
      <c r="AK174" s="98"/>
      <c r="AL174" s="90" t="s">
        <v>651</v>
      </c>
      <c r="AM174" s="99">
        <v>1981.99</v>
      </c>
      <c r="AN174" s="99">
        <v>189.483338</v>
      </c>
      <c r="AO174" s="99">
        <v>62.816662999999998</v>
      </c>
      <c r="AP174" s="99">
        <v>38.683333000000005</v>
      </c>
      <c r="AQ174" s="99">
        <v>10.459969836503513</v>
      </c>
      <c r="AR174" s="99">
        <v>11</v>
      </c>
      <c r="AS174" s="99">
        <v>61.921384504759416</v>
      </c>
      <c r="AT174" s="99">
        <v>71.415342202439476</v>
      </c>
      <c r="AU174" s="99">
        <v>-0.54003016349648758</v>
      </c>
      <c r="AV174" s="99">
        <v>2084.316718</v>
      </c>
      <c r="AW174" s="99">
        <v>102.32671799999981</v>
      </c>
      <c r="AX174" s="99">
        <v>9.3024289090908923</v>
      </c>
      <c r="AY174" s="72"/>
    </row>
    <row r="175" spans="1:51">
      <c r="B175" s="100" t="str">
        <f>CONCATENATE(A167," Subtotal")</f>
        <v>800 Canned Foods Subtotal</v>
      </c>
      <c r="C175" s="101"/>
      <c r="D175" s="102">
        <f>SUM(D168:D174)</f>
        <v>103018.65999999999</v>
      </c>
      <c r="E175" s="102">
        <f>SUM(E168:E174)</f>
        <v>9739.950182999999</v>
      </c>
      <c r="F175" s="102">
        <f>SUM(F168:F174)</f>
        <v>3451.6831759999995</v>
      </c>
      <c r="G175" s="102">
        <f>SUM(G168:G174)</f>
        <v>1220.73332</v>
      </c>
      <c r="H175" s="103">
        <f t="shared" ref="H175" si="190">D175/E175</f>
        <v>10.576918573958173</v>
      </c>
      <c r="I175" s="104"/>
      <c r="J175" s="105">
        <f>AB175/(SUM($E175:$G175))</f>
        <v>0.64976868504877072</v>
      </c>
      <c r="K175" s="105">
        <f>AG175/(SUM($E175:$F175))</f>
        <v>0.70989727280932002</v>
      </c>
      <c r="L175" s="106">
        <f>D175/(J175*(E175+F175+G175))</f>
        <v>11.000737876989756</v>
      </c>
      <c r="M175" s="107">
        <f>AD175/(SUM($E175:$G175))</f>
        <v>0.67580504992229384</v>
      </c>
      <c r="N175" s="108">
        <f>M175-J175</f>
        <v>2.6036364873523121E-2</v>
      </c>
      <c r="O175" s="107">
        <f>AI175/(SUM($E175:$F175))</f>
        <v>0.73834300256343255</v>
      </c>
      <c r="P175" s="108">
        <f>O175-K175</f>
        <v>2.8445729754112525E-2</v>
      </c>
      <c r="Q175" s="106">
        <f>D175/(R175*(E175+F175+G175))</f>
        <v>11</v>
      </c>
      <c r="R175" s="109">
        <f>AC175/(SUM($E175:$G175))</f>
        <v>0.64981227135434905</v>
      </c>
      <c r="S175" s="108">
        <f>R175-J175</f>
        <v>4.3586305578324769E-5</v>
      </c>
      <c r="T175" s="109">
        <f>AH175/(SUM($E175:$F175))</f>
        <v>0.70994489252411053</v>
      </c>
      <c r="U175" s="108">
        <f>T175-K175</f>
        <v>4.7619714790503309E-5</v>
      </c>
      <c r="V175" s="100"/>
      <c r="W175" s="100"/>
      <c r="X175" s="100"/>
      <c r="Y175" s="60"/>
      <c r="Z175" s="110">
        <f t="shared" ref="Z175:AI175" si="191">SUM(Z168:Z174)</f>
        <v>152417.73083089199</v>
      </c>
      <c r="AA175" s="110">
        <f t="shared" si="191"/>
        <v>158536.03346900002</v>
      </c>
      <c r="AB175" s="110">
        <f t="shared" si="191"/>
        <v>9364.7045454545478</v>
      </c>
      <c r="AC175" s="110">
        <f t="shared" si="191"/>
        <v>9365.3327272727256</v>
      </c>
      <c r="AD175" s="110">
        <f t="shared" si="191"/>
        <v>9739.950182999999</v>
      </c>
      <c r="AE175" s="110">
        <f t="shared" si="191"/>
        <v>139523.14197338361</v>
      </c>
      <c r="AF175" s="110">
        <f t="shared" si="191"/>
        <v>145107.96694899999</v>
      </c>
      <c r="AG175" s="110">
        <f t="shared" si="191"/>
        <v>9364.7045454545496</v>
      </c>
      <c r="AH175" s="110">
        <f t="shared" si="191"/>
        <v>9365.3327272727256</v>
      </c>
      <c r="AI175" s="110">
        <f t="shared" si="191"/>
        <v>9739.950182999999</v>
      </c>
      <c r="AK175" s="111"/>
      <c r="AL175" s="117"/>
      <c r="AM175" s="118"/>
      <c r="AN175" s="118"/>
      <c r="AO175" s="118"/>
      <c r="AP175" s="118"/>
      <c r="AQ175" s="118"/>
      <c r="AR175" s="118"/>
      <c r="AS175" s="118"/>
      <c r="AT175" s="118"/>
      <c r="AU175" s="118"/>
      <c r="AV175" s="118"/>
      <c r="AW175" s="118"/>
      <c r="AX175" s="118"/>
      <c r="AY175" s="72"/>
    </row>
    <row r="176" spans="1:51">
      <c r="B176" s="100"/>
      <c r="C176" s="100"/>
      <c r="D176" s="102"/>
      <c r="E176" s="102"/>
      <c r="F176" s="102"/>
      <c r="G176" s="102"/>
      <c r="H176" s="100"/>
      <c r="I176" s="100"/>
      <c r="J176" s="105"/>
      <c r="K176" s="105"/>
      <c r="L176" s="106"/>
      <c r="M176" s="108"/>
      <c r="N176" s="108"/>
      <c r="O176" s="108"/>
      <c r="P176" s="108"/>
      <c r="Q176" s="106"/>
      <c r="R176" s="108"/>
      <c r="S176" s="108"/>
      <c r="T176" s="108"/>
      <c r="U176" s="108"/>
      <c r="V176" s="115"/>
      <c r="W176" s="115"/>
      <c r="X176" s="115"/>
      <c r="Y176" s="116"/>
      <c r="AK176" s="98"/>
      <c r="AY176" s="72"/>
    </row>
    <row r="177" spans="1:51">
      <c r="B177" s="100"/>
      <c r="C177" s="100"/>
      <c r="D177" s="102"/>
      <c r="E177" s="102"/>
      <c r="F177" s="102"/>
      <c r="G177" s="102"/>
      <c r="H177" s="100"/>
      <c r="I177" s="100"/>
      <c r="J177" s="105"/>
      <c r="K177" s="105"/>
      <c r="L177" s="106"/>
      <c r="M177" s="108"/>
      <c r="N177" s="108"/>
      <c r="O177" s="108"/>
      <c r="P177" s="108"/>
      <c r="Q177" s="106"/>
      <c r="R177" s="108"/>
      <c r="S177" s="108"/>
      <c r="T177" s="108"/>
      <c r="U177" s="108"/>
      <c r="V177" s="115"/>
      <c r="W177" s="115"/>
      <c r="X177" s="115"/>
      <c r="Y177" s="116"/>
      <c r="AK177" s="98"/>
      <c r="AL177" s="72"/>
      <c r="AM177" s="72"/>
      <c r="AN177" s="72"/>
      <c r="AO177" s="72"/>
      <c r="AP177" s="72"/>
      <c r="AQ177" s="72"/>
      <c r="AR177" s="72"/>
      <c r="AS177" s="72"/>
      <c r="AT177" s="72"/>
      <c r="AU177" s="72"/>
      <c r="AV177" s="72"/>
      <c r="AW177" s="72"/>
      <c r="AX177" s="72"/>
      <c r="AY177" s="72"/>
    </row>
    <row r="178" spans="1:51">
      <c r="A178" s="83" t="str">
        <f>AL178</f>
        <v>820 BBQ/Syrup Line</v>
      </c>
      <c r="B178" s="100"/>
      <c r="C178" s="100"/>
      <c r="D178" s="102"/>
      <c r="E178" s="102"/>
      <c r="F178" s="102"/>
      <c r="G178" s="102"/>
      <c r="H178" s="100"/>
      <c r="I178" s="100"/>
      <c r="J178" s="105"/>
      <c r="K178" s="105"/>
      <c r="L178" s="106"/>
      <c r="M178" s="108"/>
      <c r="N178" s="108"/>
      <c r="O178" s="108"/>
      <c r="P178" s="108"/>
      <c r="Q178" s="106"/>
      <c r="R178" s="108"/>
      <c r="S178" s="108"/>
      <c r="T178" s="108"/>
      <c r="U178" s="108"/>
      <c r="V178" s="115"/>
      <c r="W178" s="115"/>
      <c r="X178" s="115"/>
      <c r="Y178" s="116"/>
      <c r="AK178" s="114"/>
      <c r="AL178" s="90" t="s">
        <v>545</v>
      </c>
      <c r="AM178" s="90"/>
      <c r="AN178" s="90"/>
      <c r="AO178" s="90"/>
      <c r="AP178" s="90"/>
      <c r="AQ178" s="90"/>
      <c r="AR178" s="90"/>
      <c r="AS178" s="90"/>
      <c r="AT178" s="90"/>
      <c r="AU178" s="90"/>
      <c r="AV178" s="90"/>
      <c r="AW178" s="90"/>
      <c r="AX178" s="90"/>
      <c r="AY178" s="72"/>
    </row>
    <row r="179" spans="1:51">
      <c r="B179" s="59" t="str">
        <f t="shared" ref="B179:B193" si="192">AL179</f>
        <v>K00978 17.5oz Kroger Thick and Spicy BBQ</v>
      </c>
      <c r="D179" s="91">
        <f t="shared" ref="D179:G193" si="193">AM179</f>
        <v>5661.85</v>
      </c>
      <c r="E179" s="92">
        <f t="shared" si="193"/>
        <v>504.81669200000005</v>
      </c>
      <c r="F179" s="92">
        <f>AO179</f>
        <v>326.06664499999999</v>
      </c>
      <c r="G179" s="92">
        <f>AP179</f>
        <v>298.91666499999997</v>
      </c>
      <c r="H179" s="93">
        <f t="shared" ref="H179:H193" si="194">IF(ISERROR(D179/E179),0,D179/E179)</f>
        <v>11.215655285820064</v>
      </c>
      <c r="I179" s="94">
        <f t="shared" ref="I179:I193" si="195">AR179</f>
        <v>11.500000000000002</v>
      </c>
      <c r="J179" s="95">
        <f t="shared" ref="J179:K193" si="196">AS179/100</f>
        <v>0.43576546750294265</v>
      </c>
      <c r="K179" s="95">
        <f t="shared" si="196"/>
        <v>0.59253544286461091</v>
      </c>
      <c r="L179" s="96">
        <f>IF(ISERROR(D179/(J179*(E179+F179+G179))),0,D179/(J179*(E179+F179+G179)))</f>
        <v>11.500162494069354</v>
      </c>
      <c r="M179" s="60">
        <f t="shared" ref="M179:M193" si="197">IF(ISERROR(D179/Z179),0,D179/Z179)</f>
        <v>0.44681951770787842</v>
      </c>
      <c r="N179" s="60">
        <f t="shared" ref="N179:N193" si="198">M179-J179</f>
        <v>1.1054050204935773E-2</v>
      </c>
      <c r="O179" s="60">
        <f>IF(ISERROR(D179/AE179),0,D179/AE179)</f>
        <v>0.60756627256805862</v>
      </c>
      <c r="P179" s="60">
        <f>O179-K179</f>
        <v>1.5030829703447712E-2</v>
      </c>
      <c r="Q179" s="97">
        <f t="shared" ref="Q179:Q193" si="199">I179</f>
        <v>11.500000000000002</v>
      </c>
      <c r="R179" s="60">
        <f t="shared" ref="R179:R193" si="200">IF(ISERROR(D179/AA179),0,D179/AA179)</f>
        <v>0.43577162483373377</v>
      </c>
      <c r="S179" s="60">
        <f t="shared" ref="S179:S193" si="201">R179-J179</f>
        <v>6.1573307911233499E-6</v>
      </c>
      <c r="T179" s="60">
        <f>IF(ISERROR(D179/AF179),0,D179/AF179)</f>
        <v>0.59254381534034262</v>
      </c>
      <c r="U179" s="60">
        <f>T179-K179</f>
        <v>8.3724757317105158E-6</v>
      </c>
      <c r="W179" s="61"/>
      <c r="X179" s="61"/>
      <c r="Y179" s="60"/>
      <c r="Z179" s="62">
        <f>(SUM($E179:$G179))*$H179</f>
        <v>12671.447364350819</v>
      </c>
      <c r="AA179" s="62">
        <f>(SUM($E179:$G179))*$Q179</f>
        <v>12992.700023000001</v>
      </c>
      <c r="AB179" s="62">
        <f>(SUM($E179:$G179))*$J179</f>
        <v>492.32782605635549</v>
      </c>
      <c r="AC179" s="62">
        <f>SUM(($E179:$G179))*$R179</f>
        <v>492.33478260869566</v>
      </c>
      <c r="AD179" s="62">
        <f>SUM(($E179:$G179))*$M179</f>
        <v>504.81669200000005</v>
      </c>
      <c r="AE179" s="62">
        <f>(SUM($E179:$F179))*$H179</f>
        <v>9318.9010905238629</v>
      </c>
      <c r="AF179" s="62">
        <f>(SUM($E179:$F179))*$Q179</f>
        <v>9555.1583755000011</v>
      </c>
      <c r="AG179" s="62">
        <f>(SUM($E179:$F179))*$K179</f>
        <v>492.32782605812076</v>
      </c>
      <c r="AH179" s="62">
        <f>SUM(($E179:$F179))*$T179</f>
        <v>492.33478260869566</v>
      </c>
      <c r="AI179" s="62">
        <f>SUM(($E179:$F179))*$O179</f>
        <v>504.8166920000001</v>
      </c>
      <c r="AK179" s="98"/>
      <c r="AL179" s="90" t="s">
        <v>546</v>
      </c>
      <c r="AM179" s="99">
        <v>5661.85</v>
      </c>
      <c r="AN179" s="99">
        <v>504.81669200000005</v>
      </c>
      <c r="AO179" s="99">
        <v>326.06664499999999</v>
      </c>
      <c r="AP179" s="99">
        <v>298.91666499999997</v>
      </c>
      <c r="AQ179" s="99">
        <v>11.215655285820064</v>
      </c>
      <c r="AR179" s="99">
        <v>11.500000000000002</v>
      </c>
      <c r="AS179" s="99">
        <v>43.576546750294263</v>
      </c>
      <c r="AT179" s="99">
        <v>59.253544286461086</v>
      </c>
      <c r="AU179" s="99">
        <v>-0.28434471417993562</v>
      </c>
      <c r="AV179" s="99">
        <v>5805.3919580000011</v>
      </c>
      <c r="AW179" s="99">
        <v>143.5419580000007</v>
      </c>
      <c r="AX179" s="99">
        <v>12.481909391304407</v>
      </c>
      <c r="AY179" s="72"/>
    </row>
    <row r="180" spans="1:51">
      <c r="B180" s="59" t="str">
        <f t="shared" si="192"/>
        <v>K06771 17.5oz Kroger Honey BBQ</v>
      </c>
      <c r="D180" s="91">
        <f t="shared" si="193"/>
        <v>37297.68</v>
      </c>
      <c r="E180" s="92">
        <f t="shared" si="193"/>
        <v>3315.6501290000001</v>
      </c>
      <c r="F180" s="92">
        <f t="shared" si="193"/>
        <v>3048.166545</v>
      </c>
      <c r="G180" s="92">
        <f t="shared" si="193"/>
        <v>2249.0166559999998</v>
      </c>
      <c r="H180" s="93">
        <f t="shared" si="194"/>
        <v>11.248979400383531</v>
      </c>
      <c r="I180" s="94">
        <f t="shared" si="195"/>
        <v>11.499999999999998</v>
      </c>
      <c r="J180" s="95">
        <f t="shared" si="196"/>
        <v>0.37656325130719109</v>
      </c>
      <c r="K180" s="95">
        <f t="shared" si="196"/>
        <v>0.50964329862572511</v>
      </c>
      <c r="L180" s="96">
        <f t="shared" ref="L180:L193" si="202">IF(ISERROR(D180/(J180*(E180+F180+G180))),0,D180/(J180*(E180+F180+G180)))</f>
        <v>11.500000000097117</v>
      </c>
      <c r="M180" s="60">
        <f t="shared" si="197"/>
        <v>0.38496624768657867</v>
      </c>
      <c r="N180" s="60">
        <f t="shared" si="198"/>
        <v>8.4029963793875728E-3</v>
      </c>
      <c r="O180" s="60">
        <f t="shared" ref="O180:O193" si="203">IF(ISERROR(D180/AE180),0,D180/AE180)</f>
        <v>0.52101597183753201</v>
      </c>
      <c r="P180" s="60">
        <f t="shared" ref="P180:P193" si="204">O180-K180</f>
        <v>1.1372673211806905E-2</v>
      </c>
      <c r="Q180" s="97">
        <f t="shared" si="199"/>
        <v>11.499999999999998</v>
      </c>
      <c r="R180" s="60">
        <f t="shared" si="200"/>
        <v>0.37656325131037122</v>
      </c>
      <c r="S180" s="60">
        <f t="shared" si="201"/>
        <v>3.1801228317362984E-12</v>
      </c>
      <c r="T180" s="60">
        <f t="shared" ref="T180:T193" si="205">IF(ISERROR(D180/AF180),0,D180/AF180)</f>
        <v>0.50964329864966995</v>
      </c>
      <c r="U180" s="60">
        <f t="shared" ref="U180:U193" si="206">T180-K180</f>
        <v>2.3944846105905526E-11</v>
      </c>
      <c r="W180" s="61"/>
      <c r="X180" s="61"/>
      <c r="Y180" s="60"/>
      <c r="Z180" s="62">
        <f t="shared" ref="Z180:Z193" si="207">(SUM($E180:$G180))*$H180</f>
        <v>96885.58470810669</v>
      </c>
      <c r="AA180" s="62">
        <f t="shared" ref="AA180:AA193" si="208">(SUM($E180:$G180))*$Q180</f>
        <v>99047.583294999975</v>
      </c>
      <c r="AB180" s="62">
        <f t="shared" ref="AB180:AB193" si="209">(SUM($E180:$G180))*$J180</f>
        <v>3243.2765217117412</v>
      </c>
      <c r="AC180" s="62">
        <f t="shared" ref="AC180:AC193" si="210">SUM(($E180:$G180))*$R180</f>
        <v>3243.2765217391311</v>
      </c>
      <c r="AD180" s="62">
        <f t="shared" ref="AD180:AD193" si="211">SUM(($E180:$G180))*$M180</f>
        <v>3315.6501290000001</v>
      </c>
      <c r="AE180" s="62">
        <f t="shared" ref="AE180:AE193" si="212">(SUM($E180:$F180))*$H180</f>
        <v>71586.442673643236</v>
      </c>
      <c r="AF180" s="62">
        <f t="shared" ref="AF180:AF193" si="213">(SUM($E180:$F180))*$Q180</f>
        <v>73183.891750999988</v>
      </c>
      <c r="AG180" s="62">
        <f t="shared" ref="AG180:AG193" si="214">(SUM($E180:$F180))*$K180</f>
        <v>3243.2765215867507</v>
      </c>
      <c r="AH180" s="62">
        <f t="shared" ref="AH180:AH193" si="215">SUM(($E180:$F180))*$T180</f>
        <v>3243.2765217391311</v>
      </c>
      <c r="AI180" s="62">
        <f t="shared" ref="AI180:AI193" si="216">SUM(($E180:$F180))*$O180</f>
        <v>3315.6501290000006</v>
      </c>
      <c r="AK180" s="98"/>
      <c r="AL180" s="90" t="s">
        <v>547</v>
      </c>
      <c r="AM180" s="99">
        <v>37297.68</v>
      </c>
      <c r="AN180" s="99">
        <v>3315.6501290000001</v>
      </c>
      <c r="AO180" s="99">
        <v>3048.166545</v>
      </c>
      <c r="AP180" s="99">
        <v>2249.0166559999998</v>
      </c>
      <c r="AQ180" s="99">
        <v>11.248979400383529</v>
      </c>
      <c r="AR180" s="99">
        <v>11.499999999999998</v>
      </c>
      <c r="AS180" s="99">
        <v>37.656325130719111</v>
      </c>
      <c r="AT180" s="99">
        <v>50.964329862572512</v>
      </c>
      <c r="AU180" s="99">
        <v>-0.25102059961647</v>
      </c>
      <c r="AV180" s="99">
        <v>38129.976483500002</v>
      </c>
      <c r="AW180" s="99">
        <v>832.29648349999889</v>
      </c>
      <c r="AX180" s="99">
        <v>72.373607260869477</v>
      </c>
      <c r="AY180" s="72"/>
    </row>
    <row r="181" spans="1:51">
      <c r="B181" s="59" t="str">
        <f t="shared" si="192"/>
        <v>K07440 17.5oz Kroger Hickory BBQ</v>
      </c>
      <c r="D181" s="91">
        <f t="shared" si="193"/>
        <v>17552.939999999999</v>
      </c>
      <c r="E181" s="92">
        <f t="shared" si="193"/>
        <v>1568.883382</v>
      </c>
      <c r="F181" s="92">
        <f t="shared" si="193"/>
        <v>1039.1332850000001</v>
      </c>
      <c r="G181" s="92">
        <f t="shared" si="193"/>
        <v>827.68333100000007</v>
      </c>
      <c r="H181" s="93">
        <f t="shared" si="194"/>
        <v>11.188173832030555</v>
      </c>
      <c r="I181" s="94">
        <f t="shared" si="195"/>
        <v>11.5</v>
      </c>
      <c r="J181" s="95">
        <f t="shared" si="196"/>
        <v>0.44425957141969635</v>
      </c>
      <c r="K181" s="95">
        <f t="shared" si="196"/>
        <v>0.5852503275446026</v>
      </c>
      <c r="L181" s="96">
        <f t="shared" si="202"/>
        <v>11.50000000043338</v>
      </c>
      <c r="M181" s="60">
        <f t="shared" si="197"/>
        <v>0.4566415527878695</v>
      </c>
      <c r="N181" s="60">
        <f t="shared" si="198"/>
        <v>1.2381981368173145E-2</v>
      </c>
      <c r="O181" s="60">
        <f t="shared" si="203"/>
        <v>0.60156186954306767</v>
      </c>
      <c r="P181" s="60">
        <f t="shared" si="204"/>
        <v>1.6311541998465073E-2</v>
      </c>
      <c r="Q181" s="97">
        <f t="shared" si="199"/>
        <v>11.5</v>
      </c>
      <c r="R181" s="60">
        <f t="shared" si="200"/>
        <v>0.44425957143643829</v>
      </c>
      <c r="S181" s="60">
        <f t="shared" si="201"/>
        <v>1.6741941166742436E-11</v>
      </c>
      <c r="T181" s="60">
        <f t="shared" si="205"/>
        <v>0.58525032757992423</v>
      </c>
      <c r="U181" s="60">
        <f t="shared" si="206"/>
        <v>3.5321634506146893E-11</v>
      </c>
      <c r="W181" s="61"/>
      <c r="X181" s="61"/>
      <c r="Y181" s="60"/>
      <c r="Z181" s="62">
        <f t="shared" si="207"/>
        <v>38439.208812331031</v>
      </c>
      <c r="AA181" s="62">
        <f t="shared" si="208"/>
        <v>39510.549977000002</v>
      </c>
      <c r="AB181" s="62">
        <f t="shared" si="209"/>
        <v>1526.3426086381317</v>
      </c>
      <c r="AC181" s="62">
        <f t="shared" si="210"/>
        <v>1526.342608695652</v>
      </c>
      <c r="AD181" s="62">
        <f t="shared" si="211"/>
        <v>1568.8833820000002</v>
      </c>
      <c r="AE181" s="62">
        <f t="shared" si="212"/>
        <v>29178.943827228944</v>
      </c>
      <c r="AF181" s="62">
        <f t="shared" si="213"/>
        <v>29992.191670499997</v>
      </c>
      <c r="AG181" s="62">
        <f t="shared" si="214"/>
        <v>1526.3426086035327</v>
      </c>
      <c r="AH181" s="62">
        <f t="shared" si="215"/>
        <v>1526.3426086956522</v>
      </c>
      <c r="AI181" s="62">
        <f t="shared" si="216"/>
        <v>1568.883382</v>
      </c>
      <c r="AK181" s="98"/>
      <c r="AL181" s="90" t="s">
        <v>548</v>
      </c>
      <c r="AM181" s="99">
        <v>17552.939999999999</v>
      </c>
      <c r="AN181" s="99">
        <v>1568.883382</v>
      </c>
      <c r="AO181" s="99">
        <v>1039.1332850000001</v>
      </c>
      <c r="AP181" s="99">
        <v>827.68333100000007</v>
      </c>
      <c r="AQ181" s="99">
        <v>11.188173832030557</v>
      </c>
      <c r="AR181" s="99">
        <v>11.5</v>
      </c>
      <c r="AS181" s="99">
        <v>44.425957141969633</v>
      </c>
      <c r="AT181" s="99">
        <v>58.525032754460256</v>
      </c>
      <c r="AU181" s="99">
        <v>-0.31182616796944329</v>
      </c>
      <c r="AV181" s="99">
        <v>18042.158893</v>
      </c>
      <c r="AW181" s="99">
        <v>489.21889300000066</v>
      </c>
      <c r="AX181" s="99">
        <v>42.540773304347887</v>
      </c>
      <c r="AY181" s="72"/>
    </row>
    <row r="182" spans="1:51">
      <c r="B182" s="59" t="str">
        <f t="shared" si="192"/>
        <v>K07459 17.5oz Kroger Traditional BBQ</v>
      </c>
      <c r="D182" s="91">
        <f t="shared" si="193"/>
        <v>26212.080000000002</v>
      </c>
      <c r="E182" s="92">
        <f t="shared" si="193"/>
        <v>2454.7501109999998</v>
      </c>
      <c r="F182" s="92">
        <f t="shared" si="193"/>
        <v>2549.5332309999999</v>
      </c>
      <c r="G182" s="92">
        <f t="shared" si="193"/>
        <v>2592.4666569999995</v>
      </c>
      <c r="H182" s="93">
        <f t="shared" si="194"/>
        <v>10.678105230565363</v>
      </c>
      <c r="I182" s="94">
        <f t="shared" si="195"/>
        <v>11.5</v>
      </c>
      <c r="J182" s="95">
        <f t="shared" si="196"/>
        <v>0.29982306510346401</v>
      </c>
      <c r="K182" s="95">
        <f t="shared" si="196"/>
        <v>0.45509708920686009</v>
      </c>
      <c r="L182" s="96">
        <f t="shared" si="202"/>
        <v>11.508232057754153</v>
      </c>
      <c r="M182" s="60">
        <f t="shared" si="197"/>
        <v>0.32313161698399073</v>
      </c>
      <c r="N182" s="60">
        <f t="shared" si="198"/>
        <v>2.3308551880526718E-2</v>
      </c>
      <c r="O182" s="60">
        <f t="shared" si="203"/>
        <v>0.49052980082037884</v>
      </c>
      <c r="P182" s="60">
        <f t="shared" si="204"/>
        <v>3.5432711613518741E-2</v>
      </c>
      <c r="Q182" s="97">
        <f t="shared" si="199"/>
        <v>11.5</v>
      </c>
      <c r="R182" s="60">
        <f t="shared" si="200"/>
        <v>0.3000376877806778</v>
      </c>
      <c r="S182" s="60">
        <f t="shared" si="201"/>
        <v>2.146226772137827E-4</v>
      </c>
      <c r="T182" s="60">
        <f t="shared" si="205"/>
        <v>0.45547207233811071</v>
      </c>
      <c r="U182" s="60">
        <f t="shared" si="206"/>
        <v>3.7498313125061689E-4</v>
      </c>
      <c r="W182" s="61"/>
      <c r="X182" s="61"/>
      <c r="Y182" s="60"/>
      <c r="Z182" s="62">
        <f t="shared" si="207"/>
        <v>81118.895899619311</v>
      </c>
      <c r="AA182" s="62">
        <f t="shared" si="208"/>
        <v>87362.6249885</v>
      </c>
      <c r="AB182" s="62">
        <f t="shared" si="209"/>
        <v>2277.6808695249169</v>
      </c>
      <c r="AC182" s="62">
        <f t="shared" si="210"/>
        <v>2279.3113043478261</v>
      </c>
      <c r="AD182" s="62">
        <f t="shared" si="211"/>
        <v>2454.7501109999998</v>
      </c>
      <c r="AE182" s="62">
        <f t="shared" si="212"/>
        <v>53436.264129441312</v>
      </c>
      <c r="AF182" s="62">
        <f t="shared" si="213"/>
        <v>57549.258432999995</v>
      </c>
      <c r="AG182" s="62">
        <f t="shared" si="214"/>
        <v>2277.4347825105779</v>
      </c>
      <c r="AH182" s="62">
        <f t="shared" si="215"/>
        <v>2279.3113043478261</v>
      </c>
      <c r="AI182" s="62">
        <f t="shared" si="216"/>
        <v>2454.7501109999998</v>
      </c>
      <c r="AK182" s="98"/>
      <c r="AL182" s="90" t="s">
        <v>549</v>
      </c>
      <c r="AM182" s="99">
        <v>26212.080000000002</v>
      </c>
      <c r="AN182" s="99">
        <v>2454.7501109999998</v>
      </c>
      <c r="AO182" s="99">
        <v>2549.5332309999999</v>
      </c>
      <c r="AP182" s="99">
        <v>2592.4666569999995</v>
      </c>
      <c r="AQ182" s="99">
        <v>10.678105230565361</v>
      </c>
      <c r="AR182" s="99">
        <v>11.5</v>
      </c>
      <c r="AS182" s="99">
        <v>29.982306510346401</v>
      </c>
      <c r="AT182" s="99">
        <v>45.509708920686009</v>
      </c>
      <c r="AU182" s="99">
        <v>-0.82189476943463891</v>
      </c>
      <c r="AV182" s="99">
        <v>28229.626276499996</v>
      </c>
      <c r="AW182" s="99">
        <v>2017.5462764999986</v>
      </c>
      <c r="AX182" s="99">
        <v>175.43880665217378</v>
      </c>
      <c r="AY182" s="72"/>
    </row>
    <row r="183" spans="1:51">
      <c r="B183" s="59" t="str">
        <f t="shared" si="192"/>
        <v>K86123 24oz Kroger Sugar Free Syrup</v>
      </c>
      <c r="D183" s="91">
        <f t="shared" si="193"/>
        <v>49260.57</v>
      </c>
      <c r="E183" s="92">
        <f t="shared" si="193"/>
        <v>5053.6001990000004</v>
      </c>
      <c r="F183" s="92">
        <f t="shared" si="193"/>
        <v>3628.7664769999992</v>
      </c>
      <c r="G183" s="92">
        <f t="shared" si="193"/>
        <v>1430.4333239999999</v>
      </c>
      <c r="H183" s="93">
        <f t="shared" si="194"/>
        <v>9.7476191349184322</v>
      </c>
      <c r="I183" s="94">
        <f t="shared" si="195"/>
        <v>9.9999999999999982</v>
      </c>
      <c r="J183" s="95">
        <f t="shared" si="196"/>
        <v>0.48711108693932431</v>
      </c>
      <c r="K183" s="95">
        <f t="shared" si="196"/>
        <v>0.56736339109205325</v>
      </c>
      <c r="L183" s="96">
        <f t="shared" si="202"/>
        <v>10.000000000000002</v>
      </c>
      <c r="M183" s="60">
        <f t="shared" si="197"/>
        <v>0.49972314284866715</v>
      </c>
      <c r="N183" s="60">
        <f t="shared" si="198"/>
        <v>1.2612055909342834E-2</v>
      </c>
      <c r="O183" s="60">
        <f t="shared" si="203"/>
        <v>0.58205330269790145</v>
      </c>
      <c r="P183" s="60">
        <f t="shared" si="204"/>
        <v>1.4689911605848205E-2</v>
      </c>
      <c r="Q183" s="97">
        <f t="shared" si="199"/>
        <v>9.9999999999999982</v>
      </c>
      <c r="R183" s="60">
        <f t="shared" si="200"/>
        <v>0.48711108693932453</v>
      </c>
      <c r="S183" s="60">
        <f t="shared" si="201"/>
        <v>0</v>
      </c>
      <c r="T183" s="60">
        <f t="shared" si="205"/>
        <v>0.56736339109205358</v>
      </c>
      <c r="U183" s="60">
        <f t="shared" si="206"/>
        <v>0</v>
      </c>
      <c r="W183" s="61"/>
      <c r="X183" s="61"/>
      <c r="Y183" s="60"/>
      <c r="Z183" s="62">
        <f t="shared" si="207"/>
        <v>98575.72278760311</v>
      </c>
      <c r="AA183" s="62">
        <f t="shared" si="208"/>
        <v>101127.99999999997</v>
      </c>
      <c r="AB183" s="62">
        <f t="shared" si="209"/>
        <v>4926.0569999999989</v>
      </c>
      <c r="AC183" s="62">
        <f t="shared" si="210"/>
        <v>4926.0570000000007</v>
      </c>
      <c r="AD183" s="62">
        <f t="shared" si="211"/>
        <v>5053.6001990000004</v>
      </c>
      <c r="AE183" s="62">
        <f t="shared" si="212"/>
        <v>84632.403547355745</v>
      </c>
      <c r="AF183" s="62">
        <f t="shared" si="213"/>
        <v>86823.666759999978</v>
      </c>
      <c r="AG183" s="62">
        <f t="shared" si="214"/>
        <v>4926.056999999998</v>
      </c>
      <c r="AH183" s="62">
        <f t="shared" si="215"/>
        <v>4926.0570000000007</v>
      </c>
      <c r="AI183" s="62">
        <f t="shared" si="216"/>
        <v>5053.6001990000004</v>
      </c>
      <c r="AK183" s="98"/>
      <c r="AL183" s="90" t="s">
        <v>653</v>
      </c>
      <c r="AM183" s="99">
        <v>49260.57</v>
      </c>
      <c r="AN183" s="99">
        <v>5053.6001990000004</v>
      </c>
      <c r="AO183" s="99">
        <v>3628.7664769999992</v>
      </c>
      <c r="AP183" s="99">
        <v>1430.4333239999999</v>
      </c>
      <c r="AQ183" s="99">
        <v>9.7476191349184322</v>
      </c>
      <c r="AR183" s="99">
        <v>9.9999999999999982</v>
      </c>
      <c r="AS183" s="99">
        <v>48.711108693932431</v>
      </c>
      <c r="AT183" s="99">
        <v>56.736339109205325</v>
      </c>
      <c r="AU183" s="99">
        <v>-0.2523808650815681</v>
      </c>
      <c r="AV183" s="99">
        <v>50536.001989999997</v>
      </c>
      <c r="AW183" s="99">
        <v>1275.4319899999998</v>
      </c>
      <c r="AX183" s="99">
        <v>127.54319899999994</v>
      </c>
      <c r="AY183" s="72"/>
    </row>
    <row r="184" spans="1:51">
      <c r="B184" s="59" t="str">
        <f t="shared" si="192"/>
        <v>K97323 17.5oz Kroger Sweet &amp; Tangy BBQ</v>
      </c>
      <c r="D184" s="91">
        <f t="shared" si="193"/>
        <v>13748.58</v>
      </c>
      <c r="E184" s="92">
        <f t="shared" si="193"/>
        <v>1201.483381</v>
      </c>
      <c r="F184" s="92">
        <f t="shared" si="193"/>
        <v>1254.8832870000001</v>
      </c>
      <c r="G184" s="92">
        <f t="shared" si="193"/>
        <v>949.83333100000004</v>
      </c>
      <c r="H184" s="93">
        <f t="shared" si="194"/>
        <v>11.443004720179314</v>
      </c>
      <c r="I184" s="94">
        <f t="shared" si="195"/>
        <v>11.5</v>
      </c>
      <c r="J184" s="95">
        <f t="shared" si="196"/>
        <v>0.35083926250924202</v>
      </c>
      <c r="K184" s="95">
        <f t="shared" si="196"/>
        <v>0.48650256949765008</v>
      </c>
      <c r="L184" s="96">
        <f t="shared" si="202"/>
        <v>11.504811600363665</v>
      </c>
      <c r="M184" s="60">
        <f t="shared" si="197"/>
        <v>0.3527342438355745</v>
      </c>
      <c r="N184" s="60">
        <f t="shared" si="198"/>
        <v>1.8949813263324788E-3</v>
      </c>
      <c r="O184" s="60">
        <f t="shared" si="203"/>
        <v>0.48913030642052335</v>
      </c>
      <c r="P184" s="60">
        <f t="shared" si="204"/>
        <v>2.6277369228732694E-3</v>
      </c>
      <c r="Q184" s="97">
        <f t="shared" si="199"/>
        <v>11.5</v>
      </c>
      <c r="R184" s="60">
        <f t="shared" si="200"/>
        <v>0.35098605366777053</v>
      </c>
      <c r="S184" s="60">
        <f t="shared" si="201"/>
        <v>1.4679115852850311E-4</v>
      </c>
      <c r="T184" s="60">
        <f t="shared" si="205"/>
        <v>0.48670612218720022</v>
      </c>
      <c r="U184" s="60">
        <f t="shared" si="206"/>
        <v>2.0355268955013495E-4</v>
      </c>
      <c r="W184" s="61"/>
      <c r="X184" s="61"/>
      <c r="Y184" s="60"/>
      <c r="Z184" s="62">
        <f t="shared" si="207"/>
        <v>38977.162666431781</v>
      </c>
      <c r="AA184" s="62">
        <f t="shared" si="208"/>
        <v>39171.299988500003</v>
      </c>
      <c r="AB184" s="62">
        <f t="shared" si="209"/>
        <v>1195.0286956081411</v>
      </c>
      <c r="AC184" s="62">
        <f t="shared" si="210"/>
        <v>1195.5286956521741</v>
      </c>
      <c r="AD184" s="62">
        <f t="shared" si="211"/>
        <v>1201.4833809999998</v>
      </c>
      <c r="AE184" s="62">
        <f t="shared" si="212"/>
        <v>28108.215376415134</v>
      </c>
      <c r="AF184" s="62">
        <f t="shared" si="213"/>
        <v>28248.216682000002</v>
      </c>
      <c r="AG184" s="62">
        <f t="shared" si="214"/>
        <v>1195.0286956103812</v>
      </c>
      <c r="AH184" s="62">
        <f t="shared" si="215"/>
        <v>1195.5286956521738</v>
      </c>
      <c r="AI184" s="62">
        <f t="shared" si="216"/>
        <v>1201.483381</v>
      </c>
      <c r="AK184" s="98"/>
      <c r="AL184" s="90" t="s">
        <v>553</v>
      </c>
      <c r="AM184" s="99">
        <v>13748.58</v>
      </c>
      <c r="AN184" s="99">
        <v>1201.483381</v>
      </c>
      <c r="AO184" s="99">
        <v>1254.8832870000001</v>
      </c>
      <c r="AP184" s="99">
        <v>949.83333100000004</v>
      </c>
      <c r="AQ184" s="99">
        <v>11.443004720179312</v>
      </c>
      <c r="AR184" s="99">
        <v>11.5</v>
      </c>
      <c r="AS184" s="99">
        <v>35.0839262509242</v>
      </c>
      <c r="AT184" s="99">
        <v>48.650256949765009</v>
      </c>
      <c r="AU184" s="99">
        <v>-5.6995279820687299E-2</v>
      </c>
      <c r="AV184" s="99">
        <v>13817.058881500001</v>
      </c>
      <c r="AW184" s="99">
        <v>68.478881500000284</v>
      </c>
      <c r="AX184" s="99">
        <v>5.9546853478261115</v>
      </c>
      <c r="AY184" s="72"/>
    </row>
    <row r="185" spans="1:51">
      <c r="B185" s="59" t="str">
        <f t="shared" si="192"/>
        <v>K97996 17.5oz Kroger KS City Traditional BBQ</v>
      </c>
      <c r="D185" s="91">
        <f t="shared" si="193"/>
        <v>10581.13</v>
      </c>
      <c r="E185" s="92">
        <f t="shared" si="193"/>
        <v>937.06672200000003</v>
      </c>
      <c r="F185" s="92">
        <f t="shared" si="193"/>
        <v>2139.3666189999999</v>
      </c>
      <c r="G185" s="92">
        <f t="shared" si="193"/>
        <v>650.04999600000008</v>
      </c>
      <c r="H185" s="93">
        <f t="shared" si="194"/>
        <v>11.291757301354682</v>
      </c>
      <c r="I185" s="94">
        <f t="shared" si="195"/>
        <v>11.5</v>
      </c>
      <c r="J185" s="95">
        <f t="shared" si="196"/>
        <v>0.24690605621247322</v>
      </c>
      <c r="K185" s="95">
        <f t="shared" si="196"/>
        <v>0.29907727626651398</v>
      </c>
      <c r="L185" s="96">
        <f t="shared" si="202"/>
        <v>11.500086948738357</v>
      </c>
      <c r="M185" s="60">
        <f t="shared" si="197"/>
        <v>0.25146140134209866</v>
      </c>
      <c r="N185" s="60">
        <f t="shared" si="198"/>
        <v>4.5553451296254377E-3</v>
      </c>
      <c r="O185" s="60">
        <f t="shared" si="203"/>
        <v>0.30459516528819214</v>
      </c>
      <c r="P185" s="60">
        <f t="shared" si="204"/>
        <v>5.5178890216781573E-3</v>
      </c>
      <c r="Q185" s="97">
        <f t="shared" si="199"/>
        <v>11.5</v>
      </c>
      <c r="R185" s="60">
        <f t="shared" si="200"/>
        <v>0.24690792300987149</v>
      </c>
      <c r="S185" s="60">
        <f t="shared" si="201"/>
        <v>1.8667973982755548E-6</v>
      </c>
      <c r="T185" s="60">
        <f t="shared" si="205"/>
        <v>0.29907953753045907</v>
      </c>
      <c r="U185" s="60">
        <f t="shared" si="206"/>
        <v>2.2612639450914074E-6</v>
      </c>
      <c r="W185" s="61"/>
      <c r="X185" s="61"/>
      <c r="Y185" s="60"/>
      <c r="Z185" s="62">
        <f t="shared" si="207"/>
        <v>42078.545428946309</v>
      </c>
      <c r="AA185" s="62">
        <f t="shared" si="208"/>
        <v>42854.558375500004</v>
      </c>
      <c r="AB185" s="62">
        <f t="shared" si="209"/>
        <v>920.09130428016681</v>
      </c>
      <c r="AC185" s="62">
        <f t="shared" si="210"/>
        <v>920.09826086956502</v>
      </c>
      <c r="AD185" s="62">
        <f t="shared" si="211"/>
        <v>937.06672200000014</v>
      </c>
      <c r="AE185" s="62">
        <f t="shared" si="212"/>
        <v>34738.338640367729</v>
      </c>
      <c r="AF185" s="62">
        <f t="shared" si="213"/>
        <v>35378.983421500001</v>
      </c>
      <c r="AG185" s="62">
        <f t="shared" si="214"/>
        <v>920.09130424177158</v>
      </c>
      <c r="AH185" s="62">
        <f t="shared" si="215"/>
        <v>920.09826086956502</v>
      </c>
      <c r="AI185" s="62">
        <f t="shared" si="216"/>
        <v>937.06672200000014</v>
      </c>
      <c r="AK185" s="98"/>
      <c r="AL185" s="90" t="s">
        <v>554</v>
      </c>
      <c r="AM185" s="99">
        <v>10581.13</v>
      </c>
      <c r="AN185" s="99">
        <v>937.06672200000003</v>
      </c>
      <c r="AO185" s="99">
        <v>2139.3666189999999</v>
      </c>
      <c r="AP185" s="99">
        <v>650.04999600000008</v>
      </c>
      <c r="AQ185" s="99">
        <v>11.291757301354686</v>
      </c>
      <c r="AR185" s="99">
        <v>11.5</v>
      </c>
      <c r="AS185" s="99">
        <v>24.690605621247322</v>
      </c>
      <c r="AT185" s="99">
        <v>29.9077276266514</v>
      </c>
      <c r="AU185" s="99">
        <v>-0.20824269864531517</v>
      </c>
      <c r="AV185" s="99">
        <v>10776.267302999999</v>
      </c>
      <c r="AW185" s="99">
        <v>195.13730300000046</v>
      </c>
      <c r="AX185" s="99">
        <v>16.968461130434822</v>
      </c>
      <c r="AY185" s="72"/>
    </row>
    <row r="186" spans="1:51">
      <c r="B186" s="59" t="str">
        <f t="shared" si="192"/>
        <v>K98372 24 oz Kroger Butter Syrup</v>
      </c>
      <c r="D186" s="91">
        <f t="shared" si="193"/>
        <v>85472.61</v>
      </c>
      <c r="E186" s="92">
        <f t="shared" si="193"/>
        <v>8557.383726</v>
      </c>
      <c r="F186" s="92">
        <f t="shared" si="193"/>
        <v>7425.0829679999988</v>
      </c>
      <c r="G186" s="92">
        <f t="shared" si="193"/>
        <v>5310.2166429999997</v>
      </c>
      <c r="H186" s="93">
        <f t="shared" si="194"/>
        <v>9.9881707700342517</v>
      </c>
      <c r="I186" s="94">
        <f t="shared" si="195"/>
        <v>9.9999999999999982</v>
      </c>
      <c r="J186" s="95">
        <f t="shared" si="196"/>
        <v>0.4014177482810512</v>
      </c>
      <c r="K186" s="95">
        <f t="shared" si="196"/>
        <v>0.53478985213269592</v>
      </c>
      <c r="L186" s="96">
        <f t="shared" si="202"/>
        <v>10.000000000000002</v>
      </c>
      <c r="M186" s="60">
        <f t="shared" si="197"/>
        <v>0.40189315693855998</v>
      </c>
      <c r="N186" s="60">
        <f t="shared" si="198"/>
        <v>4.7540865750878014E-4</v>
      </c>
      <c r="O186" s="60">
        <f t="shared" si="203"/>
        <v>0.53542321656847502</v>
      </c>
      <c r="P186" s="60">
        <f t="shared" si="204"/>
        <v>6.3336443577910462E-4</v>
      </c>
      <c r="Q186" s="97">
        <f t="shared" si="199"/>
        <v>9.9999999999999982</v>
      </c>
      <c r="R186" s="60">
        <f t="shared" si="200"/>
        <v>0.40141774828105131</v>
      </c>
      <c r="S186" s="60">
        <f t="shared" si="201"/>
        <v>0</v>
      </c>
      <c r="T186" s="60">
        <f t="shared" si="205"/>
        <v>0.53478985213269625</v>
      </c>
      <c r="U186" s="60">
        <f t="shared" si="206"/>
        <v>0</v>
      </c>
      <c r="W186" s="61"/>
      <c r="X186" s="61"/>
      <c r="Y186" s="60"/>
      <c r="Z186" s="62">
        <f t="shared" si="207"/>
        <v>212674.95732221875</v>
      </c>
      <c r="AA186" s="62">
        <f t="shared" si="208"/>
        <v>212926.83336999995</v>
      </c>
      <c r="AB186" s="62">
        <f t="shared" si="209"/>
        <v>8547.2609999999986</v>
      </c>
      <c r="AC186" s="62">
        <f t="shared" si="210"/>
        <v>8547.2610000000004</v>
      </c>
      <c r="AD186" s="62">
        <f t="shared" si="211"/>
        <v>8557.3837260000018</v>
      </c>
      <c r="AE186" s="62">
        <f t="shared" si="212"/>
        <v>159635.60666605676</v>
      </c>
      <c r="AF186" s="62">
        <f t="shared" si="213"/>
        <v>159824.66693999997</v>
      </c>
      <c r="AG186" s="62">
        <f t="shared" si="214"/>
        <v>8547.2609999999968</v>
      </c>
      <c r="AH186" s="62">
        <f t="shared" si="215"/>
        <v>8547.2610000000022</v>
      </c>
      <c r="AI186" s="62">
        <f t="shared" si="216"/>
        <v>8557.383726</v>
      </c>
      <c r="AK186" s="98"/>
      <c r="AL186" s="90" t="s">
        <v>555</v>
      </c>
      <c r="AM186" s="99">
        <v>85472.61</v>
      </c>
      <c r="AN186" s="99">
        <v>8557.383726</v>
      </c>
      <c r="AO186" s="99">
        <v>7425.0829679999988</v>
      </c>
      <c r="AP186" s="99">
        <v>5310.2166429999997</v>
      </c>
      <c r="AQ186" s="99">
        <v>9.9881707700342517</v>
      </c>
      <c r="AR186" s="99">
        <v>9.9999999999999982</v>
      </c>
      <c r="AS186" s="99">
        <v>40.14177482810512</v>
      </c>
      <c r="AT186" s="99">
        <v>53.478985213269596</v>
      </c>
      <c r="AU186" s="99">
        <v>-1.1829229965748027E-2</v>
      </c>
      <c r="AV186" s="99">
        <v>85573.837259999986</v>
      </c>
      <c r="AW186" s="99">
        <v>101.22726000000051</v>
      </c>
      <c r="AX186" s="99">
        <v>10.122726000000062</v>
      </c>
      <c r="AY186" s="72"/>
    </row>
    <row r="187" spans="1:51">
      <c r="B187" s="59" t="str">
        <f t="shared" si="192"/>
        <v>K99050 17.5oz HT Traditional BBQ</v>
      </c>
      <c r="D187" s="91">
        <f t="shared" si="193"/>
        <v>1565.55</v>
      </c>
      <c r="E187" s="92">
        <f t="shared" si="193"/>
        <v>140.10001</v>
      </c>
      <c r="F187" s="92">
        <f t="shared" si="193"/>
        <v>108.99999</v>
      </c>
      <c r="G187" s="92">
        <f t="shared" si="193"/>
        <v>300.33333299999998</v>
      </c>
      <c r="H187" s="93">
        <f t="shared" si="194"/>
        <v>11.174517403674704</v>
      </c>
      <c r="I187" s="94">
        <f t="shared" si="195"/>
        <v>11.499999999999998</v>
      </c>
      <c r="J187" s="95">
        <f t="shared" si="196"/>
        <v>0.24777306800361248</v>
      </c>
      <c r="K187" s="95">
        <f t="shared" si="196"/>
        <v>0.54650655382852642</v>
      </c>
      <c r="L187" s="96">
        <f t="shared" si="202"/>
        <v>11.500000002351381</v>
      </c>
      <c r="M187" s="60">
        <f t="shared" si="197"/>
        <v>0.25499000804161254</v>
      </c>
      <c r="N187" s="60">
        <f t="shared" si="198"/>
        <v>7.2169400380000526E-3</v>
      </c>
      <c r="O187" s="60">
        <f t="shared" si="203"/>
        <v>0.56242476916900841</v>
      </c>
      <c r="P187" s="60">
        <f t="shared" si="204"/>
        <v>1.5918215340481989E-2</v>
      </c>
      <c r="Q187" s="97">
        <f t="shared" si="199"/>
        <v>11.499999999999998</v>
      </c>
      <c r="R187" s="60">
        <f t="shared" si="200"/>
        <v>0.24777306805427418</v>
      </c>
      <c r="S187" s="60">
        <f t="shared" si="201"/>
        <v>5.0661697059695143E-11</v>
      </c>
      <c r="T187" s="60">
        <f t="shared" si="205"/>
        <v>0.54650655402928805</v>
      </c>
      <c r="U187" s="60">
        <f t="shared" si="206"/>
        <v>2.0076162954296706E-10</v>
      </c>
      <c r="W187" s="61"/>
      <c r="X187" s="61"/>
      <c r="Y187" s="60"/>
      <c r="Z187" s="62">
        <f t="shared" si="207"/>
        <v>6139.6523417674989</v>
      </c>
      <c r="AA187" s="62">
        <f t="shared" si="208"/>
        <v>6318.483329499998</v>
      </c>
      <c r="AB187" s="62">
        <f t="shared" si="209"/>
        <v>136.13478258086045</v>
      </c>
      <c r="AC187" s="62">
        <f t="shared" si="210"/>
        <v>136.13478260869567</v>
      </c>
      <c r="AD187" s="62">
        <f t="shared" si="211"/>
        <v>140.10000999999997</v>
      </c>
      <c r="AE187" s="62">
        <f t="shared" si="212"/>
        <v>2783.5722852553686</v>
      </c>
      <c r="AF187" s="62">
        <f t="shared" si="213"/>
        <v>2864.6499999999996</v>
      </c>
      <c r="AG187" s="62">
        <f t="shared" si="214"/>
        <v>136.13478255868594</v>
      </c>
      <c r="AH187" s="62">
        <f t="shared" si="215"/>
        <v>136.13478260869564</v>
      </c>
      <c r="AI187" s="62">
        <f t="shared" si="216"/>
        <v>140.10001</v>
      </c>
      <c r="AK187" s="98"/>
      <c r="AL187" s="90" t="s">
        <v>654</v>
      </c>
      <c r="AM187" s="99">
        <v>1565.55</v>
      </c>
      <c r="AN187" s="99">
        <v>140.10001</v>
      </c>
      <c r="AO187" s="99">
        <v>108.99999</v>
      </c>
      <c r="AP187" s="99">
        <v>300.33333299999998</v>
      </c>
      <c r="AQ187" s="99">
        <v>11.174517403674704</v>
      </c>
      <c r="AR187" s="99">
        <v>11.499999999999998</v>
      </c>
      <c r="AS187" s="99">
        <v>24.777306800361249</v>
      </c>
      <c r="AT187" s="99">
        <v>54.650655382852641</v>
      </c>
      <c r="AU187" s="99">
        <v>-0.32548259632529608</v>
      </c>
      <c r="AV187" s="99">
        <v>1611.1501149999999</v>
      </c>
      <c r="AW187" s="99">
        <v>45.600114999999931</v>
      </c>
      <c r="AX187" s="99">
        <v>3.9652273913043423</v>
      </c>
      <c r="AY187" s="72"/>
    </row>
    <row r="188" spans="1:51">
      <c r="B188" s="59" t="str">
        <f t="shared" si="192"/>
        <v>K99063 17.5oz HT Honey BBQ</v>
      </c>
      <c r="D188" s="91">
        <f t="shared" si="193"/>
        <v>988.49</v>
      </c>
      <c r="E188" s="92">
        <f t="shared" si="193"/>
        <v>87.366669999999999</v>
      </c>
      <c r="F188" s="92">
        <f t="shared" si="193"/>
        <v>99.616663000000003</v>
      </c>
      <c r="G188" s="92">
        <f t="shared" si="193"/>
        <v>75.099998999999997</v>
      </c>
      <c r="H188" s="93">
        <f t="shared" si="194"/>
        <v>11.314268931161049</v>
      </c>
      <c r="I188" s="94">
        <f t="shared" si="195"/>
        <v>11.5</v>
      </c>
      <c r="J188" s="95">
        <f t="shared" si="196"/>
        <v>0.32797069345748248</v>
      </c>
      <c r="K188" s="95">
        <f t="shared" si="196"/>
        <v>0.45969686564674239</v>
      </c>
      <c r="L188" s="96">
        <f t="shared" si="202"/>
        <v>11.500000004579018</v>
      </c>
      <c r="M188" s="60">
        <f t="shared" si="197"/>
        <v>0.33335454541611209</v>
      </c>
      <c r="N188" s="60">
        <f t="shared" si="198"/>
        <v>5.3838519586296152E-3</v>
      </c>
      <c r="O188" s="60">
        <f t="shared" si="203"/>
        <v>0.46724308845216694</v>
      </c>
      <c r="P188" s="60">
        <f t="shared" si="204"/>
        <v>7.5462228054245517E-3</v>
      </c>
      <c r="Q188" s="97">
        <f t="shared" si="199"/>
        <v>11.5</v>
      </c>
      <c r="R188" s="60">
        <f t="shared" si="200"/>
        <v>0.32797069358807235</v>
      </c>
      <c r="S188" s="60">
        <f t="shared" si="201"/>
        <v>1.3058987224923158E-10</v>
      </c>
      <c r="T188" s="60">
        <f t="shared" si="205"/>
        <v>0.45969686599774667</v>
      </c>
      <c r="U188" s="60">
        <f t="shared" si="206"/>
        <v>3.5100428119605454E-10</v>
      </c>
      <c r="W188" s="61"/>
      <c r="X188" s="61"/>
      <c r="Y188" s="60"/>
      <c r="Z188" s="62">
        <f t="shared" si="207"/>
        <v>2965.2813006227666</v>
      </c>
      <c r="AA188" s="62">
        <f t="shared" si="208"/>
        <v>3013.9583180000004</v>
      </c>
      <c r="AB188" s="62">
        <f t="shared" si="209"/>
        <v>85.955652139687615</v>
      </c>
      <c r="AC188" s="62">
        <f t="shared" si="210"/>
        <v>85.955652173913052</v>
      </c>
      <c r="AD188" s="62">
        <f t="shared" si="211"/>
        <v>87.366669999999999</v>
      </c>
      <c r="AE188" s="62">
        <f t="shared" si="212"/>
        <v>2115.5797152068408</v>
      </c>
      <c r="AF188" s="62">
        <f t="shared" si="213"/>
        <v>2150.3083295000001</v>
      </c>
      <c r="AG188" s="62">
        <f t="shared" si="214"/>
        <v>85.9556521082811</v>
      </c>
      <c r="AH188" s="62">
        <f t="shared" si="215"/>
        <v>85.955652173913052</v>
      </c>
      <c r="AI188" s="62">
        <f t="shared" si="216"/>
        <v>87.366669999999999</v>
      </c>
      <c r="AK188" s="98"/>
      <c r="AL188" s="90" t="s">
        <v>655</v>
      </c>
      <c r="AM188" s="99">
        <v>988.49</v>
      </c>
      <c r="AN188" s="99">
        <v>87.366669999999999</v>
      </c>
      <c r="AO188" s="99">
        <v>99.616663000000003</v>
      </c>
      <c r="AP188" s="99">
        <v>75.099998999999997</v>
      </c>
      <c r="AQ188" s="99">
        <v>11.314268931161047</v>
      </c>
      <c r="AR188" s="99">
        <v>11.5</v>
      </c>
      <c r="AS188" s="99">
        <v>32.797069345748248</v>
      </c>
      <c r="AT188" s="99">
        <v>45.969686564674241</v>
      </c>
      <c r="AU188" s="99">
        <v>-0.18573106883895207</v>
      </c>
      <c r="AV188" s="99">
        <v>1004.7167049999999</v>
      </c>
      <c r="AW188" s="99">
        <v>16.226704999999928</v>
      </c>
      <c r="AX188" s="99">
        <v>1.4110178260869504</v>
      </c>
      <c r="AY188" s="72"/>
    </row>
    <row r="189" spans="1:51">
      <c r="B189" s="59" t="str">
        <f t="shared" si="192"/>
        <v>K99299 24oz HT Original Syrup</v>
      </c>
      <c r="D189" s="91">
        <f t="shared" si="193"/>
        <v>2942.18</v>
      </c>
      <c r="E189" s="92">
        <f t="shared" si="193"/>
        <v>291.15001699999999</v>
      </c>
      <c r="F189" s="92">
        <f t="shared" si="193"/>
        <v>189.96665000000002</v>
      </c>
      <c r="G189" s="92">
        <f t="shared" si="193"/>
        <v>413.86666500000001</v>
      </c>
      <c r="H189" s="93">
        <f t="shared" si="194"/>
        <v>10.105374646088377</v>
      </c>
      <c r="I189" s="94">
        <f t="shared" si="195"/>
        <v>10</v>
      </c>
      <c r="J189" s="95">
        <f t="shared" si="196"/>
        <v>0.32874131783272131</v>
      </c>
      <c r="K189" s="95">
        <f t="shared" si="196"/>
        <v>0.61153150614090035</v>
      </c>
      <c r="L189" s="96">
        <f t="shared" si="202"/>
        <v>10</v>
      </c>
      <c r="M189" s="60">
        <f t="shared" si="197"/>
        <v>0.32531334002542073</v>
      </c>
      <c r="N189" s="60">
        <f t="shared" si="198"/>
        <v>-3.4279778073005862E-3</v>
      </c>
      <c r="O189" s="60">
        <f t="shared" si="203"/>
        <v>0.60515470980347474</v>
      </c>
      <c r="P189" s="60">
        <f t="shared" si="204"/>
        <v>-6.3767963374256054E-3</v>
      </c>
      <c r="Q189" s="97">
        <f t="shared" si="199"/>
        <v>10</v>
      </c>
      <c r="R189" s="60">
        <f t="shared" si="200"/>
        <v>0.32874131783272137</v>
      </c>
      <c r="S189" s="60">
        <f t="shared" si="201"/>
        <v>0</v>
      </c>
      <c r="T189" s="60">
        <f t="shared" si="205"/>
        <v>0.61153150614090024</v>
      </c>
      <c r="U189" s="60">
        <f t="shared" si="206"/>
        <v>0</v>
      </c>
      <c r="W189" s="61"/>
      <c r="X189" s="61"/>
      <c r="Y189" s="60"/>
      <c r="Z189" s="62">
        <f t="shared" si="207"/>
        <v>9044.1418718644964</v>
      </c>
      <c r="AA189" s="62">
        <f t="shared" si="208"/>
        <v>8949.8333199999997</v>
      </c>
      <c r="AB189" s="62">
        <f t="shared" si="209"/>
        <v>294.21799999999996</v>
      </c>
      <c r="AC189" s="62">
        <f t="shared" si="210"/>
        <v>294.21800000000002</v>
      </c>
      <c r="AD189" s="62">
        <f t="shared" si="211"/>
        <v>291.15001699999999</v>
      </c>
      <c r="AE189" s="62">
        <f t="shared" si="212"/>
        <v>4861.8641685123448</v>
      </c>
      <c r="AF189" s="62">
        <f t="shared" si="213"/>
        <v>4811.1666700000005</v>
      </c>
      <c r="AG189" s="62">
        <f t="shared" si="214"/>
        <v>294.21800000000002</v>
      </c>
      <c r="AH189" s="62">
        <f t="shared" si="215"/>
        <v>294.21799999999996</v>
      </c>
      <c r="AI189" s="62">
        <f t="shared" si="216"/>
        <v>291.15001699999999</v>
      </c>
      <c r="AK189" s="98"/>
      <c r="AL189" s="90" t="s">
        <v>556</v>
      </c>
      <c r="AM189" s="99">
        <v>2942.18</v>
      </c>
      <c r="AN189" s="99">
        <v>291.15001699999999</v>
      </c>
      <c r="AO189" s="99">
        <v>189.96665000000002</v>
      </c>
      <c r="AP189" s="99">
        <v>413.86666500000001</v>
      </c>
      <c r="AQ189" s="99">
        <v>10.105374646088377</v>
      </c>
      <c r="AR189" s="99">
        <v>10</v>
      </c>
      <c r="AS189" s="99">
        <v>32.874131783272134</v>
      </c>
      <c r="AT189" s="99">
        <v>61.153150614090038</v>
      </c>
      <c r="AU189" s="99">
        <v>0.10537464608837695</v>
      </c>
      <c r="AV189" s="99">
        <v>2911.5001699999998</v>
      </c>
      <c r="AW189" s="99">
        <v>-30.67982999999991</v>
      </c>
      <c r="AX189" s="99">
        <v>-3.0679829999999915</v>
      </c>
      <c r="AY189" s="72"/>
    </row>
    <row r="190" spans="1:51">
      <c r="B190" s="59" t="str">
        <f t="shared" si="192"/>
        <v>K99301 24oz HT Sugar Free Syrup</v>
      </c>
      <c r="D190" s="91">
        <f t="shared" si="193"/>
        <v>1377.56</v>
      </c>
      <c r="E190" s="92">
        <f t="shared" si="193"/>
        <v>144.70000899999999</v>
      </c>
      <c r="F190" s="92">
        <f t="shared" si="193"/>
        <v>564.96665699999994</v>
      </c>
      <c r="G190" s="92">
        <f t="shared" si="193"/>
        <v>8.75</v>
      </c>
      <c r="H190" s="93">
        <f t="shared" si="194"/>
        <v>9.520109981472082</v>
      </c>
      <c r="I190" s="94">
        <f t="shared" si="195"/>
        <v>10</v>
      </c>
      <c r="J190" s="95">
        <f t="shared" si="196"/>
        <v>0.1917494491977724</v>
      </c>
      <c r="K190" s="95">
        <f t="shared" si="196"/>
        <v>0.19411366857126694</v>
      </c>
      <c r="L190" s="96">
        <f t="shared" si="202"/>
        <v>10</v>
      </c>
      <c r="M190" s="60">
        <f t="shared" si="197"/>
        <v>0.20141516176908955</v>
      </c>
      <c r="N190" s="60">
        <f t="shared" si="198"/>
        <v>9.6657125713171532E-3</v>
      </c>
      <c r="O190" s="60">
        <f t="shared" si="203"/>
        <v>0.20389855679088639</v>
      </c>
      <c r="P190" s="60">
        <f t="shared" si="204"/>
        <v>9.7848882196194531E-3</v>
      </c>
      <c r="Q190" s="97">
        <f t="shared" si="199"/>
        <v>10</v>
      </c>
      <c r="R190" s="60">
        <f t="shared" si="200"/>
        <v>0.19174944919777237</v>
      </c>
      <c r="S190" s="60">
        <f t="shared" si="201"/>
        <v>0</v>
      </c>
      <c r="T190" s="60">
        <f t="shared" si="205"/>
        <v>0.19411366857126694</v>
      </c>
      <c r="U190" s="60">
        <f t="shared" si="206"/>
        <v>0</v>
      </c>
      <c r="W190" s="61"/>
      <c r="X190" s="61"/>
      <c r="Y190" s="60"/>
      <c r="Z190" s="62">
        <f t="shared" si="207"/>
        <v>6839.4056728424948</v>
      </c>
      <c r="AA190" s="62">
        <f t="shared" si="208"/>
        <v>7184.1666599999999</v>
      </c>
      <c r="AB190" s="62">
        <f t="shared" si="209"/>
        <v>137.756</v>
      </c>
      <c r="AC190" s="62">
        <f t="shared" si="210"/>
        <v>137.756</v>
      </c>
      <c r="AD190" s="62">
        <f t="shared" si="211"/>
        <v>144.70000899999997</v>
      </c>
      <c r="AE190" s="62">
        <f t="shared" si="212"/>
        <v>6756.1047105046136</v>
      </c>
      <c r="AF190" s="62">
        <f t="shared" si="213"/>
        <v>7096.6666599999999</v>
      </c>
      <c r="AG190" s="62">
        <f t="shared" si="214"/>
        <v>137.75599999999997</v>
      </c>
      <c r="AH190" s="62">
        <f t="shared" si="215"/>
        <v>137.75599999999997</v>
      </c>
      <c r="AI190" s="62">
        <f t="shared" si="216"/>
        <v>144.70000899999999</v>
      </c>
      <c r="AK190" s="98"/>
      <c r="AL190" s="90" t="s">
        <v>557</v>
      </c>
      <c r="AM190" s="99">
        <v>1377.56</v>
      </c>
      <c r="AN190" s="99">
        <v>144.70000899999999</v>
      </c>
      <c r="AO190" s="99">
        <v>564.96665699999994</v>
      </c>
      <c r="AP190" s="99">
        <v>8.75</v>
      </c>
      <c r="AQ190" s="99">
        <v>9.520109981472082</v>
      </c>
      <c r="AR190" s="99">
        <v>10</v>
      </c>
      <c r="AS190" s="99">
        <v>19.174944919777239</v>
      </c>
      <c r="AT190" s="99">
        <v>19.411366857126694</v>
      </c>
      <c r="AU190" s="99">
        <v>-0.47989001852791829</v>
      </c>
      <c r="AV190" s="99">
        <v>1447.00009</v>
      </c>
      <c r="AW190" s="99">
        <v>69.440089999999913</v>
      </c>
      <c r="AX190" s="99">
        <v>6.9440089999999906</v>
      </c>
      <c r="AY190" s="72"/>
    </row>
    <row r="191" spans="1:51">
      <c r="B191" s="59" t="str">
        <f t="shared" si="192"/>
        <v>K99390 24oz Kroger Syrup</v>
      </c>
      <c r="D191" s="91">
        <f t="shared" si="193"/>
        <v>78780.479999999996</v>
      </c>
      <c r="E191" s="92">
        <f t="shared" si="193"/>
        <v>7804.8503319999973</v>
      </c>
      <c r="F191" s="92">
        <f t="shared" si="193"/>
        <v>8256.3330140000016</v>
      </c>
      <c r="G191" s="92">
        <f t="shared" si="193"/>
        <v>2049.3333229999998</v>
      </c>
      <c r="H191" s="93">
        <f t="shared" si="194"/>
        <v>10.093784845174918</v>
      </c>
      <c r="I191" s="94">
        <f t="shared" si="195"/>
        <v>10.000000000000005</v>
      </c>
      <c r="J191" s="95">
        <f t="shared" si="196"/>
        <v>0.43499206256687045</v>
      </c>
      <c r="K191" s="95">
        <f t="shared" si="196"/>
        <v>0.49049505446072744</v>
      </c>
      <c r="L191" s="96">
        <f t="shared" si="202"/>
        <v>10.000148516152278</v>
      </c>
      <c r="M191" s="60">
        <f t="shared" si="197"/>
        <v>0.43095680121372015</v>
      </c>
      <c r="N191" s="60">
        <f t="shared" si="198"/>
        <v>-4.035261353150299E-3</v>
      </c>
      <c r="O191" s="60">
        <f t="shared" si="203"/>
        <v>0.48594491226848346</v>
      </c>
      <c r="P191" s="60">
        <f t="shared" si="204"/>
        <v>-4.5501421922439778E-3</v>
      </c>
      <c r="Q191" s="97">
        <f t="shared" si="199"/>
        <v>10.000000000000005</v>
      </c>
      <c r="R191" s="60">
        <f t="shared" si="200"/>
        <v>0.43499852290161056</v>
      </c>
      <c r="S191" s="60">
        <f t="shared" si="201"/>
        <v>6.4603347401104294E-6</v>
      </c>
      <c r="T191" s="60">
        <f t="shared" si="205"/>
        <v>0.49050233910454716</v>
      </c>
      <c r="U191" s="60">
        <f t="shared" si="206"/>
        <v>7.2846438197160523E-6</v>
      </c>
      <c r="W191" s="61"/>
      <c r="X191" s="61"/>
      <c r="Y191" s="60"/>
      <c r="Z191" s="62">
        <f t="shared" si="207"/>
        <v>182803.6586918399</v>
      </c>
      <c r="AA191" s="62">
        <f t="shared" si="208"/>
        <v>181105.16669000007</v>
      </c>
      <c r="AB191" s="62">
        <f t="shared" si="209"/>
        <v>7877.9309999999969</v>
      </c>
      <c r="AC191" s="62">
        <f t="shared" si="210"/>
        <v>7878.0479999999952</v>
      </c>
      <c r="AD191" s="62">
        <f t="shared" si="211"/>
        <v>7804.8503319999973</v>
      </c>
      <c r="AE191" s="62">
        <f t="shared" si="212"/>
        <v>162118.12905343057</v>
      </c>
      <c r="AF191" s="62">
        <f t="shared" si="213"/>
        <v>160611.83346000005</v>
      </c>
      <c r="AG191" s="62">
        <f t="shared" si="214"/>
        <v>7877.9309999999978</v>
      </c>
      <c r="AH191" s="62">
        <f t="shared" si="215"/>
        <v>7878.0479999999961</v>
      </c>
      <c r="AI191" s="62">
        <f t="shared" si="216"/>
        <v>7804.8503319999963</v>
      </c>
      <c r="AK191" s="98"/>
      <c r="AL191" s="90" t="s">
        <v>558</v>
      </c>
      <c r="AM191" s="99">
        <v>78780.479999999996</v>
      </c>
      <c r="AN191" s="99">
        <v>7804.8503319999973</v>
      </c>
      <c r="AO191" s="99">
        <v>8256.3330140000016</v>
      </c>
      <c r="AP191" s="99">
        <v>2049.3333229999998</v>
      </c>
      <c r="AQ191" s="99">
        <v>10.093784845174918</v>
      </c>
      <c r="AR191" s="99">
        <v>10.000000000000005</v>
      </c>
      <c r="AS191" s="99">
        <v>43.499206256687046</v>
      </c>
      <c r="AT191" s="99">
        <v>49.049505446072743</v>
      </c>
      <c r="AU191" s="99">
        <v>9.3784845174918696E-2</v>
      </c>
      <c r="AV191" s="99">
        <v>78048.503320000003</v>
      </c>
      <c r="AW191" s="99">
        <v>-731.97667999999931</v>
      </c>
      <c r="AX191" s="99">
        <v>-73.197667999999965</v>
      </c>
      <c r="AY191" s="72"/>
    </row>
    <row r="192" spans="1:51">
      <c r="B192" s="59" t="str">
        <f t="shared" si="192"/>
        <v>K99391 36oz Kroger Orig. Syrup</v>
      </c>
      <c r="D192" s="91">
        <f t="shared" si="193"/>
        <v>10339.98</v>
      </c>
      <c r="E192" s="92">
        <f t="shared" si="193"/>
        <v>1097.1833849999998</v>
      </c>
      <c r="F192" s="92">
        <f t="shared" si="193"/>
        <v>1243.233283</v>
      </c>
      <c r="G192" s="92">
        <f t="shared" si="193"/>
        <v>357.066665</v>
      </c>
      <c r="H192" s="93">
        <f t="shared" si="194"/>
        <v>9.4241128159263923</v>
      </c>
      <c r="I192" s="94">
        <f t="shared" si="195"/>
        <v>10.000000000000002</v>
      </c>
      <c r="J192" s="95">
        <f t="shared" si="196"/>
        <v>0.38331951391523206</v>
      </c>
      <c r="K192" s="95">
        <f t="shared" si="196"/>
        <v>0.4418008186908024</v>
      </c>
      <c r="L192" s="96">
        <f t="shared" si="202"/>
        <v>10.000000000000002</v>
      </c>
      <c r="M192" s="60">
        <f t="shared" si="197"/>
        <v>0.40674334168351284</v>
      </c>
      <c r="N192" s="60">
        <f t="shared" si="198"/>
        <v>2.3423827768280781E-2</v>
      </c>
      <c r="O192" s="60">
        <f t="shared" si="203"/>
        <v>0.46879831271138428</v>
      </c>
      <c r="P192" s="60">
        <f t="shared" si="204"/>
        <v>2.699749402058188E-2</v>
      </c>
      <c r="Q192" s="97">
        <f t="shared" si="199"/>
        <v>10.000000000000002</v>
      </c>
      <c r="R192" s="60">
        <f t="shared" si="200"/>
        <v>0.383319513915232</v>
      </c>
      <c r="S192" s="60">
        <f t="shared" si="201"/>
        <v>0</v>
      </c>
      <c r="T192" s="60">
        <f t="shared" si="205"/>
        <v>0.4418008186908024</v>
      </c>
      <c r="U192" s="60">
        <f t="shared" si="206"/>
        <v>0</v>
      </c>
      <c r="W192" s="61"/>
      <c r="X192" s="61"/>
      <c r="Y192" s="60"/>
      <c r="Z192" s="62">
        <f t="shared" si="207"/>
        <v>25421.387249273135</v>
      </c>
      <c r="AA192" s="62">
        <f t="shared" si="208"/>
        <v>26974.833330000001</v>
      </c>
      <c r="AB192" s="62">
        <f t="shared" si="209"/>
        <v>1033.9979999999998</v>
      </c>
      <c r="AC192" s="62">
        <f t="shared" si="210"/>
        <v>1033.9979999999998</v>
      </c>
      <c r="AD192" s="62">
        <f t="shared" si="211"/>
        <v>1097.1833849999998</v>
      </c>
      <c r="AE192" s="62">
        <f t="shared" si="212"/>
        <v>22056.350715506542</v>
      </c>
      <c r="AF192" s="62">
        <f t="shared" si="213"/>
        <v>23404.166680000002</v>
      </c>
      <c r="AG192" s="62">
        <f t="shared" si="214"/>
        <v>1033.9979999999998</v>
      </c>
      <c r="AH192" s="62">
        <f t="shared" si="215"/>
        <v>1033.9979999999998</v>
      </c>
      <c r="AI192" s="62">
        <f t="shared" si="216"/>
        <v>1097.183385</v>
      </c>
      <c r="AK192" s="98"/>
      <c r="AL192" s="90" t="s">
        <v>559</v>
      </c>
      <c r="AM192" s="99">
        <v>10339.98</v>
      </c>
      <c r="AN192" s="99">
        <v>1097.1833849999998</v>
      </c>
      <c r="AO192" s="99">
        <v>1243.233283</v>
      </c>
      <c r="AP192" s="99">
        <v>357.066665</v>
      </c>
      <c r="AQ192" s="99">
        <v>9.4241128159263923</v>
      </c>
      <c r="AR192" s="99">
        <v>10.000000000000002</v>
      </c>
      <c r="AS192" s="99">
        <v>38.331951391523205</v>
      </c>
      <c r="AT192" s="99">
        <v>44.18008186908024</v>
      </c>
      <c r="AU192" s="99">
        <v>-0.57588718407360717</v>
      </c>
      <c r="AV192" s="99">
        <v>10971.833850000001</v>
      </c>
      <c r="AW192" s="99">
        <v>631.85385000000008</v>
      </c>
      <c r="AX192" s="99">
        <v>63.185385000000018</v>
      </c>
      <c r="AY192" s="72"/>
    </row>
    <row r="193" spans="2:51">
      <c r="B193" s="59" t="str">
        <f t="shared" si="192"/>
        <v>K99817 17.5oz HT Sweet&amp; Tangy BBQ</v>
      </c>
      <c r="D193" s="91">
        <f t="shared" si="193"/>
        <v>1216.99</v>
      </c>
      <c r="E193" s="92">
        <f t="shared" si="193"/>
        <v>108.800004</v>
      </c>
      <c r="F193" s="92">
        <f t="shared" si="193"/>
        <v>109.31666300000001</v>
      </c>
      <c r="G193" s="92">
        <f t="shared" si="193"/>
        <v>17.433333000000001</v>
      </c>
      <c r="H193" s="93">
        <f t="shared" si="194"/>
        <v>11.185569441707006</v>
      </c>
      <c r="I193" s="94">
        <f t="shared" si="195"/>
        <v>11.5</v>
      </c>
      <c r="J193" s="95">
        <f t="shared" si="196"/>
        <v>0.44926859422519549</v>
      </c>
      <c r="K193" s="95">
        <f t="shared" si="196"/>
        <v>0.48424822425238095</v>
      </c>
      <c r="L193" s="96">
        <f t="shared" si="202"/>
        <v>11.500000002342871</v>
      </c>
      <c r="M193" s="60">
        <f t="shared" si="197"/>
        <v>0.46189770324771806</v>
      </c>
      <c r="N193" s="60">
        <f t="shared" si="198"/>
        <v>1.2629109022522567E-2</v>
      </c>
      <c r="O193" s="60">
        <f t="shared" si="203"/>
        <v>0.49881563612926472</v>
      </c>
      <c r="P193" s="60">
        <f t="shared" si="204"/>
        <v>1.4567411876883762E-2</v>
      </c>
      <c r="Q193" s="97">
        <f t="shared" si="199"/>
        <v>11.5</v>
      </c>
      <c r="R193" s="60">
        <f t="shared" si="200"/>
        <v>0.449268594316724</v>
      </c>
      <c r="S193" s="60">
        <f t="shared" si="201"/>
        <v>9.1528506995786074E-11</v>
      </c>
      <c r="T193" s="60">
        <f t="shared" si="205"/>
        <v>0.48517712491592563</v>
      </c>
      <c r="U193" s="60">
        <f t="shared" si="206"/>
        <v>9.2890066354467393E-4</v>
      </c>
      <c r="W193" s="61"/>
      <c r="X193" s="61"/>
      <c r="Y193" s="60"/>
      <c r="Z193" s="62">
        <f t="shared" si="207"/>
        <v>2634.7608819940856</v>
      </c>
      <c r="AA193" s="62">
        <f t="shared" si="208"/>
        <v>2708.8250000000003</v>
      </c>
      <c r="AB193" s="62">
        <f t="shared" si="209"/>
        <v>105.82521736974481</v>
      </c>
      <c r="AC193" s="62">
        <f t="shared" si="210"/>
        <v>105.82521739130435</v>
      </c>
      <c r="AD193" s="62">
        <f t="shared" si="211"/>
        <v>108.800004</v>
      </c>
      <c r="AE193" s="62">
        <f t="shared" si="212"/>
        <v>2439.7591251221829</v>
      </c>
      <c r="AF193" s="62">
        <f t="shared" si="213"/>
        <v>2508.3416705</v>
      </c>
      <c r="AG193" s="62">
        <f t="shared" si="214"/>
        <v>105.6226086745979</v>
      </c>
      <c r="AH193" s="62">
        <f t="shared" si="215"/>
        <v>105.82521739130436</v>
      </c>
      <c r="AI193" s="62">
        <f t="shared" si="216"/>
        <v>108.800004</v>
      </c>
      <c r="AK193" s="98"/>
      <c r="AL193" s="90" t="s">
        <v>560</v>
      </c>
      <c r="AM193" s="99">
        <v>1216.99</v>
      </c>
      <c r="AN193" s="99">
        <v>108.800004</v>
      </c>
      <c r="AO193" s="99">
        <v>109.31666300000001</v>
      </c>
      <c r="AP193" s="99">
        <v>17.433333000000001</v>
      </c>
      <c r="AQ193" s="99">
        <v>11.185569441707004</v>
      </c>
      <c r="AR193" s="99">
        <v>11.5</v>
      </c>
      <c r="AS193" s="99">
        <v>44.926859422519549</v>
      </c>
      <c r="AT193" s="99">
        <v>48.424822425238098</v>
      </c>
      <c r="AU193" s="99">
        <v>-0.3144305582929951</v>
      </c>
      <c r="AV193" s="99">
        <v>1251.2000460000002</v>
      </c>
      <c r="AW193" s="99">
        <v>34.210046000000148</v>
      </c>
      <c r="AX193" s="99">
        <v>2.9747866086956649</v>
      </c>
      <c r="AY193" s="72"/>
    </row>
    <row r="194" spans="2:51">
      <c r="B194" s="100" t="str">
        <f>CONCATENATE(A178," Subtotal")</f>
        <v>820 BBQ/Syrup Line Subtotal</v>
      </c>
      <c r="C194" s="101"/>
      <c r="D194" s="102">
        <f>SUM(D179:D193)</f>
        <v>342998.66999999993</v>
      </c>
      <c r="E194" s="102">
        <f>SUM(E179:E193)</f>
        <v>33267.784768999991</v>
      </c>
      <c r="F194" s="102">
        <f>SUM(F179:F193)</f>
        <v>31983.431977000004</v>
      </c>
      <c r="G194" s="102">
        <f>SUM(G179:G193)</f>
        <v>17530.499920999999</v>
      </c>
      <c r="H194" s="103">
        <f t="shared" ref="H194" si="217">D194/E194</f>
        <v>10.31023473253973</v>
      </c>
      <c r="I194" s="104"/>
      <c r="J194" s="105">
        <f>AB194/(SUM($E194:$G194))</f>
        <v>0.39622136141306974</v>
      </c>
      <c r="K194" s="105">
        <f>AG194/(SUM($E194:$F194))</f>
        <v>0.50266397191686629</v>
      </c>
      <c r="L194" s="106">
        <f>D194/(J194*(E194+F194+G194))</f>
        <v>10.457313355204183</v>
      </c>
      <c r="M194" s="107">
        <f>AD194/(SUM($E194:$G194))</f>
        <v>0.40187357919652594</v>
      </c>
      <c r="N194" s="108">
        <f>M194-J194</f>
        <v>5.6522177834562037E-3</v>
      </c>
      <c r="O194" s="107">
        <f>AI194/(SUM($E194:$F194))</f>
        <v>0.50984160032601022</v>
      </c>
      <c r="P194" s="108">
        <f>O194-K194</f>
        <v>7.1776284091439324E-3</v>
      </c>
      <c r="Q194" s="106">
        <f>D194/(R194*(E194+F194+G194))</f>
        <v>10.456592438145289</v>
      </c>
      <c r="R194" s="109">
        <f>AC194/(SUM($E194:$G194))</f>
        <v>0.39624867841334782</v>
      </c>
      <c r="S194" s="108">
        <f>R194-J194</f>
        <v>2.7317000278082038E-5</v>
      </c>
      <c r="T194" s="109">
        <f>AH194/(SUM($E194:$F194))</f>
        <v>0.50270550438582862</v>
      </c>
      <c r="U194" s="108">
        <f>T194-K194</f>
        <v>4.1532468962324209E-5</v>
      </c>
      <c r="V194" s="100"/>
      <c r="W194" s="100"/>
      <c r="X194" s="100"/>
      <c r="Y194" s="60"/>
      <c r="Z194" s="110">
        <f t="shared" ref="Z194:AI194" si="218">SUM(Z179:Z193)</f>
        <v>857269.81299981195</v>
      </c>
      <c r="AA194" s="110">
        <f t="shared" si="218"/>
        <v>871249.41666499991</v>
      </c>
      <c r="AB194" s="110">
        <f t="shared" si="218"/>
        <v>32799.884477909742</v>
      </c>
      <c r="AC194" s="110">
        <f t="shared" si="218"/>
        <v>32802.145826086955</v>
      </c>
      <c r="AD194" s="110">
        <f t="shared" si="218"/>
        <v>33267.784768999991</v>
      </c>
      <c r="AE194" s="110">
        <f t="shared" si="218"/>
        <v>673766.47572457127</v>
      </c>
      <c r="AF194" s="110">
        <f t="shared" si="218"/>
        <v>684003.16750350012</v>
      </c>
      <c r="AG194" s="110">
        <f t="shared" si="218"/>
        <v>32799.435781952692</v>
      </c>
      <c r="AH194" s="110">
        <f t="shared" si="218"/>
        <v>32802.145826086955</v>
      </c>
      <c r="AI194" s="110">
        <f t="shared" si="218"/>
        <v>33267.784768999991</v>
      </c>
      <c r="AK194" s="111"/>
      <c r="AY194" s="72"/>
    </row>
    <row r="195" spans="2:51">
      <c r="B195" s="100"/>
      <c r="C195" s="100"/>
      <c r="D195" s="102"/>
      <c r="E195" s="102"/>
      <c r="F195" s="102"/>
      <c r="G195" s="102"/>
      <c r="H195" s="100"/>
      <c r="I195" s="100"/>
      <c r="J195" s="105"/>
      <c r="K195" s="105"/>
      <c r="L195" s="106"/>
      <c r="M195" s="108"/>
      <c r="N195" s="108"/>
      <c r="O195" s="108"/>
      <c r="P195" s="108"/>
      <c r="Q195" s="106"/>
      <c r="R195" s="108"/>
      <c r="S195" s="108"/>
      <c r="T195" s="108"/>
      <c r="U195" s="108"/>
      <c r="V195" s="115"/>
      <c r="W195" s="115"/>
      <c r="X195" s="115"/>
      <c r="Y195" s="116"/>
      <c r="AK195" s="98"/>
      <c r="AY195" s="72"/>
    </row>
    <row r="196" spans="2:51">
      <c r="B196" s="100"/>
      <c r="C196" s="100"/>
      <c r="D196" s="102"/>
      <c r="E196" s="102"/>
      <c r="F196" s="102"/>
      <c r="G196" s="102"/>
      <c r="H196" s="100"/>
      <c r="I196" s="100"/>
      <c r="J196" s="105"/>
      <c r="K196" s="105"/>
      <c r="L196" s="106"/>
      <c r="M196" s="108"/>
      <c r="N196" s="108"/>
      <c r="O196" s="108"/>
      <c r="P196" s="108"/>
      <c r="Q196" s="106"/>
      <c r="R196" s="108"/>
      <c r="S196" s="108"/>
      <c r="T196" s="108"/>
      <c r="U196" s="108"/>
      <c r="V196" s="115"/>
      <c r="W196" s="115"/>
      <c r="X196" s="115"/>
      <c r="Y196" s="116"/>
      <c r="AK196" s="98"/>
      <c r="AL196" s="72"/>
      <c r="AM196" s="72"/>
      <c r="AN196" s="72"/>
      <c r="AO196" s="72"/>
      <c r="AP196" s="72"/>
      <c r="AQ196" s="72"/>
      <c r="AR196" s="72"/>
      <c r="AS196" s="72"/>
      <c r="AT196" s="72"/>
      <c r="AU196" s="72"/>
      <c r="AV196" s="72"/>
      <c r="AW196" s="72"/>
      <c r="AX196" s="72"/>
      <c r="AY196" s="72"/>
    </row>
    <row r="197" spans="2:51">
      <c r="B197" s="100"/>
      <c r="C197" s="100"/>
      <c r="D197" s="102"/>
      <c r="E197" s="102"/>
      <c r="F197" s="102"/>
      <c r="G197" s="102"/>
      <c r="H197" s="100"/>
      <c r="I197" s="100"/>
      <c r="J197" s="105"/>
      <c r="K197" s="105"/>
      <c r="L197" s="122"/>
      <c r="M197" s="108"/>
      <c r="N197" s="108"/>
      <c r="O197" s="108"/>
      <c r="P197" s="108"/>
      <c r="Q197" s="106"/>
      <c r="R197" s="108"/>
      <c r="S197" s="108"/>
      <c r="T197" s="108"/>
      <c r="U197" s="108"/>
      <c r="V197" s="115"/>
      <c r="W197" s="115"/>
      <c r="X197" s="115"/>
      <c r="Y197" s="116"/>
      <c r="AK197" s="98"/>
      <c r="AY197" s="72"/>
    </row>
    <row r="198" spans="2:51">
      <c r="B198" s="100"/>
      <c r="C198" s="100"/>
      <c r="D198" s="102"/>
      <c r="E198" s="102"/>
      <c r="F198" s="102"/>
      <c r="G198" s="102"/>
      <c r="H198" s="100"/>
      <c r="I198" s="100"/>
      <c r="J198" s="105"/>
      <c r="K198" s="105"/>
      <c r="L198" s="122"/>
      <c r="M198" s="108"/>
      <c r="N198" s="108"/>
      <c r="O198" s="108"/>
      <c r="P198" s="108"/>
      <c r="Q198" s="106"/>
      <c r="R198" s="108"/>
      <c r="S198" s="108"/>
      <c r="T198" s="108"/>
      <c r="U198" s="108"/>
      <c r="V198" s="115"/>
      <c r="W198" s="115"/>
      <c r="X198" s="115"/>
      <c r="Y198" s="116"/>
      <c r="AK198" s="98"/>
      <c r="AY198" s="72"/>
    </row>
    <row r="199" spans="2:51">
      <c r="B199" s="100"/>
      <c r="C199" s="100"/>
      <c r="D199" s="102"/>
      <c r="E199" s="102"/>
      <c r="F199" s="102"/>
      <c r="G199" s="102"/>
      <c r="H199" s="100"/>
      <c r="I199" s="100"/>
      <c r="J199" s="105"/>
      <c r="K199" s="105"/>
      <c r="L199" s="122"/>
      <c r="M199" s="108"/>
      <c r="N199" s="108"/>
      <c r="O199" s="108"/>
      <c r="P199" s="108"/>
      <c r="Q199" s="106"/>
      <c r="R199" s="108"/>
      <c r="S199" s="108"/>
      <c r="T199" s="108"/>
      <c r="U199" s="108"/>
      <c r="V199" s="115"/>
      <c r="W199" s="115"/>
      <c r="X199" s="115"/>
      <c r="Y199" s="116"/>
      <c r="AK199" s="98"/>
      <c r="AY199" s="72"/>
    </row>
    <row r="200" spans="2:51">
      <c r="B200" s="123" t="s">
        <v>595</v>
      </c>
      <c r="M200" s="69"/>
      <c r="N200" s="69"/>
      <c r="O200" s="69"/>
      <c r="P200" s="69"/>
      <c r="Q200" s="96"/>
      <c r="R200" s="69"/>
      <c r="S200" s="69"/>
      <c r="T200" s="69"/>
      <c r="U200" s="69"/>
      <c r="AK200" s="98"/>
      <c r="AY200" s="72"/>
    </row>
    <row r="201" spans="2:51">
      <c r="B201" s="59" t="str">
        <f>B42</f>
        <v>750 Liquid Line Subtotal</v>
      </c>
      <c r="D201" s="124">
        <f>D42</f>
        <v>836228.90000000014</v>
      </c>
      <c r="E201" s="62">
        <f>E42</f>
        <v>49986.618950999997</v>
      </c>
      <c r="F201" s="62">
        <f>F42</f>
        <v>29240.531248999992</v>
      </c>
      <c r="G201" s="62">
        <f>G42</f>
        <v>40574.849762000013</v>
      </c>
      <c r="H201" s="96">
        <f>H42</f>
        <v>16.729055046105916</v>
      </c>
      <c r="I201" s="125">
        <f>L201</f>
        <v>18.549286527085687</v>
      </c>
      <c r="J201" s="60">
        <f t="shared" ref="J201:U201" si="219">J42</f>
        <v>0.37629971963406555</v>
      </c>
      <c r="K201" s="60">
        <f t="shared" si="219"/>
        <v>0.56900033748927548</v>
      </c>
      <c r="L201" s="126">
        <f t="shared" si="219"/>
        <v>18.549286527085687</v>
      </c>
      <c r="M201" s="60">
        <f t="shared" si="219"/>
        <v>0.41724361001364962</v>
      </c>
      <c r="N201" s="60">
        <f t="shared" si="219"/>
        <v>4.0943890379584069E-2</v>
      </c>
      <c r="O201" s="60">
        <f t="shared" si="219"/>
        <v>0.6309278930873371</v>
      </c>
      <c r="P201" s="60">
        <f t="shared" si="219"/>
        <v>6.1927555598061623E-2</v>
      </c>
      <c r="Q201" s="97">
        <f t="shared" si="219"/>
        <v>18.549078693824161</v>
      </c>
      <c r="R201" s="60">
        <f t="shared" si="219"/>
        <v>0.37630393588649164</v>
      </c>
      <c r="S201" s="60">
        <f t="shared" si="219"/>
        <v>4.2162524260813683E-6</v>
      </c>
      <c r="T201" s="60">
        <f t="shared" si="219"/>
        <v>0.56902165481112976</v>
      </c>
      <c r="U201" s="60">
        <f t="shared" si="219"/>
        <v>2.1317321854286142E-5</v>
      </c>
      <c r="V201" s="61"/>
      <c r="W201" s="61"/>
      <c r="X201" s="61"/>
      <c r="Z201" s="62">
        <f t="shared" ref="Z201:AI201" si="220">Z42</f>
        <v>1980803.6570527444</v>
      </c>
      <c r="AA201" s="62">
        <f t="shared" si="220"/>
        <v>2210115.8100486202</v>
      </c>
      <c r="AB201" s="62">
        <f t="shared" si="220"/>
        <v>45081.458997300935</v>
      </c>
      <c r="AC201" s="62">
        <f t="shared" si="220"/>
        <v>45081.964112773923</v>
      </c>
      <c r="AD201" s="62">
        <f t="shared" si="220"/>
        <v>49986.618950999997</v>
      </c>
      <c r="AE201" s="62">
        <f t="shared" si="220"/>
        <v>1303964.3591205766</v>
      </c>
      <c r="AF201" s="62">
        <f t="shared" si="220"/>
        <v>1452555.60660513</v>
      </c>
      <c r="AG201" s="62">
        <f t="shared" si="220"/>
        <v>45080.275202113517</v>
      </c>
      <c r="AH201" s="62">
        <f t="shared" si="220"/>
        <v>45081.964112773923</v>
      </c>
      <c r="AI201" s="62">
        <f t="shared" si="220"/>
        <v>49986.618950999989</v>
      </c>
      <c r="AK201" s="98"/>
    </row>
    <row r="202" spans="2:51">
      <c r="B202" s="59" t="str">
        <f>B73</f>
        <v>752 Semi-Solid Line Subtotal</v>
      </c>
      <c r="D202" s="124">
        <f>D73</f>
        <v>257565.87000000002</v>
      </c>
      <c r="E202" s="62">
        <f>E73</f>
        <v>49294.952301999983</v>
      </c>
      <c r="F202" s="62">
        <f>F73</f>
        <v>32518.814590999998</v>
      </c>
      <c r="G202" s="62">
        <f>G73</f>
        <v>45977.883085999987</v>
      </c>
      <c r="H202" s="96">
        <f>H73</f>
        <v>5.22499481127503</v>
      </c>
      <c r="I202" s="125">
        <f t="shared" ref="I202:I204" si="221">L202</f>
        <v>4.9184205516292598</v>
      </c>
      <c r="J202" s="60">
        <f t="shared" ref="J202:U202" si="222">J73</f>
        <v>0.4097888865138587</v>
      </c>
      <c r="K202" s="60">
        <f t="shared" si="222"/>
        <v>0.63128377112894174</v>
      </c>
      <c r="L202" s="126">
        <f t="shared" si="222"/>
        <v>4.9184205516292598</v>
      </c>
      <c r="M202" s="60">
        <f t="shared" si="222"/>
        <v>0.38574470483870144</v>
      </c>
      <c r="N202" s="60">
        <f t="shared" si="222"/>
        <v>-2.4044181675157261E-2</v>
      </c>
      <c r="O202" s="60">
        <f t="shared" si="222"/>
        <v>0.602526373910522</v>
      </c>
      <c r="P202" s="60">
        <f t="shared" si="222"/>
        <v>-2.8757397218419745E-2</v>
      </c>
      <c r="Q202" s="97">
        <f t="shared" si="222"/>
        <v>4.8985653069861916</v>
      </c>
      <c r="R202" s="60">
        <f t="shared" si="222"/>
        <v>0.41144987459584648</v>
      </c>
      <c r="S202" s="60">
        <f t="shared" si="222"/>
        <v>1.6609880819877798E-3</v>
      </c>
      <c r="T202" s="60">
        <f t="shared" si="222"/>
        <v>0.64267739226605147</v>
      </c>
      <c r="U202" s="60">
        <f t="shared" si="222"/>
        <v>1.1393621137109733E-2</v>
      </c>
      <c r="V202" s="61"/>
      <c r="W202" s="61"/>
      <c r="X202" s="61"/>
      <c r="Z202" s="62">
        <f t="shared" ref="Z202:AI202" si="223">Z73</f>
        <v>854651.17800282186</v>
      </c>
      <c r="AA202" s="62">
        <f t="shared" si="223"/>
        <v>864506.20521843899</v>
      </c>
      <c r="AB202" s="62">
        <f t="shared" si="223"/>
        <v>52367.59795066317</v>
      </c>
      <c r="AC202" s="62">
        <f t="shared" si="223"/>
        <v>52579.858358255842</v>
      </c>
      <c r="AD202" s="62">
        <f t="shared" si="223"/>
        <v>49294.952301999991</v>
      </c>
      <c r="AE202" s="62">
        <f t="shared" si="223"/>
        <v>555277.11943738896</v>
      </c>
      <c r="AF202" s="62">
        <f t="shared" si="223"/>
        <v>565324.20376628148</v>
      </c>
      <c r="AG202" s="62">
        <f t="shared" si="223"/>
        <v>51647.703294477185</v>
      </c>
      <c r="AH202" s="62">
        <f t="shared" si="223"/>
        <v>52579.858358255842</v>
      </c>
      <c r="AI202" s="62">
        <f t="shared" si="223"/>
        <v>49294.952301999991</v>
      </c>
      <c r="AK202" s="98"/>
    </row>
    <row r="203" spans="2:51">
      <c r="B203" s="59" t="str">
        <f>B107</f>
        <v>770 Preserves Line Subtotal</v>
      </c>
      <c r="D203" s="124">
        <f>D107</f>
        <v>472126.98000000004</v>
      </c>
      <c r="E203" s="62">
        <f>E107</f>
        <v>34225.601841999996</v>
      </c>
      <c r="F203" s="62">
        <f>F107</f>
        <v>48690.431664999996</v>
      </c>
      <c r="G203" s="62">
        <f>G107</f>
        <v>30619.399804999994</v>
      </c>
      <c r="H203" s="96">
        <f>H107</f>
        <v>13.79455596367713</v>
      </c>
      <c r="I203" s="125">
        <f t="shared" si="221"/>
        <v>13.257042550497122</v>
      </c>
      <c r="J203" s="60">
        <f t="shared" ref="J203:U203" si="224">J107</f>
        <v>0.31367560706168801</v>
      </c>
      <c r="K203" s="60">
        <f t="shared" si="224"/>
        <v>0.4294721966307663</v>
      </c>
      <c r="L203" s="126">
        <f t="shared" si="224"/>
        <v>13.257042550497122</v>
      </c>
      <c r="M203" s="60">
        <f t="shared" si="224"/>
        <v>0.30145304283946894</v>
      </c>
      <c r="N203" s="60">
        <f t="shared" si="224"/>
        <v>-1.2222564222219068E-2</v>
      </c>
      <c r="O203" s="60">
        <f t="shared" si="224"/>
        <v>0.41277422947529901</v>
      </c>
      <c r="P203" s="60">
        <f t="shared" si="224"/>
        <v>-1.6697967155467286E-2</v>
      </c>
      <c r="Q203" s="97">
        <f t="shared" si="224"/>
        <v>13.258176597506912</v>
      </c>
      <c r="R203" s="60">
        <f t="shared" si="224"/>
        <v>0.31364877660867541</v>
      </c>
      <c r="S203" s="60">
        <f t="shared" si="224"/>
        <v>-2.6830453012605116E-5</v>
      </c>
      <c r="T203" s="60">
        <f t="shared" si="224"/>
        <v>0.42947362836692299</v>
      </c>
      <c r="U203" s="60">
        <f t="shared" si="224"/>
        <v>1.4317361566873466E-6</v>
      </c>
      <c r="V203" s="61"/>
      <c r="W203" s="61"/>
      <c r="X203" s="61"/>
      <c r="Z203" s="62">
        <f t="shared" ref="Z203:AI203" si="225">Z107</f>
        <v>1538354.8430177185</v>
      </c>
      <c r="AA203" s="62">
        <f t="shared" si="225"/>
        <v>1476033.3912519959</v>
      </c>
      <c r="AB203" s="62">
        <f t="shared" si="225"/>
        <v>35613.29596715339</v>
      </c>
      <c r="AC203" s="62">
        <f t="shared" si="225"/>
        <v>35610.249760044644</v>
      </c>
      <c r="AD203" s="62">
        <f t="shared" si="225"/>
        <v>34225.601841999996</v>
      </c>
      <c r="AE203" s="62">
        <f t="shared" si="225"/>
        <v>1124521.787496198</v>
      </c>
      <c r="AF203" s="62">
        <f t="shared" si="225"/>
        <v>1080274.2005175098</v>
      </c>
      <c r="AG203" s="62">
        <f t="shared" si="225"/>
        <v>35610.131046161507</v>
      </c>
      <c r="AH203" s="62">
        <f t="shared" si="225"/>
        <v>35610.249760044644</v>
      </c>
      <c r="AI203" s="62">
        <f t="shared" si="225"/>
        <v>34225.601841999996</v>
      </c>
      <c r="AK203" s="98"/>
    </row>
    <row r="204" spans="2:51">
      <c r="B204" s="59" t="str">
        <f>B121</f>
        <v>771 Bakery Filling Subtotal</v>
      </c>
      <c r="D204" s="124">
        <f>D121</f>
        <v>25372.6</v>
      </c>
      <c r="E204" s="62">
        <f>E121</f>
        <v>14681.800416999999</v>
      </c>
      <c r="F204" s="62">
        <f>F121</f>
        <v>7234.9662799999996</v>
      </c>
      <c r="G204" s="62">
        <f>G121</f>
        <v>1217.5833170000001</v>
      </c>
      <c r="H204" s="96">
        <f>H121</f>
        <v>1.7281667969427759</v>
      </c>
      <c r="I204" s="125">
        <f t="shared" si="221"/>
        <v>1.6183122761734718</v>
      </c>
      <c r="J204" s="60">
        <f t="shared" ref="J204:U204" si="226">J121</f>
        <v>0.67771226002917484</v>
      </c>
      <c r="K204" s="60">
        <f t="shared" si="226"/>
        <v>0.71536248251460255</v>
      </c>
      <c r="L204" s="127">
        <f t="shared" si="226"/>
        <v>1.6183122761734718</v>
      </c>
      <c r="M204" s="60">
        <f t="shared" si="226"/>
        <v>0.63463206911433212</v>
      </c>
      <c r="N204" s="60">
        <f t="shared" si="226"/>
        <v>-4.308019091484272E-2</v>
      </c>
      <c r="O204" s="60">
        <f t="shared" si="226"/>
        <v>0.66988897678094395</v>
      </c>
      <c r="P204" s="60">
        <f t="shared" si="226"/>
        <v>-4.5473505733658603E-2</v>
      </c>
      <c r="Q204" s="97">
        <f t="shared" si="226"/>
        <v>1.6163457739910234</v>
      </c>
      <c r="R204" s="60">
        <f t="shared" si="226"/>
        <v>0.67853678820864272</v>
      </c>
      <c r="S204" s="60">
        <f t="shared" si="226"/>
        <v>8.2452817946787604E-4</v>
      </c>
      <c r="T204" s="60">
        <f t="shared" si="226"/>
        <v>0.71623281722220589</v>
      </c>
      <c r="U204" s="60">
        <f t="shared" si="226"/>
        <v>8.7033470760333742E-4</v>
      </c>
      <c r="V204" s="61"/>
      <c r="W204" s="61"/>
      <c r="X204" s="61"/>
      <c r="Z204" s="62">
        <f t="shared" ref="Z204:AI204" si="227">Z121</f>
        <v>45991.008980904691</v>
      </c>
      <c r="AA204" s="62">
        <f t="shared" si="227"/>
        <v>40136.149028520005</v>
      </c>
      <c r="AB204" s="62">
        <f t="shared" si="227"/>
        <v>15678.432632293912</v>
      </c>
      <c r="AC204" s="62">
        <f t="shared" si="227"/>
        <v>15697.507555794129</v>
      </c>
      <c r="AD204" s="62">
        <f t="shared" si="227"/>
        <v>14681.800416999999</v>
      </c>
      <c r="AE204" s="62">
        <f t="shared" si="227"/>
        <v>42901.338764811429</v>
      </c>
      <c r="AF204" s="62">
        <f t="shared" si="227"/>
        <v>37646.94039548</v>
      </c>
      <c r="AG204" s="62">
        <f t="shared" si="227"/>
        <v>15678.432633059285</v>
      </c>
      <c r="AH204" s="62">
        <f t="shared" si="227"/>
        <v>15697.507555794129</v>
      </c>
      <c r="AI204" s="62">
        <f t="shared" si="227"/>
        <v>14681.800416999999</v>
      </c>
      <c r="AK204" s="98"/>
    </row>
    <row r="205" spans="2:51">
      <c r="B205" s="59" t="str">
        <f>B131</f>
        <v>772 Vinegar Line Subtotal</v>
      </c>
      <c r="D205" s="124">
        <f>D131</f>
        <v>495215.07999999996</v>
      </c>
      <c r="E205" s="62">
        <f>E131</f>
        <v>54858.036106999978</v>
      </c>
      <c r="F205" s="62">
        <f>F131</f>
        <v>23885.647394000007</v>
      </c>
      <c r="G205" s="62">
        <f>G131</f>
        <v>2831.8332329999985</v>
      </c>
      <c r="H205" s="96">
        <f>H131</f>
        <v>9.0272112372759494</v>
      </c>
      <c r="I205" s="125">
        <f>L205</f>
        <v>9.1085965924391417</v>
      </c>
      <c r="J205" s="60">
        <f t="shared" ref="J205:U205" si="228">J131</f>
        <v>0.6664729990371514</v>
      </c>
      <c r="K205" s="60">
        <f t="shared" si="228"/>
        <v>0.69043956122555372</v>
      </c>
      <c r="L205" s="127">
        <f t="shared" si="228"/>
        <v>9.1085965924391417</v>
      </c>
      <c r="M205" s="60">
        <f t="shared" si="228"/>
        <v>0.67248162565589498</v>
      </c>
      <c r="N205" s="60">
        <f t="shared" si="228"/>
        <v>6.0086266187435733E-3</v>
      </c>
      <c r="O205" s="60">
        <f t="shared" si="228"/>
        <v>0.69666586153927279</v>
      </c>
      <c r="P205" s="60">
        <f t="shared" si="228"/>
        <v>6.2263003137190687E-3</v>
      </c>
      <c r="Q205" s="97">
        <f t="shared" si="228"/>
        <v>9.1084380340015265</v>
      </c>
      <c r="R205" s="60">
        <f t="shared" si="228"/>
        <v>0.66648460090753203</v>
      </c>
      <c r="S205" s="60">
        <f t="shared" si="228"/>
        <v>1.1601870380628654E-5</v>
      </c>
      <c r="T205" s="60">
        <f t="shared" si="228"/>
        <v>0.69045316775910326</v>
      </c>
      <c r="U205" s="60">
        <f t="shared" si="228"/>
        <v>1.3606533549537225E-5</v>
      </c>
      <c r="V205" s="61"/>
      <c r="W205" s="61"/>
      <c r="X205" s="61"/>
      <c r="Z205" s="62">
        <f t="shared" ref="Z205:AI205" si="229">Z131</f>
        <v>735729.54370129597</v>
      </c>
      <c r="AA205" s="62">
        <f t="shared" si="229"/>
        <v>741845.51722600032</v>
      </c>
      <c r="AB205" s="62">
        <f t="shared" si="229"/>
        <v>54367.879285714305</v>
      </c>
      <c r="AC205" s="62">
        <f t="shared" si="229"/>
        <v>54368.825714285682</v>
      </c>
      <c r="AD205" s="62">
        <f t="shared" si="229"/>
        <v>54858.036106999978</v>
      </c>
      <c r="AE205" s="62">
        <f t="shared" si="229"/>
        <v>711025.74437843333</v>
      </c>
      <c r="AF205" s="62">
        <f t="shared" si="229"/>
        <v>716963.78480800032</v>
      </c>
      <c r="AG205" s="62">
        <f t="shared" si="229"/>
        <v>54367.754285714313</v>
      </c>
      <c r="AH205" s="62">
        <f t="shared" si="229"/>
        <v>54368.825714285682</v>
      </c>
      <c r="AI205" s="62">
        <f t="shared" si="229"/>
        <v>54858.036106999978</v>
      </c>
      <c r="AK205" s="98"/>
    </row>
    <row r="206" spans="2:51">
      <c r="B206" s="59" t="str">
        <f>B164</f>
        <v>790 Red Sauce Line Subtotal</v>
      </c>
      <c r="D206" s="124">
        <f>D164</f>
        <v>498920.9499999999</v>
      </c>
      <c r="E206" s="62">
        <f>E164</f>
        <v>48352.267611999996</v>
      </c>
      <c r="F206" s="62">
        <f>F164</f>
        <v>28558.649209000003</v>
      </c>
      <c r="G206" s="62">
        <f>G164</f>
        <v>29838.966485000001</v>
      </c>
      <c r="H206" s="96">
        <f>H164</f>
        <v>10.318460222042997</v>
      </c>
      <c r="I206" s="125">
        <f t="shared" ref="I206:I208" si="230">L206</f>
        <v>10.991809960004254</v>
      </c>
      <c r="J206" s="60">
        <f t="shared" ref="J206:U206" si="231">J164</f>
        <v>0.42520182561436154</v>
      </c>
      <c r="K206" s="60">
        <f t="shared" si="231"/>
        <v>0.58978138454019191</v>
      </c>
      <c r="L206" s="127">
        <f t="shared" si="231"/>
        <v>10.991809960004254</v>
      </c>
      <c r="M206" s="60">
        <f t="shared" si="231"/>
        <v>0.45294913787772079</v>
      </c>
      <c r="N206" s="60">
        <f t="shared" si="231"/>
        <v>2.7747312263359247E-2</v>
      </c>
      <c r="O206" s="60">
        <f t="shared" si="231"/>
        <v>0.62867886134465822</v>
      </c>
      <c r="P206" s="60">
        <f t="shared" si="231"/>
        <v>3.8897476804466313E-2</v>
      </c>
      <c r="Q206" s="97">
        <f t="shared" si="231"/>
        <v>11.051287146052188</v>
      </c>
      <c r="R206" s="60">
        <f t="shared" si="231"/>
        <v>0.4229134217609678</v>
      </c>
      <c r="S206" s="60">
        <f t="shared" si="231"/>
        <v>-2.288403853393739E-3</v>
      </c>
      <c r="T206" s="60">
        <f t="shared" si="231"/>
        <v>0.58699025167773966</v>
      </c>
      <c r="U206" s="60">
        <f t="shared" si="231"/>
        <v>-2.7911328624522502E-3</v>
      </c>
      <c r="V206" s="61"/>
      <c r="W206" s="61"/>
      <c r="X206" s="61"/>
      <c r="Z206" s="62">
        <f t="shared" ref="Z206:AI206" si="232">Z164</f>
        <v>1115411.0695414199</v>
      </c>
      <c r="AA206" s="62">
        <f t="shared" si="232"/>
        <v>1181480.266477424</v>
      </c>
      <c r="AB206" s="62">
        <f t="shared" si="232"/>
        <v>45390.245265831254</v>
      </c>
      <c r="AC206" s="62">
        <f t="shared" si="232"/>
        <v>45145.958421524469</v>
      </c>
      <c r="AD206" s="62">
        <f t="shared" si="232"/>
        <v>48352.267611999996</v>
      </c>
      <c r="AE206" s="62">
        <f t="shared" si="232"/>
        <v>806389.96297578723</v>
      </c>
      <c r="AF206" s="62">
        <f t="shared" si="232"/>
        <v>856201.43344467832</v>
      </c>
      <c r="AG206" s="62">
        <f t="shared" si="232"/>
        <v>45360.62700894491</v>
      </c>
      <c r="AH206" s="62">
        <f t="shared" si="232"/>
        <v>45145.958421524483</v>
      </c>
      <c r="AI206" s="62">
        <f t="shared" si="232"/>
        <v>48352.267611999996</v>
      </c>
      <c r="AK206" s="98"/>
    </row>
    <row r="207" spans="2:51">
      <c r="B207" s="59" t="str">
        <f>B175</f>
        <v>800 Canned Foods Subtotal</v>
      </c>
      <c r="D207" s="124">
        <f>D175</f>
        <v>103018.65999999999</v>
      </c>
      <c r="E207" s="62">
        <f>E175</f>
        <v>9739.950182999999</v>
      </c>
      <c r="F207" s="62">
        <f>F175</f>
        <v>3451.6831759999995</v>
      </c>
      <c r="G207" s="62">
        <f>G175</f>
        <v>1220.73332</v>
      </c>
      <c r="H207" s="96">
        <f>H175</f>
        <v>10.576918573958173</v>
      </c>
      <c r="I207" s="125">
        <f t="shared" si="230"/>
        <v>11.000737876989756</v>
      </c>
      <c r="J207" s="60">
        <f t="shared" ref="J207:U207" si="233">J175</f>
        <v>0.64976868504877072</v>
      </c>
      <c r="K207" s="60">
        <f t="shared" si="233"/>
        <v>0.70989727280932002</v>
      </c>
      <c r="L207" s="127">
        <f t="shared" si="233"/>
        <v>11.000737876989756</v>
      </c>
      <c r="M207" s="60">
        <f t="shared" si="233"/>
        <v>0.67580504992229384</v>
      </c>
      <c r="N207" s="60">
        <f t="shared" si="233"/>
        <v>2.6036364873523121E-2</v>
      </c>
      <c r="O207" s="60">
        <f t="shared" si="233"/>
        <v>0.73834300256343255</v>
      </c>
      <c r="P207" s="60">
        <f t="shared" si="233"/>
        <v>2.8445729754112525E-2</v>
      </c>
      <c r="Q207" s="97">
        <f t="shared" si="233"/>
        <v>11</v>
      </c>
      <c r="R207" s="60">
        <f t="shared" si="233"/>
        <v>0.64981227135434905</v>
      </c>
      <c r="S207" s="60">
        <f t="shared" si="233"/>
        <v>4.3586305578324769E-5</v>
      </c>
      <c r="T207" s="60">
        <f t="shared" si="233"/>
        <v>0.70994489252411053</v>
      </c>
      <c r="U207" s="60">
        <f t="shared" si="233"/>
        <v>4.7619714790503309E-5</v>
      </c>
      <c r="V207" s="61"/>
      <c r="W207" s="61"/>
      <c r="X207" s="61"/>
      <c r="Z207" s="62">
        <f t="shared" ref="Z207:AI207" si="234">Z175</f>
        <v>152417.73083089199</v>
      </c>
      <c r="AA207" s="62">
        <f t="shared" si="234"/>
        <v>158536.03346900002</v>
      </c>
      <c r="AB207" s="62">
        <f t="shared" si="234"/>
        <v>9364.7045454545478</v>
      </c>
      <c r="AC207" s="62">
        <f t="shared" si="234"/>
        <v>9365.3327272727256</v>
      </c>
      <c r="AD207" s="62">
        <f t="shared" si="234"/>
        <v>9739.950182999999</v>
      </c>
      <c r="AE207" s="62">
        <f t="shared" si="234"/>
        <v>139523.14197338361</v>
      </c>
      <c r="AF207" s="62">
        <f t="shared" si="234"/>
        <v>145107.96694899999</v>
      </c>
      <c r="AG207" s="62">
        <f t="shared" si="234"/>
        <v>9364.7045454545496</v>
      </c>
      <c r="AH207" s="62">
        <f t="shared" si="234"/>
        <v>9365.3327272727256</v>
      </c>
      <c r="AI207" s="62">
        <f t="shared" si="234"/>
        <v>9739.950182999999</v>
      </c>
      <c r="AK207" s="98"/>
    </row>
    <row r="208" spans="2:51">
      <c r="B208" s="59" t="str">
        <f>B194</f>
        <v>820 BBQ/Syrup Line Subtotal</v>
      </c>
      <c r="D208" s="124">
        <f>D194</f>
        <v>342998.66999999993</v>
      </c>
      <c r="E208" s="62">
        <f>E194</f>
        <v>33267.784768999991</v>
      </c>
      <c r="F208" s="62">
        <f>F194</f>
        <v>31983.431977000004</v>
      </c>
      <c r="G208" s="62">
        <f>G194</f>
        <v>17530.499920999999</v>
      </c>
      <c r="H208" s="96">
        <f>H194</f>
        <v>10.31023473253973</v>
      </c>
      <c r="I208" s="125">
        <f t="shared" si="230"/>
        <v>10.457313355204183</v>
      </c>
      <c r="J208" s="60">
        <f t="shared" ref="J208:U208" si="235">J194</f>
        <v>0.39622136141306974</v>
      </c>
      <c r="K208" s="60">
        <f t="shared" si="235"/>
        <v>0.50266397191686629</v>
      </c>
      <c r="L208" s="127">
        <f t="shared" si="235"/>
        <v>10.457313355204183</v>
      </c>
      <c r="M208" s="60">
        <f t="shared" si="235"/>
        <v>0.40187357919652594</v>
      </c>
      <c r="N208" s="60">
        <f t="shared" si="235"/>
        <v>5.6522177834562037E-3</v>
      </c>
      <c r="O208" s="60">
        <f t="shared" si="235"/>
        <v>0.50984160032601022</v>
      </c>
      <c r="P208" s="60">
        <f t="shared" si="235"/>
        <v>7.1776284091439324E-3</v>
      </c>
      <c r="Q208" s="97">
        <f t="shared" si="235"/>
        <v>10.456592438145289</v>
      </c>
      <c r="R208" s="60">
        <f t="shared" si="235"/>
        <v>0.39624867841334782</v>
      </c>
      <c r="S208" s="60">
        <f t="shared" si="235"/>
        <v>2.7317000278082038E-5</v>
      </c>
      <c r="T208" s="60">
        <f t="shared" si="235"/>
        <v>0.50270550438582862</v>
      </c>
      <c r="U208" s="60">
        <f t="shared" si="235"/>
        <v>4.1532468962324209E-5</v>
      </c>
      <c r="V208" s="61"/>
      <c r="W208" s="61"/>
      <c r="X208" s="61"/>
      <c r="Z208" s="62">
        <f t="shared" ref="Z208:AI208" si="236">Z194</f>
        <v>857269.81299981195</v>
      </c>
      <c r="AA208" s="62">
        <f t="shared" si="236"/>
        <v>871249.41666499991</v>
      </c>
      <c r="AB208" s="62">
        <f t="shared" si="236"/>
        <v>32799.884477909742</v>
      </c>
      <c r="AC208" s="62">
        <f t="shared" si="236"/>
        <v>32802.145826086955</v>
      </c>
      <c r="AD208" s="62">
        <f t="shared" si="236"/>
        <v>33267.784768999991</v>
      </c>
      <c r="AE208" s="62">
        <f t="shared" si="236"/>
        <v>673766.47572457127</v>
      </c>
      <c r="AF208" s="62">
        <f t="shared" si="236"/>
        <v>684003.16750350012</v>
      </c>
      <c r="AG208" s="62">
        <f t="shared" si="236"/>
        <v>32799.435781952692</v>
      </c>
      <c r="AH208" s="62">
        <f t="shared" si="236"/>
        <v>32802.145826086955</v>
      </c>
      <c r="AI208" s="62">
        <f t="shared" si="236"/>
        <v>33267.784768999991</v>
      </c>
      <c r="AK208" s="98"/>
    </row>
    <row r="209" spans="1:37">
      <c r="B209" s="59" t="s">
        <v>670</v>
      </c>
      <c r="D209" s="124"/>
      <c r="E209" s="62"/>
      <c r="F209" s="62"/>
      <c r="G209" s="62"/>
      <c r="I209" s="96">
        <v>25.1</v>
      </c>
      <c r="J209" s="60">
        <v>0.6</v>
      </c>
      <c r="K209" s="60"/>
      <c r="L209" s="127"/>
      <c r="M209" s="60"/>
      <c r="N209" s="60"/>
      <c r="O209" s="60"/>
      <c r="P209" s="60"/>
      <c r="Q209" s="97"/>
      <c r="R209" s="60"/>
      <c r="S209" s="60"/>
      <c r="T209" s="60"/>
      <c r="U209" s="60"/>
      <c r="V209" s="61"/>
      <c r="W209" s="61"/>
      <c r="X209" s="61"/>
      <c r="AK209" s="98"/>
    </row>
    <row r="210" spans="1:37">
      <c r="B210" s="123" t="s">
        <v>596</v>
      </c>
      <c r="C210" s="100"/>
      <c r="D210" s="102">
        <f>SUM(D201:D208)</f>
        <v>3031447.71</v>
      </c>
      <c r="E210" s="102">
        <f>SUM(E201:E208)</f>
        <v>294407.01218299998</v>
      </c>
      <c r="F210" s="102">
        <f>SUM(F201:F208)</f>
        <v>205564.15554099999</v>
      </c>
      <c r="G210" s="102">
        <f>SUM(G201:G208)</f>
        <v>169811.74892899999</v>
      </c>
      <c r="H210" s="106">
        <f>D210/E210</f>
        <v>10.296791803707743</v>
      </c>
      <c r="I210" s="106"/>
      <c r="J210" s="108">
        <f>AB210/(SUM(E210:G210))</f>
        <v>0.43396672547996284</v>
      </c>
      <c r="K210" s="108">
        <f>AG210/(SUM(E210:F210))</f>
        <v>0.57985156447644803</v>
      </c>
      <c r="L210" s="106">
        <f>D210/(J210*(E210+F210+G210))</f>
        <v>10.429406234885592</v>
      </c>
      <c r="M210" s="108">
        <f>AD210/SUM(E210:G210)</f>
        <v>0.43955586931687285</v>
      </c>
      <c r="N210" s="108">
        <f>M210-J210</f>
        <v>5.5891438369100044E-3</v>
      </c>
      <c r="O210" s="108">
        <f>AI210/SUM(E210:F210)</f>
        <v>0.58884798002096406</v>
      </c>
      <c r="P210" s="108">
        <f>O210-K210</f>
        <v>8.9964155445160232E-3</v>
      </c>
      <c r="Q210" s="106">
        <f>D210/(R210*(E210+F210+G210))</f>
        <v>10.429824508165352</v>
      </c>
      <c r="R210" s="108">
        <f>AC210/(SUM(E210:G210))</f>
        <v>0.43394932186157686</v>
      </c>
      <c r="S210" s="108">
        <f>R210-J210</f>
        <v>-1.7403618385980479E-5</v>
      </c>
      <c r="T210" s="108">
        <f>AH210/(SUM(E210:F210))</f>
        <v>0.58133720750170836</v>
      </c>
      <c r="U210" s="108">
        <f>T210-K210</f>
        <v>1.4856430252603303E-3</v>
      </c>
      <c r="V210" s="100"/>
      <c r="W210" s="100"/>
      <c r="X210" s="100"/>
      <c r="Z210" s="113">
        <f t="shared" ref="Z210:AI210" si="237">SUM(Z201:Z208)</f>
        <v>7280628.8441276094</v>
      </c>
      <c r="AA210" s="113">
        <f t="shared" si="237"/>
        <v>7543902.7893849993</v>
      </c>
      <c r="AB210" s="113">
        <f t="shared" si="237"/>
        <v>290663.49912232126</v>
      </c>
      <c r="AC210" s="113">
        <f t="shared" si="237"/>
        <v>290651.84247603838</v>
      </c>
      <c r="AD210" s="113">
        <f t="shared" si="237"/>
        <v>294407.01218299998</v>
      </c>
      <c r="AE210" s="113">
        <f t="shared" si="237"/>
        <v>5357369.9298711503</v>
      </c>
      <c r="AF210" s="113">
        <f t="shared" si="237"/>
        <v>5538077.3039895808</v>
      </c>
      <c r="AG210" s="113">
        <f t="shared" si="237"/>
        <v>289909.06379787799</v>
      </c>
      <c r="AH210" s="113">
        <f t="shared" si="237"/>
        <v>290651.84247603838</v>
      </c>
      <c r="AI210" s="113">
        <f t="shared" si="237"/>
        <v>294407.01218299998</v>
      </c>
      <c r="AK210" s="98"/>
    </row>
    <row r="211" spans="1:37">
      <c r="M211" s="69"/>
      <c r="N211" s="69"/>
      <c r="O211" s="69"/>
      <c r="P211" s="69"/>
    </row>
    <row r="212" spans="1:37">
      <c r="M212" s="69"/>
      <c r="N212" s="69"/>
      <c r="O212" s="69"/>
      <c r="P212" s="69"/>
    </row>
    <row r="213" spans="1:37">
      <c r="A213" s="123" t="s">
        <v>597</v>
      </c>
      <c r="M213" s="69"/>
      <c r="N213" s="69"/>
      <c r="O213" s="69"/>
      <c r="P213" s="69"/>
    </row>
    <row r="214" spans="1:37">
      <c r="A214" s="100" t="s">
        <v>598</v>
      </c>
      <c r="D214" s="124">
        <f>SUMIF($A$5:$A$196,$A214,$D$5:$D$196)</f>
        <v>0</v>
      </c>
      <c r="E214" s="62">
        <f>SUMIF($A$5:$A$196,$A214,$E$5:$E$196)</f>
        <v>0</v>
      </c>
      <c r="F214" s="62">
        <f>SUMIF($A$5:$A$196,$A214,$F$5:$F$196)</f>
        <v>0</v>
      </c>
      <c r="G214" s="62">
        <f>SUMIF($A$5:$A$196,$A214,$G$5:$G$196)</f>
        <v>0</v>
      </c>
      <c r="H214" s="93">
        <f t="shared" ref="H214:H217" si="238">IF(ISERROR(D214/E214),0,D214/E214)</f>
        <v>0</v>
      </c>
      <c r="J214" s="128" t="e">
        <f>AB214/(SUM($E214:$G214))</f>
        <v>#DIV/0!</v>
      </c>
      <c r="K214" s="128" t="e">
        <f>AG214/(SUM($E214:$F214))</f>
        <v>#DIV/0!</v>
      </c>
      <c r="L214" s="96" t="e">
        <f>D214/(J214*(E214+F214+G214))</f>
        <v>#DIV/0!</v>
      </c>
      <c r="M214" s="129" t="e">
        <f>AD214/(SUM($E214:$G214))</f>
        <v>#DIV/0!</v>
      </c>
      <c r="N214" s="60" t="e">
        <f>M214-J214</f>
        <v>#DIV/0!</v>
      </c>
      <c r="O214" s="129" t="e">
        <f>AI214/(SUM($E214:$F214))</f>
        <v>#DIV/0!</v>
      </c>
      <c r="P214" s="60" t="e">
        <f>O214-K214</f>
        <v>#DIV/0!</v>
      </c>
      <c r="Q214" s="96" t="e">
        <f>D214/(R214*(E214+F214+G214))</f>
        <v>#DIV/0!</v>
      </c>
      <c r="R214" s="130" t="e">
        <f>AC214/(SUM($E214:$G214))</f>
        <v>#DIV/0!</v>
      </c>
      <c r="S214" s="60" t="e">
        <f>R214-J214</f>
        <v>#DIV/0!</v>
      </c>
      <c r="T214" s="130" t="e">
        <f>AH214/(SUM($E214:$F214))</f>
        <v>#DIV/0!</v>
      </c>
      <c r="U214" s="60" t="e">
        <f>T214-K214</f>
        <v>#DIV/0!</v>
      </c>
      <c r="Z214" s="62">
        <f t="shared" ref="Z214:AI217" si="239">SUMIF($A$5:$A$196,$A214,Z$5:Z$196)</f>
        <v>0</v>
      </c>
      <c r="AA214" s="62">
        <f t="shared" si="239"/>
        <v>0</v>
      </c>
      <c r="AB214" s="62">
        <f t="shared" si="239"/>
        <v>0</v>
      </c>
      <c r="AC214" s="62">
        <f t="shared" si="239"/>
        <v>0</v>
      </c>
      <c r="AD214" s="62">
        <f t="shared" si="239"/>
        <v>0</v>
      </c>
      <c r="AE214" s="62">
        <f t="shared" si="239"/>
        <v>0</v>
      </c>
      <c r="AF214" s="62">
        <f t="shared" si="239"/>
        <v>0</v>
      </c>
      <c r="AG214" s="62">
        <f t="shared" si="239"/>
        <v>0</v>
      </c>
      <c r="AH214" s="62">
        <f t="shared" si="239"/>
        <v>0</v>
      </c>
      <c r="AI214" s="62">
        <f t="shared" si="239"/>
        <v>0</v>
      </c>
    </row>
    <row r="215" spans="1:37">
      <c r="A215" s="100" t="s">
        <v>599</v>
      </c>
      <c r="D215" s="124">
        <f>SUMIF($A$5:$A$196,$A215,$D$5:$D$196)</f>
        <v>0</v>
      </c>
      <c r="E215" s="62">
        <f>SUMIF($A$5:$A$196,$A215,$E$5:$E$196)</f>
        <v>0</v>
      </c>
      <c r="F215" s="62">
        <f>SUMIF($A$5:$A$196,$A215,$F$5:$F$196)</f>
        <v>0</v>
      </c>
      <c r="G215" s="62">
        <f>SUMIF($A$5:$A$196,$A215,$G$5:$G$196)</f>
        <v>0</v>
      </c>
      <c r="H215" s="93">
        <f t="shared" si="238"/>
        <v>0</v>
      </c>
      <c r="J215" s="128" t="e">
        <f t="shared" ref="J215:J217" si="240">AB215/(SUM($E215:$G215))</f>
        <v>#DIV/0!</v>
      </c>
      <c r="K215" s="128" t="e">
        <f t="shared" ref="K215:K217" si="241">AG215/(SUM($E215:$F215))</f>
        <v>#DIV/0!</v>
      </c>
      <c r="L215" s="96" t="e">
        <f>D215/(J215*(E215+F215+G215))</f>
        <v>#DIV/0!</v>
      </c>
      <c r="M215" s="129" t="e">
        <f>AD215/(SUM($E215:$G215))</f>
        <v>#DIV/0!</v>
      </c>
      <c r="N215" s="60" t="e">
        <f>M215-J215</f>
        <v>#DIV/0!</v>
      </c>
      <c r="O215" s="129" t="e">
        <f>AI215/(SUM($E215:$F215))</f>
        <v>#DIV/0!</v>
      </c>
      <c r="P215" s="60" t="e">
        <f>O215-K215</f>
        <v>#DIV/0!</v>
      </c>
      <c r="Q215" s="96" t="e">
        <f t="shared" ref="Q215:Q217" si="242">D215/(R215*(E215+F215+G215))</f>
        <v>#DIV/0!</v>
      </c>
      <c r="R215" s="130" t="e">
        <f>AC215/(SUM($E215:$G215))</f>
        <v>#DIV/0!</v>
      </c>
      <c r="S215" s="60" t="e">
        <f>R215-J215</f>
        <v>#DIV/0!</v>
      </c>
      <c r="T215" s="130" t="e">
        <f>AH215/(SUM($E215:$F215))</f>
        <v>#DIV/0!</v>
      </c>
      <c r="U215" s="60" t="e">
        <f>T215-K215</f>
        <v>#DIV/0!</v>
      </c>
      <c r="Z215" s="62">
        <f t="shared" si="239"/>
        <v>0</v>
      </c>
      <c r="AA215" s="62">
        <f t="shared" si="239"/>
        <v>0</v>
      </c>
      <c r="AB215" s="62">
        <f t="shared" si="239"/>
        <v>0</v>
      </c>
      <c r="AC215" s="62">
        <f t="shared" si="239"/>
        <v>0</v>
      </c>
      <c r="AD215" s="62">
        <f t="shared" si="239"/>
        <v>0</v>
      </c>
      <c r="AE215" s="62">
        <f t="shared" si="239"/>
        <v>0</v>
      </c>
      <c r="AF215" s="62">
        <f t="shared" si="239"/>
        <v>0</v>
      </c>
      <c r="AG215" s="62">
        <f t="shared" si="239"/>
        <v>0</v>
      </c>
      <c r="AH215" s="62">
        <f t="shared" si="239"/>
        <v>0</v>
      </c>
      <c r="AI215" s="62">
        <f t="shared" si="239"/>
        <v>0</v>
      </c>
    </row>
    <row r="216" spans="1:37">
      <c r="A216" s="100" t="s">
        <v>600</v>
      </c>
      <c r="D216" s="124">
        <f>SUMIF($A$5:$A$196,$A216,$D$5:$D$196)</f>
        <v>0</v>
      </c>
      <c r="E216" s="62">
        <f>SUMIF($A$5:$A$196,$A216,$E$5:$E$196)</f>
        <v>0</v>
      </c>
      <c r="F216" s="62">
        <f>SUMIF($A$5:$A$196,$A216,$F$5:$F$196)</f>
        <v>0</v>
      </c>
      <c r="G216" s="62">
        <f>SUMIF($A$5:$A$196,$A216,$G$5:$G$196)</f>
        <v>0</v>
      </c>
      <c r="H216" s="93">
        <f t="shared" si="238"/>
        <v>0</v>
      </c>
      <c r="J216" s="128" t="e">
        <f t="shared" si="240"/>
        <v>#DIV/0!</v>
      </c>
      <c r="K216" s="128" t="e">
        <f t="shared" si="241"/>
        <v>#DIV/0!</v>
      </c>
      <c r="L216" s="131" t="e">
        <f>D216/(J216*(E216+F216+G216))</f>
        <v>#DIV/0!</v>
      </c>
      <c r="M216" s="129" t="e">
        <f>AD216/(SUM($E216:$G216))</f>
        <v>#DIV/0!</v>
      </c>
      <c r="N216" s="60" t="e">
        <f>M216-J216</f>
        <v>#DIV/0!</v>
      </c>
      <c r="O216" s="129" t="e">
        <f>AI216/(SUM($E216:$F216))</f>
        <v>#DIV/0!</v>
      </c>
      <c r="P216" s="60" t="e">
        <f>O216-K216</f>
        <v>#DIV/0!</v>
      </c>
      <c r="Q216" s="93" t="e">
        <f t="shared" si="242"/>
        <v>#DIV/0!</v>
      </c>
      <c r="R216" s="130" t="e">
        <f>AC216/(SUM($E216:$G216))</f>
        <v>#DIV/0!</v>
      </c>
      <c r="S216" s="60" t="e">
        <f>R216-J216</f>
        <v>#DIV/0!</v>
      </c>
      <c r="T216" s="130" t="e">
        <f>AH216/(SUM($E216:$F216))</f>
        <v>#DIV/0!</v>
      </c>
      <c r="U216" s="60" t="e">
        <f>T216-K216</f>
        <v>#DIV/0!</v>
      </c>
      <c r="Z216" s="62">
        <f t="shared" si="239"/>
        <v>0</v>
      </c>
      <c r="AA216" s="62">
        <f t="shared" si="239"/>
        <v>0</v>
      </c>
      <c r="AB216" s="62">
        <f t="shared" si="239"/>
        <v>0</v>
      </c>
      <c r="AC216" s="62">
        <f t="shared" si="239"/>
        <v>0</v>
      </c>
      <c r="AD216" s="62">
        <f t="shared" si="239"/>
        <v>0</v>
      </c>
      <c r="AE216" s="62">
        <f t="shared" si="239"/>
        <v>0</v>
      </c>
      <c r="AF216" s="62">
        <f t="shared" si="239"/>
        <v>0</v>
      </c>
      <c r="AG216" s="62">
        <f t="shared" si="239"/>
        <v>0</v>
      </c>
      <c r="AH216" s="62">
        <f t="shared" si="239"/>
        <v>0</v>
      </c>
      <c r="AI216" s="62">
        <f t="shared" si="239"/>
        <v>0</v>
      </c>
    </row>
    <row r="217" spans="1:37">
      <c r="A217" s="100" t="s">
        <v>601</v>
      </c>
      <c r="D217" s="124">
        <f>SUMIF($A$5:$A$196,$A217,$D$5:$D$196)</f>
        <v>0</v>
      </c>
      <c r="E217" s="62">
        <f>SUMIF($A$5:$A$196,$A217,$E$5:$E$196)</f>
        <v>0</v>
      </c>
      <c r="F217" s="62">
        <f>SUMIF($A$5:$A$196,$A217,$F$5:$F$196)</f>
        <v>0</v>
      </c>
      <c r="G217" s="62">
        <f>SUMIF($A$5:$A$196,$A217,$G$5:$G$196)</f>
        <v>0</v>
      </c>
      <c r="H217" s="93">
        <f t="shared" si="238"/>
        <v>0</v>
      </c>
      <c r="J217" s="128" t="e">
        <f t="shared" si="240"/>
        <v>#DIV/0!</v>
      </c>
      <c r="K217" s="128" t="e">
        <f t="shared" si="241"/>
        <v>#DIV/0!</v>
      </c>
      <c r="L217" s="131" t="e">
        <f>D217/(J217*(E217+F217+G217))</f>
        <v>#DIV/0!</v>
      </c>
      <c r="M217" s="129" t="e">
        <f>AD217/(SUM($E217:$G217))</f>
        <v>#DIV/0!</v>
      </c>
      <c r="N217" s="60" t="e">
        <f>M217-J217</f>
        <v>#DIV/0!</v>
      </c>
      <c r="O217" s="129" t="e">
        <f>AI217/(SUM($E217:$F217))</f>
        <v>#DIV/0!</v>
      </c>
      <c r="P217" s="60" t="e">
        <f>O217-K217</f>
        <v>#DIV/0!</v>
      </c>
      <c r="Q217" s="93" t="e">
        <f t="shared" si="242"/>
        <v>#DIV/0!</v>
      </c>
      <c r="R217" s="130" t="e">
        <f>AC217/(SUM($E217:$G217))</f>
        <v>#DIV/0!</v>
      </c>
      <c r="S217" s="60" t="e">
        <f>R217-J217</f>
        <v>#DIV/0!</v>
      </c>
      <c r="T217" s="130" t="e">
        <f>AH217/(SUM($E217:$F217))</f>
        <v>#DIV/0!</v>
      </c>
      <c r="U217" s="60" t="e">
        <f>T217-K217</f>
        <v>#DIV/0!</v>
      </c>
      <c r="Z217" s="62">
        <f t="shared" si="239"/>
        <v>0</v>
      </c>
      <c r="AA217" s="62">
        <f t="shared" si="239"/>
        <v>0</v>
      </c>
      <c r="AB217" s="62">
        <f t="shared" si="239"/>
        <v>0</v>
      </c>
      <c r="AC217" s="62">
        <f t="shared" si="239"/>
        <v>0</v>
      </c>
      <c r="AD217" s="62">
        <f t="shared" si="239"/>
        <v>0</v>
      </c>
      <c r="AE217" s="62">
        <f t="shared" si="239"/>
        <v>0</v>
      </c>
      <c r="AF217" s="62">
        <f t="shared" si="239"/>
        <v>0</v>
      </c>
      <c r="AG217" s="62">
        <f t="shared" si="239"/>
        <v>0</v>
      </c>
      <c r="AH217" s="62">
        <f t="shared" si="239"/>
        <v>0</v>
      </c>
      <c r="AI217" s="62">
        <f t="shared" si="239"/>
        <v>0</v>
      </c>
    </row>
    <row r="218" spans="1:37">
      <c r="M218" s="69"/>
      <c r="N218" s="69"/>
      <c r="O218" s="69"/>
      <c r="P218" s="69"/>
    </row>
    <row r="219" spans="1:37">
      <c r="M219" s="69"/>
      <c r="N219" s="69"/>
      <c r="O219" s="69"/>
      <c r="P219" s="69"/>
    </row>
    <row r="220" spans="1:37">
      <c r="M220" s="69"/>
      <c r="N220" s="69"/>
      <c r="O220" s="69"/>
      <c r="P220" s="69"/>
    </row>
    <row r="221" spans="1:37">
      <c r="M221" s="69"/>
      <c r="N221" s="69"/>
      <c r="O221" s="69"/>
      <c r="P221" s="69"/>
    </row>
    <row r="222" spans="1:37">
      <c r="M222" s="69"/>
      <c r="N222" s="69"/>
      <c r="O222" s="69"/>
      <c r="P222" s="69"/>
    </row>
    <row r="223" spans="1:37">
      <c r="M223" s="69"/>
      <c r="N223" s="69"/>
      <c r="O223" s="69"/>
      <c r="P223" s="69"/>
    </row>
    <row r="224" spans="1:37">
      <c r="M224" s="69"/>
      <c r="N224" s="69"/>
      <c r="O224" s="69"/>
      <c r="P224" s="69"/>
    </row>
    <row r="225" spans="13:16">
      <c r="M225" s="69"/>
      <c r="N225" s="69"/>
      <c r="O225" s="69"/>
      <c r="P225" s="69"/>
    </row>
    <row r="226" spans="13:16">
      <c r="M226" s="69"/>
      <c r="N226" s="69"/>
      <c r="O226" s="69"/>
      <c r="P226" s="69"/>
    </row>
    <row r="227" spans="13:16">
      <c r="M227" s="69"/>
      <c r="N227" s="69"/>
      <c r="O227" s="69"/>
      <c r="P227" s="69"/>
    </row>
    <row r="228" spans="13:16">
      <c r="M228" s="69"/>
      <c r="N228" s="69"/>
      <c r="O228" s="69"/>
      <c r="P228" s="69"/>
    </row>
    <row r="229" spans="13:16">
      <c r="M229" s="69"/>
      <c r="N229" s="69"/>
      <c r="O229" s="69"/>
      <c r="P229" s="69"/>
    </row>
    <row r="230" spans="13:16">
      <c r="M230" s="69"/>
      <c r="N230" s="69"/>
      <c r="O230" s="69"/>
      <c r="P230" s="69"/>
    </row>
    <row r="231" spans="13:16">
      <c r="M231" s="69"/>
      <c r="N231" s="69"/>
      <c r="O231" s="69"/>
      <c r="P231" s="69"/>
    </row>
    <row r="232" spans="13:16">
      <c r="M232" s="69"/>
      <c r="N232" s="69"/>
      <c r="O232" s="69"/>
      <c r="P232" s="69"/>
    </row>
    <row r="233" spans="13:16">
      <c r="M233" s="69"/>
      <c r="N233" s="69"/>
      <c r="O233" s="69"/>
      <c r="P233" s="69"/>
    </row>
    <row r="234" spans="13:16">
      <c r="M234" s="69"/>
      <c r="N234" s="69"/>
      <c r="O234" s="69"/>
      <c r="P234" s="69"/>
    </row>
    <row r="235" spans="13:16">
      <c r="M235" s="69"/>
      <c r="N235" s="69"/>
      <c r="O235" s="69"/>
      <c r="P235" s="69"/>
    </row>
    <row r="236" spans="13:16">
      <c r="M236" s="69"/>
      <c r="N236" s="69"/>
      <c r="O236" s="69"/>
      <c r="P236" s="69"/>
    </row>
    <row r="237" spans="13:16">
      <c r="M237" s="69"/>
      <c r="N237" s="69"/>
      <c r="O237" s="69"/>
      <c r="P237" s="69"/>
    </row>
    <row r="238" spans="13:16">
      <c r="M238" s="69"/>
      <c r="N238" s="69"/>
      <c r="O238" s="69"/>
      <c r="P238" s="69"/>
    </row>
    <row r="239" spans="13:16">
      <c r="M239" s="69"/>
      <c r="N239" s="69"/>
      <c r="O239" s="69"/>
      <c r="P239" s="69"/>
    </row>
    <row r="240" spans="13:16">
      <c r="M240" s="69"/>
      <c r="N240" s="69"/>
      <c r="O240" s="69"/>
      <c r="P240" s="69"/>
    </row>
    <row r="241" spans="13:16">
      <c r="M241" s="69"/>
      <c r="N241" s="69"/>
      <c r="O241" s="69"/>
      <c r="P241" s="69"/>
    </row>
    <row r="242" spans="13:16">
      <c r="M242" s="69"/>
      <c r="N242" s="69"/>
      <c r="O242" s="69"/>
      <c r="P242" s="69"/>
    </row>
    <row r="243" spans="13:16">
      <c r="M243" s="69"/>
      <c r="N243" s="69"/>
      <c r="O243" s="69"/>
      <c r="P243" s="69"/>
    </row>
    <row r="244" spans="13:16">
      <c r="M244" s="69"/>
      <c r="N244" s="69"/>
      <c r="O244" s="69"/>
      <c r="P244" s="69"/>
    </row>
    <row r="245" spans="13:16">
      <c r="M245" s="69"/>
      <c r="N245" s="69"/>
      <c r="O245" s="69"/>
      <c r="P245" s="69"/>
    </row>
    <row r="246" spans="13:16">
      <c r="M246" s="69"/>
      <c r="N246" s="69"/>
      <c r="O246" s="69"/>
      <c r="P246" s="69"/>
    </row>
    <row r="247" spans="13:16">
      <c r="M247" s="69"/>
      <c r="N247" s="69"/>
      <c r="O247" s="69"/>
      <c r="P247" s="69"/>
    </row>
    <row r="248" spans="13:16">
      <c r="M248" s="69"/>
      <c r="N248" s="69"/>
      <c r="O248" s="69"/>
      <c r="P248" s="69"/>
    </row>
    <row r="249" spans="13:16">
      <c r="M249" s="69"/>
      <c r="N249" s="69"/>
      <c r="O249" s="69"/>
      <c r="P249" s="69"/>
    </row>
    <row r="250" spans="13:16">
      <c r="M250" s="69"/>
      <c r="N250" s="69"/>
      <c r="O250" s="69"/>
      <c r="P250" s="69"/>
    </row>
    <row r="251" spans="13:16">
      <c r="M251" s="69"/>
      <c r="N251" s="69"/>
      <c r="O251" s="69"/>
      <c r="P251" s="69"/>
    </row>
    <row r="252" spans="13:16">
      <c r="M252" s="69"/>
      <c r="N252" s="69"/>
      <c r="O252" s="69"/>
      <c r="P252" s="69"/>
    </row>
    <row r="253" spans="13:16">
      <c r="M253" s="69"/>
      <c r="N253" s="69"/>
      <c r="O253" s="69"/>
      <c r="P253" s="69"/>
    </row>
    <row r="254" spans="13:16">
      <c r="M254" s="69"/>
      <c r="N254" s="69"/>
      <c r="O254" s="69"/>
      <c r="P254" s="69"/>
    </row>
    <row r="255" spans="13:16">
      <c r="M255" s="69"/>
      <c r="N255" s="69"/>
      <c r="O255" s="69"/>
      <c r="P255" s="69"/>
    </row>
    <row r="256" spans="13:16">
      <c r="M256" s="69"/>
      <c r="N256" s="69"/>
      <c r="O256" s="69"/>
      <c r="P256" s="69"/>
    </row>
    <row r="257" spans="13:16">
      <c r="M257" s="69"/>
      <c r="N257" s="69"/>
      <c r="O257" s="69"/>
      <c r="P257" s="69"/>
    </row>
    <row r="258" spans="13:16">
      <c r="M258" s="69"/>
      <c r="N258" s="69"/>
      <c r="O258" s="69"/>
      <c r="P258" s="69"/>
    </row>
    <row r="259" spans="13:16">
      <c r="M259" s="69"/>
      <c r="N259" s="69"/>
      <c r="O259" s="69"/>
      <c r="P259" s="69"/>
    </row>
    <row r="260" spans="13:16">
      <c r="M260" s="69"/>
      <c r="N260" s="69"/>
      <c r="O260" s="69"/>
      <c r="P260" s="69"/>
    </row>
    <row r="261" spans="13:16">
      <c r="M261" s="69"/>
      <c r="N261" s="69"/>
      <c r="O261" s="69"/>
      <c r="P261" s="69"/>
    </row>
    <row r="262" spans="13:16">
      <c r="M262" s="69"/>
      <c r="N262" s="69"/>
      <c r="O262" s="69"/>
      <c r="P262" s="69"/>
    </row>
    <row r="263" spans="13:16">
      <c r="M263" s="69"/>
      <c r="N263" s="69"/>
      <c r="O263" s="69"/>
      <c r="P263" s="69"/>
    </row>
    <row r="264" spans="13:16">
      <c r="M264" s="69"/>
      <c r="N264" s="69"/>
      <c r="O264" s="69"/>
      <c r="P264" s="69"/>
    </row>
    <row r="265" spans="13:16">
      <c r="M265" s="69"/>
      <c r="N265" s="69"/>
      <c r="O265" s="69"/>
      <c r="P265" s="69"/>
    </row>
    <row r="266" spans="13:16">
      <c r="M266" s="69"/>
      <c r="N266" s="69"/>
      <c r="O266" s="69"/>
      <c r="P266" s="69"/>
    </row>
    <row r="267" spans="13:16">
      <c r="M267" s="69"/>
      <c r="N267" s="69"/>
      <c r="O267" s="69"/>
      <c r="P267" s="69"/>
    </row>
    <row r="268" spans="13:16">
      <c r="M268" s="69"/>
      <c r="N268" s="69"/>
      <c r="O268" s="69"/>
      <c r="P268" s="69"/>
    </row>
    <row r="269" spans="13:16">
      <c r="M269" s="69"/>
      <c r="N269" s="69"/>
      <c r="O269" s="69"/>
      <c r="P269" s="69"/>
    </row>
    <row r="270" spans="13:16">
      <c r="M270" s="69"/>
      <c r="N270" s="69"/>
      <c r="O270" s="69"/>
      <c r="P270" s="69"/>
    </row>
    <row r="271" spans="13:16">
      <c r="M271" s="69"/>
      <c r="N271" s="69"/>
      <c r="O271" s="69"/>
      <c r="P271" s="69"/>
    </row>
    <row r="272" spans="13:16">
      <c r="M272" s="69"/>
      <c r="N272" s="69"/>
      <c r="O272" s="69"/>
      <c r="P272" s="69"/>
    </row>
    <row r="273" spans="13:16">
      <c r="M273" s="69"/>
      <c r="N273" s="69"/>
      <c r="O273" s="69"/>
      <c r="P273" s="69"/>
    </row>
    <row r="274" spans="13:16">
      <c r="M274" s="69"/>
      <c r="N274" s="69"/>
      <c r="O274" s="69"/>
      <c r="P274" s="69"/>
    </row>
    <row r="275" spans="13:16">
      <c r="M275" s="69"/>
      <c r="N275" s="69"/>
      <c r="O275" s="69"/>
      <c r="P275" s="69"/>
    </row>
    <row r="276" spans="13:16">
      <c r="M276" s="69"/>
      <c r="N276" s="69"/>
      <c r="O276" s="69"/>
      <c r="P276" s="69"/>
    </row>
    <row r="277" spans="13:16">
      <c r="M277" s="69"/>
      <c r="N277" s="69"/>
      <c r="O277" s="69"/>
      <c r="P277" s="69"/>
    </row>
    <row r="278" spans="13:16">
      <c r="M278" s="69"/>
      <c r="N278" s="69"/>
      <c r="O278" s="69"/>
      <c r="P278" s="69"/>
    </row>
    <row r="279" spans="13:16">
      <c r="M279" s="69"/>
      <c r="N279" s="69"/>
      <c r="O279" s="69"/>
      <c r="P279" s="69"/>
    </row>
    <row r="280" spans="13:16">
      <c r="M280" s="69"/>
      <c r="N280" s="69"/>
      <c r="O280" s="69"/>
      <c r="P280" s="69"/>
    </row>
    <row r="281" spans="13:16">
      <c r="M281" s="69"/>
      <c r="N281" s="69"/>
      <c r="O281" s="69"/>
      <c r="P281" s="69"/>
    </row>
    <row r="282" spans="13:16">
      <c r="M282" s="69"/>
      <c r="N282" s="69"/>
      <c r="O282" s="69"/>
      <c r="P282" s="69"/>
    </row>
    <row r="283" spans="13:16">
      <c r="M283" s="69"/>
      <c r="N283" s="69"/>
      <c r="O283" s="69"/>
      <c r="P283" s="69"/>
    </row>
    <row r="284" spans="13:16">
      <c r="M284" s="69"/>
      <c r="N284" s="69"/>
      <c r="O284" s="69"/>
      <c r="P284" s="69"/>
    </row>
    <row r="285" spans="13:16">
      <c r="M285" s="69"/>
      <c r="N285" s="69"/>
      <c r="O285" s="69"/>
      <c r="P285" s="69"/>
    </row>
    <row r="286" spans="13:16">
      <c r="M286" s="69"/>
      <c r="N286" s="69"/>
      <c r="O286" s="69"/>
      <c r="P286" s="69"/>
    </row>
    <row r="287" spans="13:16">
      <c r="M287" s="69"/>
      <c r="N287" s="69"/>
      <c r="O287" s="69"/>
      <c r="P287" s="69"/>
    </row>
    <row r="288" spans="13:16">
      <c r="M288" s="69"/>
      <c r="N288" s="69"/>
      <c r="O288" s="69"/>
      <c r="P288" s="69"/>
    </row>
    <row r="289" spans="13:16">
      <c r="M289" s="69"/>
      <c r="N289" s="69"/>
      <c r="O289" s="69"/>
      <c r="P289" s="69"/>
    </row>
    <row r="290" spans="13:16">
      <c r="M290" s="69"/>
      <c r="N290" s="69"/>
      <c r="O290" s="69"/>
      <c r="P290" s="69"/>
    </row>
    <row r="291" spans="13:16">
      <c r="M291" s="69"/>
      <c r="N291" s="69"/>
      <c r="O291" s="69"/>
      <c r="P291" s="69"/>
    </row>
    <row r="292" spans="13:16">
      <c r="M292" s="69"/>
      <c r="N292" s="69"/>
      <c r="O292" s="69"/>
      <c r="P292" s="69"/>
    </row>
    <row r="293" spans="13:16">
      <c r="M293" s="69"/>
      <c r="N293" s="69"/>
      <c r="O293" s="69"/>
      <c r="P293" s="69"/>
    </row>
    <row r="294" spans="13:16">
      <c r="M294" s="69"/>
      <c r="N294" s="69"/>
      <c r="O294" s="69"/>
      <c r="P294" s="69"/>
    </row>
    <row r="295" spans="13:16">
      <c r="M295" s="69"/>
      <c r="N295" s="69"/>
      <c r="O295" s="69"/>
      <c r="P295" s="69"/>
    </row>
    <row r="296" spans="13:16">
      <c r="M296" s="69"/>
      <c r="N296" s="69"/>
      <c r="O296" s="69"/>
      <c r="P296" s="69"/>
    </row>
    <row r="297" spans="13:16">
      <c r="M297" s="69"/>
      <c r="N297" s="69"/>
      <c r="O297" s="69"/>
      <c r="P297" s="69"/>
    </row>
    <row r="298" spans="13:16">
      <c r="M298" s="69"/>
      <c r="N298" s="69"/>
      <c r="O298" s="69"/>
      <c r="P298" s="69"/>
    </row>
    <row r="299" spans="13:16">
      <c r="M299" s="69"/>
      <c r="N299" s="69"/>
      <c r="O299" s="69"/>
      <c r="P299" s="69"/>
    </row>
    <row r="300" spans="13:16">
      <c r="M300" s="69"/>
      <c r="N300" s="69"/>
      <c r="O300" s="69"/>
      <c r="P300" s="69"/>
    </row>
    <row r="301" spans="13:16">
      <c r="M301" s="69"/>
      <c r="N301" s="69"/>
      <c r="O301" s="69"/>
      <c r="P301" s="69"/>
    </row>
    <row r="302" spans="13:16">
      <c r="M302" s="69"/>
      <c r="N302" s="69"/>
      <c r="O302" s="69"/>
      <c r="P302" s="69"/>
    </row>
    <row r="303" spans="13:16">
      <c r="M303" s="69"/>
      <c r="N303" s="69"/>
      <c r="O303" s="69"/>
      <c r="P303" s="69"/>
    </row>
    <row r="304" spans="13:16">
      <c r="M304" s="69"/>
      <c r="N304" s="69"/>
      <c r="O304" s="69"/>
      <c r="P304" s="69"/>
    </row>
    <row r="305" spans="13:16">
      <c r="M305" s="69"/>
      <c r="N305" s="69"/>
      <c r="O305" s="69"/>
      <c r="P305" s="69"/>
    </row>
    <row r="306" spans="13:16">
      <c r="M306" s="69"/>
      <c r="N306" s="69"/>
      <c r="O306" s="69"/>
      <c r="P306" s="69"/>
    </row>
    <row r="307" spans="13:16">
      <c r="M307" s="69"/>
      <c r="N307" s="69"/>
      <c r="O307" s="69"/>
      <c r="P307" s="69"/>
    </row>
    <row r="308" spans="13:16">
      <c r="M308" s="69"/>
      <c r="N308" s="69"/>
      <c r="O308" s="69"/>
      <c r="P308" s="69"/>
    </row>
    <row r="309" spans="13:16">
      <c r="M309" s="69"/>
      <c r="N309" s="69"/>
      <c r="O309" s="69"/>
      <c r="P309" s="69"/>
    </row>
    <row r="310" spans="13:16">
      <c r="M310" s="69"/>
      <c r="N310" s="69"/>
      <c r="O310" s="69"/>
      <c r="P310" s="69"/>
    </row>
    <row r="311" spans="13:16">
      <c r="M311" s="69"/>
      <c r="N311" s="69"/>
      <c r="O311" s="69"/>
      <c r="P311" s="69"/>
    </row>
    <row r="312" spans="13:16">
      <c r="M312" s="69"/>
      <c r="N312" s="69"/>
      <c r="O312" s="69"/>
      <c r="P312" s="69"/>
    </row>
    <row r="313" spans="13:16">
      <c r="M313" s="69"/>
      <c r="N313" s="69"/>
      <c r="O313" s="69"/>
      <c r="P313" s="69"/>
    </row>
    <row r="314" spans="13:16">
      <c r="M314" s="69"/>
      <c r="N314" s="69"/>
      <c r="O314" s="69"/>
      <c r="P314" s="69"/>
    </row>
    <row r="315" spans="13:16">
      <c r="M315" s="69"/>
      <c r="N315" s="69"/>
      <c r="O315" s="69"/>
      <c r="P315" s="69"/>
    </row>
    <row r="316" spans="13:16">
      <c r="M316" s="69"/>
      <c r="N316" s="69"/>
      <c r="O316" s="69"/>
      <c r="P316" s="69"/>
    </row>
    <row r="317" spans="13:16">
      <c r="M317" s="69"/>
      <c r="N317" s="69"/>
      <c r="O317" s="69"/>
      <c r="P317" s="69"/>
    </row>
    <row r="318" spans="13:16">
      <c r="M318" s="69"/>
      <c r="N318" s="69"/>
      <c r="O318" s="69"/>
      <c r="P318" s="69"/>
    </row>
    <row r="319" spans="13:16">
      <c r="M319" s="69"/>
      <c r="N319" s="69"/>
      <c r="O319" s="69"/>
      <c r="P319" s="69"/>
    </row>
    <row r="320" spans="13:16">
      <c r="M320" s="69"/>
      <c r="N320" s="69"/>
      <c r="O320" s="69"/>
      <c r="P320" s="69"/>
    </row>
    <row r="321" spans="13:16">
      <c r="M321" s="69"/>
      <c r="N321" s="69"/>
      <c r="O321" s="69"/>
      <c r="P321" s="69"/>
    </row>
    <row r="322" spans="13:16">
      <c r="M322" s="69"/>
      <c r="N322" s="69"/>
      <c r="O322" s="69"/>
      <c r="P322" s="69"/>
    </row>
    <row r="323" spans="13:16">
      <c r="M323" s="69"/>
      <c r="N323" s="69"/>
      <c r="O323" s="69"/>
      <c r="P323" s="69"/>
    </row>
    <row r="324" spans="13:16">
      <c r="M324" s="69"/>
      <c r="N324" s="69"/>
      <c r="O324" s="69"/>
      <c r="P324" s="69"/>
    </row>
    <row r="325" spans="13:16">
      <c r="M325" s="69"/>
      <c r="N325" s="69"/>
      <c r="O325" s="69"/>
      <c r="P325" s="69"/>
    </row>
    <row r="326" spans="13:16">
      <c r="M326" s="69"/>
      <c r="N326" s="69"/>
      <c r="O326" s="69"/>
      <c r="P326" s="69"/>
    </row>
    <row r="327" spans="13:16">
      <c r="M327" s="69"/>
      <c r="N327" s="69"/>
      <c r="O327" s="69"/>
      <c r="P327" s="69"/>
    </row>
    <row r="328" spans="13:16">
      <c r="M328" s="69"/>
      <c r="N328" s="69"/>
      <c r="O328" s="69"/>
      <c r="P328" s="69"/>
    </row>
    <row r="329" spans="13:16">
      <c r="M329" s="69"/>
      <c r="N329" s="69"/>
      <c r="O329" s="69"/>
      <c r="P329" s="69"/>
    </row>
    <row r="330" spans="13:16">
      <c r="M330" s="69"/>
      <c r="N330" s="69"/>
      <c r="O330" s="69"/>
      <c r="P330" s="69"/>
    </row>
    <row r="331" spans="13:16">
      <c r="M331" s="69"/>
      <c r="N331" s="69"/>
      <c r="O331" s="69"/>
      <c r="P331" s="69"/>
    </row>
    <row r="332" spans="13:16">
      <c r="M332" s="69"/>
      <c r="N332" s="69"/>
      <c r="O332" s="69"/>
      <c r="P332" s="69"/>
    </row>
    <row r="333" spans="13:16">
      <c r="M333" s="69"/>
      <c r="N333" s="69"/>
      <c r="O333" s="69"/>
      <c r="P333" s="69"/>
    </row>
    <row r="334" spans="13:16">
      <c r="M334" s="69"/>
      <c r="N334" s="69"/>
      <c r="O334" s="69"/>
      <c r="P334" s="69"/>
    </row>
    <row r="335" spans="13:16">
      <c r="M335" s="69"/>
      <c r="N335" s="69"/>
      <c r="O335" s="69"/>
      <c r="P335" s="69"/>
    </row>
    <row r="336" spans="13:16">
      <c r="M336" s="69"/>
      <c r="N336" s="69"/>
      <c r="O336" s="69"/>
      <c r="P336" s="69"/>
    </row>
    <row r="337" spans="13:16">
      <c r="M337" s="69"/>
      <c r="N337" s="69"/>
      <c r="O337" s="69"/>
      <c r="P337" s="69"/>
    </row>
    <row r="338" spans="13:16">
      <c r="M338" s="69"/>
      <c r="N338" s="69"/>
      <c r="O338" s="69"/>
      <c r="P338" s="69"/>
    </row>
    <row r="339" spans="13:16">
      <c r="M339" s="69"/>
      <c r="N339" s="69"/>
      <c r="O339" s="69"/>
      <c r="P339" s="69"/>
    </row>
    <row r="340" spans="13:16">
      <c r="M340" s="69"/>
      <c r="N340" s="69"/>
      <c r="O340" s="69"/>
      <c r="P340" s="69"/>
    </row>
    <row r="341" spans="13:16">
      <c r="M341" s="69"/>
      <c r="N341" s="69"/>
      <c r="O341" s="69"/>
      <c r="P341" s="69"/>
    </row>
    <row r="342" spans="13:16">
      <c r="M342" s="69"/>
      <c r="N342" s="69"/>
      <c r="O342" s="69"/>
      <c r="P342" s="69"/>
    </row>
    <row r="343" spans="13:16">
      <c r="M343" s="69"/>
      <c r="N343" s="69"/>
      <c r="O343" s="69"/>
      <c r="P343" s="69"/>
    </row>
    <row r="344" spans="13:16">
      <c r="M344" s="69"/>
      <c r="N344" s="69"/>
      <c r="O344" s="69"/>
      <c r="P344" s="69"/>
    </row>
    <row r="345" spans="13:16">
      <c r="M345" s="69"/>
      <c r="N345" s="69"/>
      <c r="O345" s="69"/>
      <c r="P345" s="69"/>
    </row>
    <row r="346" spans="13:16">
      <c r="M346" s="69"/>
      <c r="N346" s="69"/>
      <c r="O346" s="69"/>
      <c r="P346" s="69"/>
    </row>
    <row r="347" spans="13:16">
      <c r="M347" s="69"/>
      <c r="N347" s="69"/>
      <c r="O347" s="69"/>
      <c r="P347" s="69"/>
    </row>
    <row r="348" spans="13:16">
      <c r="M348" s="69"/>
      <c r="N348" s="69"/>
      <c r="O348" s="69"/>
      <c r="P348" s="69"/>
    </row>
    <row r="349" spans="13:16">
      <c r="M349" s="69"/>
      <c r="N349" s="69"/>
      <c r="O349" s="69"/>
      <c r="P349" s="69"/>
    </row>
    <row r="350" spans="13:16">
      <c r="M350" s="69"/>
      <c r="N350" s="69"/>
      <c r="O350" s="69"/>
      <c r="P350" s="69"/>
    </row>
    <row r="351" spans="13:16">
      <c r="M351" s="69"/>
      <c r="N351" s="69"/>
      <c r="O351" s="69"/>
      <c r="P351" s="69"/>
    </row>
    <row r="352" spans="13:16">
      <c r="M352" s="69"/>
      <c r="N352" s="69"/>
      <c r="O352" s="69"/>
      <c r="P352" s="69"/>
    </row>
    <row r="353" spans="13:16">
      <c r="M353" s="69"/>
      <c r="N353" s="69"/>
      <c r="O353" s="69"/>
      <c r="P353" s="69"/>
    </row>
    <row r="354" spans="13:16">
      <c r="M354" s="69"/>
      <c r="N354" s="69"/>
      <c r="O354" s="69"/>
      <c r="P354" s="69"/>
    </row>
    <row r="355" spans="13:16">
      <c r="M355" s="69"/>
      <c r="N355" s="69"/>
      <c r="O355" s="69"/>
      <c r="P355" s="69"/>
    </row>
    <row r="356" spans="13:16">
      <c r="M356" s="69"/>
      <c r="N356" s="69"/>
      <c r="O356" s="69"/>
      <c r="P356" s="69"/>
    </row>
    <row r="357" spans="13:16">
      <c r="M357" s="69"/>
      <c r="N357" s="69"/>
      <c r="O357" s="69"/>
      <c r="P357" s="69"/>
    </row>
    <row r="358" spans="13:16">
      <c r="M358" s="69"/>
      <c r="N358" s="69"/>
      <c r="O358" s="69"/>
      <c r="P358" s="69"/>
    </row>
    <row r="359" spans="13:16">
      <c r="M359" s="69"/>
      <c r="N359" s="69"/>
      <c r="O359" s="69"/>
      <c r="P359" s="69"/>
    </row>
    <row r="360" spans="13:16">
      <c r="M360" s="69"/>
      <c r="N360" s="69"/>
      <c r="O360" s="69"/>
      <c r="P360" s="69"/>
    </row>
    <row r="361" spans="13:16">
      <c r="M361" s="69"/>
      <c r="N361" s="69"/>
      <c r="O361" s="69"/>
      <c r="P361" s="69"/>
    </row>
    <row r="362" spans="13:16">
      <c r="M362" s="69"/>
      <c r="N362" s="69"/>
      <c r="O362" s="69"/>
      <c r="P362" s="69"/>
    </row>
    <row r="363" spans="13:16">
      <c r="M363" s="69"/>
      <c r="N363" s="69"/>
      <c r="O363" s="69"/>
      <c r="P363" s="69"/>
    </row>
    <row r="364" spans="13:16">
      <c r="M364" s="69"/>
      <c r="N364" s="69"/>
      <c r="O364" s="69"/>
      <c r="P364" s="69"/>
    </row>
    <row r="365" spans="13:16">
      <c r="M365" s="69"/>
      <c r="N365" s="69"/>
      <c r="O365" s="69"/>
      <c r="P365" s="69"/>
    </row>
    <row r="366" spans="13:16">
      <c r="M366" s="69"/>
      <c r="N366" s="69"/>
      <c r="O366" s="69"/>
      <c r="P366" s="69"/>
    </row>
    <row r="367" spans="13:16">
      <c r="M367" s="69"/>
      <c r="N367" s="69"/>
      <c r="O367" s="69"/>
      <c r="P367" s="69"/>
    </row>
    <row r="368" spans="13:16">
      <c r="M368" s="69"/>
      <c r="N368" s="69"/>
      <c r="O368" s="69"/>
      <c r="P368" s="69"/>
    </row>
    <row r="369" spans="13:16">
      <c r="M369" s="69"/>
      <c r="N369" s="69"/>
      <c r="O369" s="69"/>
      <c r="P369" s="69"/>
    </row>
    <row r="370" spans="13:16">
      <c r="M370" s="69"/>
      <c r="N370" s="69"/>
      <c r="O370" s="69"/>
      <c r="P370" s="69"/>
    </row>
    <row r="371" spans="13:16">
      <c r="M371" s="69"/>
      <c r="N371" s="69"/>
      <c r="O371" s="69"/>
      <c r="P371" s="69"/>
    </row>
    <row r="372" spans="13:16">
      <c r="M372" s="69"/>
      <c r="N372" s="69"/>
      <c r="O372" s="69"/>
      <c r="P372" s="69"/>
    </row>
    <row r="373" spans="13:16">
      <c r="M373" s="69"/>
      <c r="N373" s="69"/>
      <c r="O373" s="69"/>
      <c r="P373" s="69"/>
    </row>
    <row r="374" spans="13:16">
      <c r="M374" s="69"/>
      <c r="N374" s="69"/>
      <c r="O374" s="69"/>
      <c r="P374" s="69"/>
    </row>
    <row r="375" spans="13:16">
      <c r="M375" s="69"/>
      <c r="N375" s="69"/>
      <c r="O375" s="69"/>
      <c r="P375" s="69"/>
    </row>
    <row r="376" spans="13:16">
      <c r="M376" s="69"/>
      <c r="N376" s="69"/>
      <c r="O376" s="69"/>
      <c r="P376" s="69"/>
    </row>
    <row r="377" spans="13:16">
      <c r="M377" s="69"/>
      <c r="N377" s="69"/>
      <c r="O377" s="69"/>
      <c r="P377" s="69"/>
    </row>
    <row r="378" spans="13:16">
      <c r="M378" s="69"/>
      <c r="N378" s="69"/>
      <c r="O378" s="69"/>
      <c r="P378" s="69"/>
    </row>
    <row r="379" spans="13:16">
      <c r="M379" s="69"/>
      <c r="N379" s="69"/>
      <c r="O379" s="69"/>
      <c r="P379" s="69"/>
    </row>
    <row r="380" spans="13:16">
      <c r="M380" s="69"/>
      <c r="N380" s="69"/>
      <c r="O380" s="69"/>
      <c r="P380" s="69"/>
    </row>
    <row r="381" spans="13:16">
      <c r="M381" s="69"/>
      <c r="N381" s="69"/>
      <c r="O381" s="69"/>
      <c r="P381" s="69"/>
    </row>
    <row r="382" spans="13:16">
      <c r="M382" s="69"/>
      <c r="N382" s="69"/>
      <c r="O382" s="69"/>
      <c r="P382" s="69"/>
    </row>
    <row r="383" spans="13:16">
      <c r="M383" s="69"/>
      <c r="N383" s="69"/>
      <c r="O383" s="69"/>
      <c r="P383" s="69"/>
    </row>
    <row r="384" spans="13:16">
      <c r="M384" s="69"/>
      <c r="N384" s="69"/>
      <c r="O384" s="69"/>
      <c r="P384" s="69"/>
    </row>
    <row r="385" spans="13:16">
      <c r="M385" s="69"/>
      <c r="N385" s="69"/>
      <c r="O385" s="69"/>
      <c r="P385" s="69"/>
    </row>
    <row r="386" spans="13:16">
      <c r="M386" s="69"/>
      <c r="N386" s="69"/>
      <c r="O386" s="69"/>
      <c r="P386" s="69"/>
    </row>
    <row r="387" spans="13:16">
      <c r="M387" s="69"/>
      <c r="N387" s="69"/>
      <c r="O387" s="69"/>
      <c r="P387" s="69"/>
    </row>
    <row r="388" spans="13:16">
      <c r="M388" s="69"/>
      <c r="N388" s="69"/>
      <c r="O388" s="69"/>
      <c r="P388" s="69"/>
    </row>
    <row r="389" spans="13:16">
      <c r="M389" s="69"/>
      <c r="N389" s="69"/>
      <c r="O389" s="69"/>
      <c r="P389" s="69"/>
    </row>
    <row r="390" spans="13:16">
      <c r="M390" s="69"/>
      <c r="N390" s="69"/>
      <c r="O390" s="69"/>
      <c r="P390" s="69"/>
    </row>
    <row r="391" spans="13:16">
      <c r="M391" s="69"/>
      <c r="N391" s="69"/>
      <c r="O391" s="69"/>
      <c r="P391" s="69"/>
    </row>
    <row r="392" spans="13:16">
      <c r="M392" s="69"/>
      <c r="N392" s="69"/>
      <c r="O392" s="69"/>
      <c r="P392" s="69"/>
    </row>
    <row r="393" spans="13:16">
      <c r="M393" s="69"/>
      <c r="N393" s="69"/>
      <c r="O393" s="69"/>
      <c r="P393" s="69"/>
    </row>
    <row r="394" spans="13:16">
      <c r="M394" s="69"/>
      <c r="N394" s="69"/>
      <c r="O394" s="69"/>
      <c r="P394" s="69"/>
    </row>
    <row r="395" spans="13:16">
      <c r="M395" s="69"/>
      <c r="N395" s="69"/>
      <c r="O395" s="69"/>
      <c r="P395" s="69"/>
    </row>
    <row r="396" spans="13:16">
      <c r="M396" s="69"/>
      <c r="N396" s="69"/>
      <c r="O396" s="69"/>
      <c r="P396" s="69"/>
    </row>
    <row r="397" spans="13:16">
      <c r="M397" s="69"/>
      <c r="N397" s="69"/>
      <c r="O397" s="69"/>
      <c r="P397" s="69"/>
    </row>
    <row r="398" spans="13:16">
      <c r="M398" s="69"/>
      <c r="N398" s="69"/>
      <c r="O398" s="69"/>
      <c r="P398" s="69"/>
    </row>
    <row r="399" spans="13:16">
      <c r="M399" s="69"/>
      <c r="N399" s="69"/>
      <c r="O399" s="69"/>
      <c r="P399" s="69"/>
    </row>
    <row r="400" spans="13:16">
      <c r="M400" s="69"/>
      <c r="N400" s="69"/>
      <c r="O400" s="69"/>
      <c r="P400" s="69"/>
    </row>
    <row r="401" spans="13:16">
      <c r="M401" s="69"/>
      <c r="N401" s="69"/>
      <c r="O401" s="69"/>
      <c r="P401" s="69"/>
    </row>
    <row r="402" spans="13:16">
      <c r="M402" s="69"/>
      <c r="N402" s="69"/>
      <c r="O402" s="69"/>
      <c r="P402" s="69"/>
    </row>
    <row r="403" spans="13:16">
      <c r="M403" s="69"/>
      <c r="N403" s="69"/>
      <c r="O403" s="69"/>
      <c r="P403" s="69"/>
    </row>
    <row r="404" spans="13:16">
      <c r="M404" s="69"/>
      <c r="N404" s="69"/>
      <c r="O404" s="69"/>
      <c r="P404" s="69"/>
    </row>
    <row r="405" spans="13:16">
      <c r="M405" s="69"/>
      <c r="N405" s="69"/>
      <c r="O405" s="69"/>
      <c r="P405" s="69"/>
    </row>
    <row r="406" spans="13:16">
      <c r="M406" s="69"/>
      <c r="N406" s="69"/>
      <c r="O406" s="69"/>
      <c r="P406" s="69"/>
    </row>
    <row r="407" spans="13:16">
      <c r="M407" s="69"/>
      <c r="N407" s="69"/>
      <c r="O407" s="69"/>
      <c r="P407" s="69"/>
    </row>
    <row r="408" spans="13:16">
      <c r="M408" s="69"/>
      <c r="N408" s="69"/>
      <c r="O408" s="69"/>
      <c r="P408" s="69"/>
    </row>
    <row r="409" spans="13:16">
      <c r="M409" s="69"/>
      <c r="N409" s="69"/>
      <c r="O409" s="69"/>
      <c r="P409" s="69"/>
    </row>
    <row r="410" spans="13:16">
      <c r="M410" s="69"/>
      <c r="N410" s="69"/>
      <c r="O410" s="69"/>
      <c r="P410" s="69"/>
    </row>
    <row r="411" spans="13:16">
      <c r="M411" s="69"/>
      <c r="N411" s="69"/>
      <c r="O411" s="69"/>
      <c r="P411" s="69"/>
    </row>
    <row r="412" spans="13:16">
      <c r="M412" s="69"/>
      <c r="N412" s="69"/>
      <c r="O412" s="69"/>
      <c r="P412" s="69"/>
    </row>
    <row r="413" spans="13:16">
      <c r="M413" s="69"/>
      <c r="N413" s="69"/>
      <c r="O413" s="69"/>
      <c r="P413" s="69"/>
    </row>
    <row r="414" spans="13:16">
      <c r="M414" s="69"/>
      <c r="N414" s="69"/>
      <c r="O414" s="69"/>
      <c r="P414" s="69"/>
    </row>
    <row r="415" spans="13:16">
      <c r="M415" s="69"/>
      <c r="N415" s="69"/>
      <c r="O415" s="69"/>
      <c r="P415" s="69"/>
    </row>
    <row r="416" spans="13: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sheetData>
  <mergeCells count="3">
    <mergeCell ref="H2:I2"/>
    <mergeCell ref="Z3:AD3"/>
    <mergeCell ref="AE3:AI3"/>
  </mergeCells>
  <conditionalFormatting sqref="Q6:Q41 Q46:Q72 Q77:Q106 Q125:Q130 Q135:Q163 Q168:Q174 Q179:Q193">
    <cfRule type="cellIs" dxfId="4" priority="10" stopIfTrue="1" operator="notEqual">
      <formula>$I6</formula>
    </cfRule>
  </conditionalFormatting>
  <conditionalFormatting sqref="Q111:Q120">
    <cfRule type="cellIs" dxfId="3" priority="1" stopIfTrue="1" operator="notEqual">
      <formula>$I111</formula>
    </cfRule>
  </conditionalFormatting>
  <conditionalFormatting sqref="Q201:Q208">
    <cfRule type="cellIs" dxfId="2" priority="2" stopIfTrue="1" operator="notEqual">
      <formula>$I201</formula>
    </cfRule>
  </conditionalFormatting>
  <conditionalFormatting sqref="Q201:Q209">
    <cfRule type="cellIs" dxfId="1" priority="3" stopIfTrue="1" operator="notEqual">
      <formula>I201</formula>
    </cfRule>
  </conditionalFormatting>
  <conditionalFormatting sqref="Q209">
    <cfRule type="cellIs" dxfId="0" priority="12" stopIfTrue="1" operator="notEqual">
      <formula>#REF!</formula>
    </cfRule>
  </conditionalFormatting>
  <pageMargins left="0.25" right="0.25" top="0.75" bottom="0.75" header="0.3" footer="0.3"/>
  <pageSetup scale="54" fitToHeight="0" orientation="landscape" r:id="rId1"/>
  <headerFooter alignWithMargins="0">
    <oddFooter>&amp;A&amp;RPage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D8615-4F0C-4C59-B3D0-EBB6D2F060E3}">
  <dimension ref="A1:M164"/>
  <sheetViews>
    <sheetView workbookViewId="0">
      <selection activeCell="Q35" sqref="Q35"/>
    </sheetView>
  </sheetViews>
  <sheetFormatPr defaultRowHeight="15"/>
  <sheetData>
    <row r="1" spans="1:13">
      <c r="A1" s="133" t="s">
        <v>105</v>
      </c>
      <c r="B1" s="133" t="s">
        <v>671</v>
      </c>
      <c r="C1" s="133" t="s">
        <v>672</v>
      </c>
      <c r="D1" s="133" t="s">
        <v>673</v>
      </c>
      <c r="E1" s="133" t="s">
        <v>674</v>
      </c>
      <c r="F1" s="133" t="s">
        <v>675</v>
      </c>
      <c r="G1" s="133" t="s">
        <v>676</v>
      </c>
      <c r="H1" s="133" t="s">
        <v>677</v>
      </c>
      <c r="I1" s="133" t="s">
        <v>678</v>
      </c>
      <c r="J1" s="133" t="s">
        <v>679</v>
      </c>
      <c r="K1" s="133" t="s">
        <v>680</v>
      </c>
      <c r="L1" s="133" t="s">
        <v>681</v>
      </c>
      <c r="M1" s="133" t="s">
        <v>682</v>
      </c>
    </row>
    <row r="2" spans="1:13">
      <c r="A2" s="132" t="s">
        <v>683</v>
      </c>
      <c r="B2" s="132" t="s">
        <v>684</v>
      </c>
      <c r="C2" s="132" t="s">
        <v>685</v>
      </c>
      <c r="D2" s="132" t="s">
        <v>686</v>
      </c>
      <c r="E2" s="132">
        <v>300418</v>
      </c>
      <c r="F2" s="132">
        <v>9613376</v>
      </c>
      <c r="G2" s="132">
        <v>2238114.1</v>
      </c>
      <c r="H2" s="132">
        <v>1490283.5725999994</v>
      </c>
      <c r="I2" s="132">
        <v>187070.2886</v>
      </c>
      <c r="J2" s="132">
        <v>564815.88179999997</v>
      </c>
      <c r="K2" s="132">
        <v>148947.2444</v>
      </c>
      <c r="L2" s="132">
        <v>453450.92920000001</v>
      </c>
      <c r="M2" s="132">
        <v>228077.34559999997</v>
      </c>
    </row>
    <row r="3" spans="1:13">
      <c r="A3" s="132" t="s">
        <v>687</v>
      </c>
      <c r="B3" s="132" t="s">
        <v>688</v>
      </c>
      <c r="C3" s="132" t="s">
        <v>685</v>
      </c>
      <c r="D3" s="132" t="s">
        <v>686</v>
      </c>
      <c r="E3" s="132">
        <v>60160</v>
      </c>
      <c r="F3" s="132">
        <v>1925120</v>
      </c>
      <c r="G3" s="132">
        <v>531212.80000000005</v>
      </c>
      <c r="H3" s="132">
        <v>367078.27199999976</v>
      </c>
      <c r="I3" s="132">
        <v>50678.784</v>
      </c>
      <c r="J3" s="132">
        <v>158046.33600000001</v>
      </c>
      <c r="K3" s="132">
        <v>41672.832000000002</v>
      </c>
      <c r="L3" s="132">
        <v>90805.503999999957</v>
      </c>
      <c r="M3" s="132">
        <v>45673.472000000031</v>
      </c>
    </row>
    <row r="4" spans="1:13">
      <c r="A4" s="132" t="s">
        <v>689</v>
      </c>
      <c r="B4" s="132" t="s">
        <v>690</v>
      </c>
      <c r="C4" s="132" t="s">
        <v>691</v>
      </c>
      <c r="D4" s="132" t="s">
        <v>686</v>
      </c>
      <c r="E4" s="132">
        <v>34518</v>
      </c>
      <c r="F4" s="132">
        <v>621324</v>
      </c>
      <c r="G4" s="132">
        <v>630989.04</v>
      </c>
      <c r="H4" s="132">
        <v>477501.30119999999</v>
      </c>
      <c r="I4" s="132">
        <v>22312.4352</v>
      </c>
      <c r="J4" s="132">
        <v>49768.0524</v>
      </c>
      <c r="K4" s="132">
        <v>12105.462600000001</v>
      </c>
      <c r="L4" s="132">
        <v>29309.233799999991</v>
      </c>
      <c r="M4" s="132">
        <v>14739.186000000009</v>
      </c>
    </row>
    <row r="5" spans="1:13">
      <c r="A5" s="132" t="s">
        <v>692</v>
      </c>
      <c r="B5" s="132" t="s">
        <v>693</v>
      </c>
      <c r="C5" s="132" t="s">
        <v>691</v>
      </c>
      <c r="D5" s="132" t="s">
        <v>686</v>
      </c>
      <c r="E5" s="132">
        <v>810</v>
      </c>
      <c r="F5" s="132">
        <v>10935</v>
      </c>
      <c r="G5" s="132">
        <v>9971.1</v>
      </c>
      <c r="H5" s="132">
        <v>6762.393</v>
      </c>
      <c r="I5" s="132">
        <v>577.69200000000001</v>
      </c>
      <c r="J5" s="132">
        <v>2129.4899999999998</v>
      </c>
      <c r="K5" s="132">
        <v>535.65300000000002</v>
      </c>
      <c r="L5" s="132">
        <v>515.80799999999999</v>
      </c>
      <c r="M5" s="132">
        <v>259.44300000000004</v>
      </c>
    </row>
    <row r="6" spans="1:13">
      <c r="A6" s="132" t="s">
        <v>694</v>
      </c>
      <c r="B6" s="132" t="s">
        <v>695</v>
      </c>
      <c r="C6" s="132" t="s">
        <v>691</v>
      </c>
      <c r="D6" s="132" t="s">
        <v>686</v>
      </c>
      <c r="E6" s="132">
        <v>761</v>
      </c>
      <c r="F6" s="132">
        <v>10273.5</v>
      </c>
      <c r="G6" s="132">
        <v>9367.91</v>
      </c>
      <c r="H6" s="132">
        <v>6366.3677000000007</v>
      </c>
      <c r="I6" s="132">
        <v>542.74519999999995</v>
      </c>
      <c r="J6" s="132">
        <v>2000.6690000000001</v>
      </c>
      <c r="K6" s="132">
        <v>503.24930000000001</v>
      </c>
      <c r="L6" s="132">
        <v>484.60479999999995</v>
      </c>
      <c r="M6" s="132">
        <v>243.74830000000003</v>
      </c>
    </row>
    <row r="7" spans="1:13">
      <c r="A7" s="132" t="s">
        <v>696</v>
      </c>
      <c r="B7" s="132" t="s">
        <v>697</v>
      </c>
      <c r="C7" s="132" t="s">
        <v>691</v>
      </c>
      <c r="D7" s="132" t="s">
        <v>686</v>
      </c>
      <c r="E7" s="132">
        <v>80856</v>
      </c>
      <c r="F7" s="132">
        <v>1455408</v>
      </c>
      <c r="G7" s="132">
        <v>1478047.68</v>
      </c>
      <c r="H7" s="132">
        <v>965606.608799999</v>
      </c>
      <c r="I7" s="132">
        <v>50478.400800000003</v>
      </c>
      <c r="J7" s="132">
        <v>111831.9336</v>
      </c>
      <c r="K7" s="132">
        <v>27232.300800000001</v>
      </c>
      <c r="L7" s="132">
        <v>68654.829599999968</v>
      </c>
      <c r="M7" s="132">
        <v>34525.512000000032</v>
      </c>
    </row>
    <row r="8" spans="1:13">
      <c r="A8" s="132" t="s">
        <v>698</v>
      </c>
      <c r="B8" s="132" t="s">
        <v>699</v>
      </c>
      <c r="C8" s="132" t="s">
        <v>685</v>
      </c>
      <c r="D8" s="132" t="s">
        <v>686</v>
      </c>
      <c r="E8" s="132">
        <v>3096</v>
      </c>
      <c r="F8" s="132">
        <v>99072</v>
      </c>
      <c r="G8" s="132">
        <v>22693.68</v>
      </c>
      <c r="H8" s="132">
        <v>15764.831999999999</v>
      </c>
      <c r="I8" s="132">
        <v>1927.8792000000001</v>
      </c>
      <c r="J8" s="132">
        <v>6016.4567999999999</v>
      </c>
      <c r="K8" s="132">
        <v>1586.3904</v>
      </c>
      <c r="L8" s="132">
        <v>4796.3519999999999</v>
      </c>
      <c r="M8" s="132">
        <v>2376.576</v>
      </c>
    </row>
    <row r="9" spans="1:13">
      <c r="A9" s="132" t="s">
        <v>700</v>
      </c>
      <c r="B9" s="132" t="s">
        <v>701</v>
      </c>
      <c r="C9" s="132" t="s">
        <v>685</v>
      </c>
      <c r="D9" s="132" t="s">
        <v>686</v>
      </c>
      <c r="E9" s="132">
        <v>5840</v>
      </c>
      <c r="F9" s="132">
        <v>186880</v>
      </c>
      <c r="G9" s="132">
        <v>51567.199999999997</v>
      </c>
      <c r="H9" s="132">
        <v>35633.928000000007</v>
      </c>
      <c r="I9" s="132">
        <v>4919.616</v>
      </c>
      <c r="J9" s="132">
        <v>20787.48</v>
      </c>
      <c r="K9" s="132">
        <v>5481.424</v>
      </c>
      <c r="L9" s="132">
        <v>8814.8960000000006</v>
      </c>
      <c r="M9" s="132">
        <v>4433.7280000000001</v>
      </c>
    </row>
    <row r="10" spans="1:13">
      <c r="A10" s="132" t="s">
        <v>702</v>
      </c>
      <c r="B10" s="132" t="s">
        <v>703</v>
      </c>
      <c r="C10" s="132" t="s">
        <v>691</v>
      </c>
      <c r="D10" s="132" t="s">
        <v>686</v>
      </c>
      <c r="E10" s="132">
        <v>6632</v>
      </c>
      <c r="F10" s="132">
        <v>69636</v>
      </c>
      <c r="G10" s="132">
        <v>70962.399999999994</v>
      </c>
      <c r="H10" s="132">
        <v>59483.734400000001</v>
      </c>
      <c r="I10" s="132">
        <v>4778.3559999999998</v>
      </c>
      <c r="J10" s="132">
        <v>11052.8912</v>
      </c>
      <c r="K10" s="132">
        <v>3132.9567999999999</v>
      </c>
      <c r="L10" s="132">
        <v>3284.8296</v>
      </c>
      <c r="M10" s="132">
        <v>1652.0312000000001</v>
      </c>
    </row>
    <row r="11" spans="1:13">
      <c r="A11" s="132" t="s">
        <v>704</v>
      </c>
      <c r="B11" s="132" t="s">
        <v>705</v>
      </c>
      <c r="C11" s="132" t="s">
        <v>691</v>
      </c>
      <c r="D11" s="132" t="s">
        <v>686</v>
      </c>
      <c r="E11" s="132">
        <v>44420</v>
      </c>
      <c r="F11" s="132">
        <v>799560</v>
      </c>
      <c r="G11" s="132">
        <v>811997.6</v>
      </c>
      <c r="H11" s="132">
        <v>620023.24400000006</v>
      </c>
      <c r="I11" s="132">
        <v>29845.797999999999</v>
      </c>
      <c r="J11" s="132">
        <v>67025.338000000003</v>
      </c>
      <c r="K11" s="132">
        <v>16288.814</v>
      </c>
      <c r="L11" s="132">
        <v>37717.021999999983</v>
      </c>
      <c r="M11" s="132">
        <v>18967.340000000011</v>
      </c>
    </row>
    <row r="12" spans="1:13">
      <c r="A12" s="132" t="s">
        <v>706</v>
      </c>
      <c r="B12" s="132" t="s">
        <v>707</v>
      </c>
      <c r="C12" s="132" t="s">
        <v>708</v>
      </c>
      <c r="D12" s="132" t="s">
        <v>686</v>
      </c>
      <c r="E12" s="132">
        <v>704</v>
      </c>
      <c r="F12" s="132">
        <v>14784</v>
      </c>
      <c r="G12" s="132">
        <v>8842.24</v>
      </c>
      <c r="H12" s="132">
        <v>7178.7584000000015</v>
      </c>
      <c r="I12" s="132">
        <v>367.84</v>
      </c>
      <c r="J12" s="132">
        <v>3084.7168000000001</v>
      </c>
      <c r="K12" s="132">
        <v>589.81119999999999</v>
      </c>
      <c r="L12" s="132">
        <v>697.38240000000008</v>
      </c>
      <c r="M12" s="132">
        <v>350.73279999999988</v>
      </c>
    </row>
    <row r="13" spans="1:13">
      <c r="A13" s="132" t="s">
        <v>709</v>
      </c>
      <c r="B13" s="132" t="s">
        <v>710</v>
      </c>
      <c r="C13" s="132" t="s">
        <v>708</v>
      </c>
      <c r="D13" s="132" t="s">
        <v>686</v>
      </c>
      <c r="E13" s="132">
        <v>448</v>
      </c>
      <c r="F13" s="132">
        <v>9408</v>
      </c>
      <c r="G13" s="132">
        <v>5626.88</v>
      </c>
      <c r="H13" s="132">
        <v>4622.6431999999995</v>
      </c>
      <c r="I13" s="132">
        <v>234.08</v>
      </c>
      <c r="J13" s="132">
        <v>1963.0016000000001</v>
      </c>
      <c r="K13" s="132">
        <v>375.33440000000002</v>
      </c>
      <c r="L13" s="132">
        <v>443.78879999999998</v>
      </c>
      <c r="M13" s="132">
        <v>223.19359999999995</v>
      </c>
    </row>
    <row r="14" spans="1:13">
      <c r="A14" s="132" t="s">
        <v>711</v>
      </c>
      <c r="B14" s="132" t="s">
        <v>712</v>
      </c>
      <c r="C14" s="132" t="s">
        <v>708</v>
      </c>
      <c r="D14" s="132" t="s">
        <v>686</v>
      </c>
      <c r="E14" s="132">
        <v>768</v>
      </c>
      <c r="F14" s="132">
        <v>16128</v>
      </c>
      <c r="G14" s="132">
        <v>9646.08</v>
      </c>
      <c r="H14" s="132">
        <v>8095.2575999999999</v>
      </c>
      <c r="I14" s="132">
        <v>401.28</v>
      </c>
      <c r="J14" s="132">
        <v>3365.1455999999998</v>
      </c>
      <c r="K14" s="132">
        <v>643.43039999999996</v>
      </c>
      <c r="L14" s="132">
        <v>760.7808</v>
      </c>
      <c r="M14" s="132">
        <v>382.61759999999987</v>
      </c>
    </row>
    <row r="15" spans="1:13">
      <c r="A15" s="132" t="s">
        <v>713</v>
      </c>
      <c r="B15" s="132" t="s">
        <v>714</v>
      </c>
      <c r="C15" s="132" t="s">
        <v>715</v>
      </c>
      <c r="D15" s="132" t="s">
        <v>686</v>
      </c>
      <c r="E15" s="132">
        <v>33392</v>
      </c>
      <c r="F15" s="132">
        <v>25044</v>
      </c>
      <c r="G15" s="132">
        <v>293849.59999999998</v>
      </c>
      <c r="H15" s="132">
        <v>165143.47520000002</v>
      </c>
      <c r="I15" s="132">
        <v>9944.1376</v>
      </c>
      <c r="J15" s="132">
        <v>39733.140800000001</v>
      </c>
      <c r="K15" s="132">
        <v>9990.8863999999994</v>
      </c>
      <c r="L15" s="132">
        <v>1182.0768</v>
      </c>
      <c r="M15" s="132">
        <v>594.37759999999992</v>
      </c>
    </row>
    <row r="16" spans="1:13">
      <c r="A16" s="132" t="s">
        <v>716</v>
      </c>
      <c r="B16" s="132" t="s">
        <v>717</v>
      </c>
      <c r="C16" s="132" t="s">
        <v>715</v>
      </c>
      <c r="D16" s="132" t="s">
        <v>686</v>
      </c>
      <c r="E16" s="132">
        <v>75136</v>
      </c>
      <c r="F16" s="132">
        <v>56352</v>
      </c>
      <c r="G16" s="132">
        <v>661196.80000000005</v>
      </c>
      <c r="H16" s="132">
        <v>293263.32159999997</v>
      </c>
      <c r="I16" s="132">
        <v>21744.358400000001</v>
      </c>
      <c r="J16" s="132">
        <v>96504.678400000004</v>
      </c>
      <c r="K16" s="132">
        <v>24261.414400000001</v>
      </c>
      <c r="L16" s="132">
        <v>2659.8144000000002</v>
      </c>
      <c r="M16" s="132">
        <v>1337.4207999999999</v>
      </c>
    </row>
    <row r="17" spans="1:13">
      <c r="A17" s="132" t="s">
        <v>718</v>
      </c>
      <c r="B17" s="132" t="s">
        <v>719</v>
      </c>
      <c r="C17" s="132" t="s">
        <v>715</v>
      </c>
      <c r="D17" s="132" t="s">
        <v>686</v>
      </c>
      <c r="E17" s="132">
        <v>1024</v>
      </c>
      <c r="F17" s="132">
        <v>768</v>
      </c>
      <c r="G17" s="132">
        <v>9011.2000000000007</v>
      </c>
      <c r="H17" s="132">
        <v>5956.9151999999995</v>
      </c>
      <c r="I17" s="132">
        <v>320.40960000000001</v>
      </c>
      <c r="J17" s="132">
        <v>1335.1936000000001</v>
      </c>
      <c r="K17" s="132">
        <v>335.66719999999998</v>
      </c>
      <c r="L17" s="132">
        <v>36.249600000000001</v>
      </c>
      <c r="M17" s="132">
        <v>18.2272</v>
      </c>
    </row>
    <row r="18" spans="1:13">
      <c r="A18" s="132" t="s">
        <v>720</v>
      </c>
      <c r="B18" s="132" t="s">
        <v>721</v>
      </c>
      <c r="C18" s="132" t="s">
        <v>715</v>
      </c>
      <c r="D18" s="132" t="s">
        <v>686</v>
      </c>
      <c r="E18" s="132">
        <v>15074</v>
      </c>
      <c r="F18" s="132">
        <v>11305.5</v>
      </c>
      <c r="G18" s="132">
        <v>132651.20000000001</v>
      </c>
      <c r="H18" s="132">
        <v>108240.36439999999</v>
      </c>
      <c r="I18" s="132">
        <v>4764.8914000000004</v>
      </c>
      <c r="J18" s="132">
        <v>21453.316800000001</v>
      </c>
      <c r="K18" s="132">
        <v>5393.4772000000003</v>
      </c>
      <c r="L18" s="132">
        <v>533.61959999999988</v>
      </c>
      <c r="M18" s="132">
        <v>268.31719999999996</v>
      </c>
    </row>
    <row r="19" spans="1:13">
      <c r="A19" s="132" t="s">
        <v>722</v>
      </c>
      <c r="B19" s="132" t="s">
        <v>723</v>
      </c>
      <c r="C19" s="132" t="s">
        <v>715</v>
      </c>
      <c r="D19" s="132" t="s">
        <v>686</v>
      </c>
      <c r="E19" s="132">
        <v>23041</v>
      </c>
      <c r="F19" s="132">
        <v>17280.75</v>
      </c>
      <c r="G19" s="132">
        <v>202760.8</v>
      </c>
      <c r="H19" s="132">
        <v>76032.995899999994</v>
      </c>
      <c r="I19" s="132">
        <v>6651.9367000000002</v>
      </c>
      <c r="J19" s="132">
        <v>32503.938699999999</v>
      </c>
      <c r="K19" s="132">
        <v>8172.6427000000003</v>
      </c>
      <c r="L19" s="132">
        <v>815.65140000000008</v>
      </c>
      <c r="M19" s="132">
        <v>410.12979999999999</v>
      </c>
    </row>
    <row r="20" spans="1:13">
      <c r="A20" s="132" t="s">
        <v>724</v>
      </c>
      <c r="B20" s="132" t="s">
        <v>725</v>
      </c>
      <c r="C20" s="132" t="s">
        <v>715</v>
      </c>
      <c r="D20" s="132" t="s">
        <v>686</v>
      </c>
      <c r="E20" s="132">
        <v>42751</v>
      </c>
      <c r="F20" s="132">
        <v>32063.25</v>
      </c>
      <c r="G20" s="132">
        <v>376208.8</v>
      </c>
      <c r="H20" s="132">
        <v>394664.40669999999</v>
      </c>
      <c r="I20" s="132">
        <v>15548.538699999999</v>
      </c>
      <c r="J20" s="132">
        <v>64639.512000000002</v>
      </c>
      <c r="K20" s="132">
        <v>16253.930200000001</v>
      </c>
      <c r="L20" s="132">
        <v>1513.3853999999999</v>
      </c>
      <c r="M20" s="132">
        <v>760.96780000000012</v>
      </c>
    </row>
    <row r="21" spans="1:13">
      <c r="A21" s="132" t="s">
        <v>726</v>
      </c>
      <c r="B21" s="132" t="s">
        <v>727</v>
      </c>
      <c r="C21" s="132" t="s">
        <v>715</v>
      </c>
      <c r="D21" s="132" t="s">
        <v>686</v>
      </c>
      <c r="E21" s="132">
        <v>2532</v>
      </c>
      <c r="F21" s="132">
        <v>1899</v>
      </c>
      <c r="G21" s="132">
        <v>22281.599999999999</v>
      </c>
      <c r="H21" s="132">
        <v>16734.2412</v>
      </c>
      <c r="I21" s="132">
        <v>720.60720000000003</v>
      </c>
      <c r="J21" s="132">
        <v>3529.3548000000001</v>
      </c>
      <c r="K21" s="132">
        <v>887.46600000000001</v>
      </c>
      <c r="L21" s="132">
        <v>89.632800000000003</v>
      </c>
      <c r="M21" s="132">
        <v>45.069600000000001</v>
      </c>
    </row>
    <row r="22" spans="1:13">
      <c r="A22" s="132" t="s">
        <v>728</v>
      </c>
      <c r="B22" s="132" t="s">
        <v>729</v>
      </c>
      <c r="C22" s="132" t="s">
        <v>715</v>
      </c>
      <c r="D22" s="132" t="s">
        <v>686</v>
      </c>
      <c r="E22" s="132">
        <v>47482</v>
      </c>
      <c r="F22" s="132">
        <v>35611.5</v>
      </c>
      <c r="G22" s="132">
        <v>417841.6</v>
      </c>
      <c r="H22" s="132">
        <v>328091.12360000005</v>
      </c>
      <c r="I22" s="132">
        <v>14401.2906</v>
      </c>
      <c r="J22" s="132">
        <v>68084.439799999993</v>
      </c>
      <c r="K22" s="132">
        <v>17117.260999999999</v>
      </c>
      <c r="L22" s="132">
        <v>1680.8627999999997</v>
      </c>
      <c r="M22" s="132">
        <v>845.17960000000005</v>
      </c>
    </row>
    <row r="23" spans="1:13">
      <c r="A23" s="132" t="s">
        <v>730</v>
      </c>
      <c r="B23" s="132" t="s">
        <v>731</v>
      </c>
      <c r="C23" s="132" t="s">
        <v>715</v>
      </c>
      <c r="D23" s="132" t="s">
        <v>686</v>
      </c>
      <c r="E23" s="132">
        <v>22784</v>
      </c>
      <c r="F23" s="132">
        <v>17088</v>
      </c>
      <c r="G23" s="132">
        <v>200499.20000000001</v>
      </c>
      <c r="H23" s="132">
        <v>107287.5776</v>
      </c>
      <c r="I23" s="132">
        <v>6728.1152000000002</v>
      </c>
      <c r="J23" s="132">
        <v>27288.396799999999</v>
      </c>
      <c r="K23" s="132">
        <v>6860.2623999999996</v>
      </c>
      <c r="L23" s="132">
        <v>806.55359999999996</v>
      </c>
      <c r="M23" s="132">
        <v>405.55520000000001</v>
      </c>
    </row>
    <row r="24" spans="1:13">
      <c r="A24" s="132" t="s">
        <v>732</v>
      </c>
      <c r="B24" s="132" t="s">
        <v>733</v>
      </c>
      <c r="C24" s="132" t="s">
        <v>715</v>
      </c>
      <c r="D24" s="132" t="s">
        <v>686</v>
      </c>
      <c r="E24" s="132">
        <v>35738</v>
      </c>
      <c r="F24" s="132">
        <v>26803.5</v>
      </c>
      <c r="G24" s="132">
        <v>314494.40000000002</v>
      </c>
      <c r="H24" s="132">
        <v>194739.93579999998</v>
      </c>
      <c r="I24" s="132">
        <v>10732.1214</v>
      </c>
      <c r="J24" s="132">
        <v>42939.207000000002</v>
      </c>
      <c r="K24" s="132">
        <v>10796.4498</v>
      </c>
      <c r="L24" s="132">
        <v>1265.1251999999999</v>
      </c>
      <c r="M24" s="132">
        <v>636.13640000000009</v>
      </c>
    </row>
    <row r="25" spans="1:13">
      <c r="A25" s="132" t="s">
        <v>734</v>
      </c>
      <c r="B25" s="132" t="s">
        <v>735</v>
      </c>
      <c r="C25" s="132" t="s">
        <v>715</v>
      </c>
      <c r="D25" s="132" t="s">
        <v>686</v>
      </c>
      <c r="E25" s="132">
        <v>43320</v>
      </c>
      <c r="F25" s="132">
        <v>32490</v>
      </c>
      <c r="G25" s="132">
        <v>381216</v>
      </c>
      <c r="H25" s="132">
        <v>233750.38800000001</v>
      </c>
      <c r="I25" s="132">
        <v>12744.744000000001</v>
      </c>
      <c r="J25" s="132">
        <v>53049.671999999999</v>
      </c>
      <c r="K25" s="132">
        <v>13338.227999999999</v>
      </c>
      <c r="L25" s="132">
        <v>1533.5279999999998</v>
      </c>
      <c r="M25" s="132">
        <v>771.096</v>
      </c>
    </row>
    <row r="26" spans="1:13">
      <c r="A26" s="132" t="s">
        <v>736</v>
      </c>
      <c r="B26" s="132" t="s">
        <v>737</v>
      </c>
      <c r="C26" s="132" t="s">
        <v>715</v>
      </c>
      <c r="D26" s="132" t="s">
        <v>686</v>
      </c>
      <c r="E26" s="132">
        <v>34816</v>
      </c>
      <c r="F26" s="132">
        <v>26112</v>
      </c>
      <c r="G26" s="132">
        <v>306380.79999999999</v>
      </c>
      <c r="H26" s="132">
        <v>152514.96960000001</v>
      </c>
      <c r="I26" s="132">
        <v>10685.0304</v>
      </c>
      <c r="J26" s="132">
        <v>44167.577599999997</v>
      </c>
      <c r="K26" s="132">
        <v>11106.304</v>
      </c>
      <c r="L26" s="132">
        <v>1232.4863999999998</v>
      </c>
      <c r="M26" s="132">
        <v>619.72479999999996</v>
      </c>
    </row>
    <row r="27" spans="1:13">
      <c r="A27" s="132" t="s">
        <v>738</v>
      </c>
      <c r="B27" s="132" t="s">
        <v>739</v>
      </c>
      <c r="C27" s="132" t="s">
        <v>715</v>
      </c>
      <c r="D27" s="132" t="s">
        <v>686</v>
      </c>
      <c r="E27" s="132">
        <v>10584</v>
      </c>
      <c r="F27" s="132">
        <v>7938</v>
      </c>
      <c r="G27" s="132">
        <v>93139.199999999997</v>
      </c>
      <c r="H27" s="132">
        <v>47722.197600000007</v>
      </c>
      <c r="I27" s="132">
        <v>3694.8744000000002</v>
      </c>
      <c r="J27" s="132">
        <v>13409.928</v>
      </c>
      <c r="K27" s="132">
        <v>3372.0623999999998</v>
      </c>
      <c r="L27" s="132">
        <v>374.67360000000008</v>
      </c>
      <c r="M27" s="132">
        <v>188.39520000000002</v>
      </c>
    </row>
    <row r="28" spans="1:13">
      <c r="A28" s="132" t="s">
        <v>740</v>
      </c>
      <c r="B28" s="132" t="s">
        <v>741</v>
      </c>
      <c r="C28" s="132" t="s">
        <v>715</v>
      </c>
      <c r="D28" s="132" t="s">
        <v>686</v>
      </c>
      <c r="E28" s="132">
        <v>30312</v>
      </c>
      <c r="F28" s="132">
        <v>22734</v>
      </c>
      <c r="G28" s="132">
        <v>266745.59999999998</v>
      </c>
      <c r="H28" s="132">
        <v>165869.67839999998</v>
      </c>
      <c r="I28" s="132">
        <v>10051.459199999999</v>
      </c>
      <c r="J28" s="132">
        <v>43479.532800000001</v>
      </c>
      <c r="K28" s="132">
        <v>10930.5072</v>
      </c>
      <c r="L28" s="132">
        <v>1073.0447999999997</v>
      </c>
      <c r="M28" s="132">
        <v>539.55359999999996</v>
      </c>
    </row>
    <row r="29" spans="1:13">
      <c r="A29" s="132" t="s">
        <v>742</v>
      </c>
      <c r="B29" s="132" t="s">
        <v>743</v>
      </c>
      <c r="C29" s="132" t="s">
        <v>691</v>
      </c>
      <c r="D29" s="132" t="s">
        <v>686</v>
      </c>
      <c r="E29" s="132">
        <v>63426</v>
      </c>
      <c r="F29" s="132">
        <v>1141668</v>
      </c>
      <c r="G29" s="132">
        <v>1159427.28</v>
      </c>
      <c r="H29" s="132">
        <v>880930.29420000012</v>
      </c>
      <c r="I29" s="132">
        <v>52389.875999999997</v>
      </c>
      <c r="J29" s="132">
        <v>121441.7622</v>
      </c>
      <c r="K29" s="132">
        <v>29378.923200000001</v>
      </c>
      <c r="L29" s="132">
        <v>53855.016599999966</v>
      </c>
      <c r="M29" s="132">
        <v>27082.902000000024</v>
      </c>
    </row>
    <row r="30" spans="1:13">
      <c r="A30" s="132" t="s">
        <v>744</v>
      </c>
      <c r="B30" s="132" t="s">
        <v>745</v>
      </c>
      <c r="C30" s="132" t="s">
        <v>691</v>
      </c>
      <c r="D30" s="132" t="s">
        <v>686</v>
      </c>
      <c r="E30" s="132">
        <v>29238</v>
      </c>
      <c r="F30" s="132">
        <v>526284</v>
      </c>
      <c r="G30" s="132">
        <v>534470.64</v>
      </c>
      <c r="H30" s="132">
        <v>417559.57319999981</v>
      </c>
      <c r="I30" s="132">
        <v>19440.3462</v>
      </c>
      <c r="J30" s="132">
        <v>43576.315199999997</v>
      </c>
      <c r="K30" s="132">
        <v>10592.9274</v>
      </c>
      <c r="L30" s="132">
        <v>24825.985799999995</v>
      </c>
      <c r="M30" s="132">
        <v>12484.626000000004</v>
      </c>
    </row>
    <row r="31" spans="1:13">
      <c r="A31" s="132" t="s">
        <v>746</v>
      </c>
      <c r="B31" s="132" t="s">
        <v>747</v>
      </c>
      <c r="C31" s="132" t="s">
        <v>691</v>
      </c>
      <c r="D31" s="132" t="s">
        <v>686</v>
      </c>
      <c r="E31" s="132">
        <v>31218</v>
      </c>
      <c r="F31" s="132">
        <v>561924</v>
      </c>
      <c r="G31" s="132">
        <v>570665.04</v>
      </c>
      <c r="H31" s="132">
        <v>450076.14959999995</v>
      </c>
      <c r="I31" s="132">
        <v>20906.694599999999</v>
      </c>
      <c r="J31" s="132">
        <v>46911.2886</v>
      </c>
      <c r="K31" s="132">
        <v>11400.813599999999</v>
      </c>
      <c r="L31" s="132">
        <v>26507.203799999992</v>
      </c>
      <c r="M31" s="132">
        <v>13330.086000000007</v>
      </c>
    </row>
    <row r="32" spans="1:13">
      <c r="A32" s="132" t="s">
        <v>748</v>
      </c>
      <c r="B32" s="132" t="s">
        <v>749</v>
      </c>
      <c r="C32" s="132" t="s">
        <v>691</v>
      </c>
      <c r="D32" s="132" t="s">
        <v>686</v>
      </c>
      <c r="E32" s="132">
        <v>100</v>
      </c>
      <c r="F32" s="132">
        <v>4050</v>
      </c>
      <c r="G32" s="132">
        <v>3774</v>
      </c>
      <c r="H32" s="132">
        <v>3799.78</v>
      </c>
      <c r="I32" s="132">
        <v>0</v>
      </c>
      <c r="J32" s="132">
        <v>0</v>
      </c>
      <c r="K32" s="132">
        <v>0</v>
      </c>
      <c r="L32" s="132">
        <v>191.04</v>
      </c>
      <c r="M32" s="132">
        <v>96.09</v>
      </c>
    </row>
    <row r="33" spans="1:13">
      <c r="A33" s="132" t="s">
        <v>750</v>
      </c>
      <c r="B33" s="132" t="s">
        <v>751</v>
      </c>
      <c r="C33" s="132" t="s">
        <v>691</v>
      </c>
      <c r="D33" s="132" t="s">
        <v>686</v>
      </c>
      <c r="E33" s="132">
        <v>2592</v>
      </c>
      <c r="F33" s="132">
        <v>46656</v>
      </c>
      <c r="G33" s="132">
        <v>47381.760000000002</v>
      </c>
      <c r="H33" s="132">
        <v>34252.243199999997</v>
      </c>
      <c r="I33" s="132">
        <v>1701.3887999999999</v>
      </c>
      <c r="J33" s="132">
        <v>3804.7968000000001</v>
      </c>
      <c r="K33" s="132">
        <v>925.34400000000005</v>
      </c>
      <c r="L33" s="132">
        <v>2200.8672000000001</v>
      </c>
      <c r="M33" s="132">
        <v>1106.7840000000001</v>
      </c>
    </row>
    <row r="34" spans="1:13">
      <c r="A34" s="132" t="s">
        <v>752</v>
      </c>
      <c r="B34" s="132" t="s">
        <v>753</v>
      </c>
      <c r="C34" s="132" t="s">
        <v>691</v>
      </c>
      <c r="D34" s="132" t="s">
        <v>686</v>
      </c>
      <c r="E34" s="132">
        <v>62643</v>
      </c>
      <c r="F34" s="132">
        <v>1127574</v>
      </c>
      <c r="G34" s="132">
        <v>1145114.04</v>
      </c>
      <c r="H34" s="132">
        <v>749022.35100000037</v>
      </c>
      <c r="I34" s="132">
        <v>44940.088199999998</v>
      </c>
      <c r="J34" s="132">
        <v>102032.9184</v>
      </c>
      <c r="K34" s="132">
        <v>24756.513599999998</v>
      </c>
      <c r="L34" s="132">
        <v>53190.171299999965</v>
      </c>
      <c r="M34" s="132">
        <v>26748.561000000023</v>
      </c>
    </row>
    <row r="35" spans="1:13">
      <c r="A35" s="132" t="s">
        <v>754</v>
      </c>
      <c r="B35" s="132" t="s">
        <v>755</v>
      </c>
      <c r="C35" s="132" t="s">
        <v>756</v>
      </c>
      <c r="D35" s="132" t="s">
        <v>686</v>
      </c>
      <c r="E35" s="132">
        <v>8440</v>
      </c>
      <c r="F35" s="132">
        <v>113940</v>
      </c>
      <c r="G35" s="132">
        <v>132423.6</v>
      </c>
      <c r="H35" s="132">
        <v>87366.659999999989</v>
      </c>
      <c r="I35" s="132">
        <v>7969.8919999999998</v>
      </c>
      <c r="J35" s="132">
        <v>18608.511999999999</v>
      </c>
      <c r="K35" s="132">
        <v>5268.2479999999996</v>
      </c>
      <c r="L35" s="132">
        <v>5374.5920000000006</v>
      </c>
      <c r="M35" s="132">
        <v>2703.3319999999999</v>
      </c>
    </row>
    <row r="36" spans="1:13">
      <c r="A36" s="132" t="s">
        <v>757</v>
      </c>
      <c r="B36" s="132" t="s">
        <v>758</v>
      </c>
      <c r="C36" s="132" t="s">
        <v>691</v>
      </c>
      <c r="D36" s="132" t="s">
        <v>686</v>
      </c>
      <c r="E36" s="132">
        <v>11539</v>
      </c>
      <c r="F36" s="132">
        <v>186008.68</v>
      </c>
      <c r="G36" s="132">
        <v>160276.71</v>
      </c>
      <c r="H36" s="132">
        <v>135140.15240000002</v>
      </c>
      <c r="I36" s="132">
        <v>7386.1139000000003</v>
      </c>
      <c r="J36" s="132">
        <v>16755.781900000002</v>
      </c>
      <c r="K36" s="132">
        <v>4066.3436000000002</v>
      </c>
      <c r="L36" s="132">
        <v>8776.5634000000009</v>
      </c>
      <c r="M36" s="132">
        <v>4413.6674999999996</v>
      </c>
    </row>
    <row r="37" spans="1:13">
      <c r="A37" s="132" t="s">
        <v>759</v>
      </c>
      <c r="B37" s="132" t="s">
        <v>760</v>
      </c>
      <c r="C37" s="132" t="s">
        <v>691</v>
      </c>
      <c r="D37" s="132" t="s">
        <v>686</v>
      </c>
      <c r="E37" s="132">
        <v>7438</v>
      </c>
      <c r="F37" s="132">
        <v>119900.56</v>
      </c>
      <c r="G37" s="132">
        <v>103980.54</v>
      </c>
      <c r="H37" s="132">
        <v>74487.850999999995</v>
      </c>
      <c r="I37" s="132">
        <v>5614.9462000000003</v>
      </c>
      <c r="J37" s="132">
        <v>13048.483399999999</v>
      </c>
      <c r="K37" s="132">
        <v>3155.1995999999999</v>
      </c>
      <c r="L37" s="132">
        <v>5657.3428000000004</v>
      </c>
      <c r="M37" s="132">
        <v>2845.0350000000003</v>
      </c>
    </row>
    <row r="38" spans="1:13">
      <c r="A38" s="132" t="s">
        <v>761</v>
      </c>
      <c r="B38" s="132" t="s">
        <v>762</v>
      </c>
      <c r="C38" s="132" t="s">
        <v>691</v>
      </c>
      <c r="D38" s="132" t="s">
        <v>686</v>
      </c>
      <c r="E38" s="132">
        <v>11410</v>
      </c>
      <c r="F38" s="132">
        <v>183929.2</v>
      </c>
      <c r="G38" s="132">
        <v>158484.9</v>
      </c>
      <c r="H38" s="132">
        <v>114416.05699999999</v>
      </c>
      <c r="I38" s="132">
        <v>5911.5209999999997</v>
      </c>
      <c r="J38" s="132">
        <v>17205.138999999999</v>
      </c>
      <c r="K38" s="132">
        <v>4171.4960000000001</v>
      </c>
      <c r="L38" s="132">
        <v>8678.4460000000017</v>
      </c>
      <c r="M38" s="132">
        <v>4364.3249999999998</v>
      </c>
    </row>
    <row r="39" spans="1:13">
      <c r="A39" s="132" t="s">
        <v>763</v>
      </c>
      <c r="B39" s="132" t="s">
        <v>764</v>
      </c>
      <c r="C39" s="132" t="s">
        <v>756</v>
      </c>
      <c r="D39" s="132" t="s">
        <v>686</v>
      </c>
      <c r="E39" s="132">
        <v>25088</v>
      </c>
      <c r="F39" s="132">
        <v>338688</v>
      </c>
      <c r="G39" s="132">
        <v>521077.76000000001</v>
      </c>
      <c r="H39" s="132">
        <v>262089.58720000001</v>
      </c>
      <c r="I39" s="132">
        <v>23690.598399999999</v>
      </c>
      <c r="J39" s="132">
        <v>55314.022400000002</v>
      </c>
      <c r="K39" s="132">
        <v>15659.929599999999</v>
      </c>
      <c r="L39" s="132">
        <v>15976.038400000003</v>
      </c>
      <c r="M39" s="132">
        <v>8035.6863999999987</v>
      </c>
    </row>
    <row r="40" spans="1:13">
      <c r="A40" s="132" t="s">
        <v>765</v>
      </c>
      <c r="B40" s="132" t="s">
        <v>766</v>
      </c>
      <c r="C40" s="132" t="s">
        <v>756</v>
      </c>
      <c r="D40" s="132" t="s">
        <v>686</v>
      </c>
      <c r="E40" s="132">
        <v>6468</v>
      </c>
      <c r="F40" s="132">
        <v>155232</v>
      </c>
      <c r="G40" s="132">
        <v>176188.32</v>
      </c>
      <c r="H40" s="132">
        <v>103763.5368</v>
      </c>
      <c r="I40" s="132">
        <v>8197.5432000000001</v>
      </c>
      <c r="J40" s="132">
        <v>16173.234</v>
      </c>
      <c r="K40" s="132">
        <v>4678.9512000000004</v>
      </c>
      <c r="L40" s="132">
        <v>7322.4228000000003</v>
      </c>
      <c r="M40" s="132">
        <v>3682.8791999999999</v>
      </c>
    </row>
    <row r="41" spans="1:13">
      <c r="A41" s="132" t="s">
        <v>767</v>
      </c>
      <c r="B41" s="132" t="s">
        <v>768</v>
      </c>
      <c r="C41" s="132" t="s">
        <v>769</v>
      </c>
      <c r="D41" s="132" t="s">
        <v>686</v>
      </c>
      <c r="E41" s="132">
        <v>9789</v>
      </c>
      <c r="F41" s="132">
        <v>176202</v>
      </c>
      <c r="G41" s="132">
        <v>133228.29</v>
      </c>
      <c r="H41" s="132">
        <v>142001.19180000003</v>
      </c>
      <c r="I41" s="132">
        <v>8433.2235000000001</v>
      </c>
      <c r="J41" s="132">
        <v>21662.078099999999</v>
      </c>
      <c r="K41" s="132">
        <v>5169.5708999999997</v>
      </c>
      <c r="L41" s="132">
        <v>12975.319499999998</v>
      </c>
      <c r="M41" s="132">
        <v>6525.3474000000006</v>
      </c>
    </row>
    <row r="42" spans="1:13">
      <c r="A42" s="132" t="s">
        <v>770</v>
      </c>
      <c r="B42" s="132" t="s">
        <v>771</v>
      </c>
      <c r="C42" s="132" t="s">
        <v>769</v>
      </c>
      <c r="D42" s="132" t="s">
        <v>686</v>
      </c>
      <c r="E42" s="132">
        <v>43064</v>
      </c>
      <c r="F42" s="132">
        <v>821234.4</v>
      </c>
      <c r="G42" s="132">
        <v>915110</v>
      </c>
      <c r="H42" s="132">
        <v>534049.58319999999</v>
      </c>
      <c r="I42" s="132">
        <v>37099.635999999999</v>
      </c>
      <c r="J42" s="132">
        <v>95296.325599999996</v>
      </c>
      <c r="K42" s="132">
        <v>22742.098399999999</v>
      </c>
      <c r="L42" s="132">
        <v>40402.644800000002</v>
      </c>
      <c r="M42" s="132">
        <v>20321.901600000001</v>
      </c>
    </row>
    <row r="43" spans="1:13">
      <c r="A43" s="132" t="s">
        <v>772</v>
      </c>
      <c r="B43" s="132" t="s">
        <v>773</v>
      </c>
      <c r="C43" s="132" t="s">
        <v>685</v>
      </c>
      <c r="D43" s="132" t="s">
        <v>686</v>
      </c>
      <c r="E43" s="132">
        <v>10080</v>
      </c>
      <c r="F43" s="132">
        <v>322560</v>
      </c>
      <c r="G43" s="132">
        <v>93139.199999999997</v>
      </c>
      <c r="H43" s="132">
        <v>35025.983999999997</v>
      </c>
      <c r="I43" s="132">
        <v>8491.3919999999998</v>
      </c>
      <c r="J43" s="132">
        <v>37037.951999999997</v>
      </c>
      <c r="K43" s="132">
        <v>9766.5120000000006</v>
      </c>
      <c r="L43" s="132">
        <v>15214.752000000002</v>
      </c>
      <c r="M43" s="132">
        <v>7652.7360000000008</v>
      </c>
    </row>
    <row r="44" spans="1:13">
      <c r="A44" s="132" t="s">
        <v>774</v>
      </c>
      <c r="B44" s="132" t="s">
        <v>775</v>
      </c>
      <c r="C44" s="132" t="s">
        <v>769</v>
      </c>
      <c r="D44" s="132" t="s">
        <v>686</v>
      </c>
      <c r="E44" s="132">
        <v>1288</v>
      </c>
      <c r="F44" s="132">
        <v>28207.200000000001</v>
      </c>
      <c r="G44" s="132">
        <v>31337.040000000001</v>
      </c>
      <c r="H44" s="132">
        <v>15438.2256</v>
      </c>
      <c r="I44" s="132">
        <v>863.86159999999995</v>
      </c>
      <c r="J44" s="132">
        <v>2161.0064000000002</v>
      </c>
      <c r="K44" s="132">
        <v>517.51840000000004</v>
      </c>
      <c r="L44" s="132">
        <v>1208.4016000000004</v>
      </c>
      <c r="M44" s="132">
        <v>607.80719999999997</v>
      </c>
    </row>
    <row r="45" spans="1:13">
      <c r="A45" s="132" t="s">
        <v>776</v>
      </c>
      <c r="B45" s="132" t="s">
        <v>777</v>
      </c>
      <c r="C45" s="132" t="s">
        <v>769</v>
      </c>
      <c r="D45" s="132" t="s">
        <v>686</v>
      </c>
      <c r="E45" s="132">
        <v>2352</v>
      </c>
      <c r="F45" s="132">
        <v>46781.279999999999</v>
      </c>
      <c r="G45" s="132">
        <v>55507.199999999997</v>
      </c>
      <c r="H45" s="132">
        <v>25890.110399999998</v>
      </c>
      <c r="I45" s="132">
        <v>1589.4816000000001</v>
      </c>
      <c r="J45" s="132">
        <v>4441.2816000000003</v>
      </c>
      <c r="K45" s="132">
        <v>1063.8096</v>
      </c>
      <c r="L45" s="132">
        <v>2206.6464000000001</v>
      </c>
      <c r="M45" s="132">
        <v>1109.9087999999999</v>
      </c>
    </row>
    <row r="46" spans="1:13">
      <c r="A46" s="132" t="s">
        <v>778</v>
      </c>
      <c r="B46" s="132" t="s">
        <v>779</v>
      </c>
      <c r="C46" s="132" t="s">
        <v>769</v>
      </c>
      <c r="D46" s="132" t="s">
        <v>686</v>
      </c>
      <c r="E46" s="132">
        <v>1904</v>
      </c>
      <c r="F46" s="132">
        <v>47561.919999999998</v>
      </c>
      <c r="G46" s="132">
        <v>44553.599999999999</v>
      </c>
      <c r="H46" s="132">
        <v>23906.814400000003</v>
      </c>
      <c r="I46" s="132">
        <v>1640.296</v>
      </c>
      <c r="J46" s="132">
        <v>7164.1808000000001</v>
      </c>
      <c r="K46" s="132">
        <v>1801.3743999999999</v>
      </c>
      <c r="L46" s="132">
        <v>2243.4831999999997</v>
      </c>
      <c r="M46" s="132">
        <v>1128.3104000000003</v>
      </c>
    </row>
    <row r="47" spans="1:13">
      <c r="A47" s="132" t="s">
        <v>780</v>
      </c>
      <c r="B47" s="132" t="s">
        <v>781</v>
      </c>
      <c r="C47" s="132" t="s">
        <v>691</v>
      </c>
      <c r="D47" s="132" t="s">
        <v>686</v>
      </c>
      <c r="E47" s="132">
        <v>360</v>
      </c>
      <c r="F47" s="132">
        <v>5760</v>
      </c>
      <c r="G47" s="132">
        <v>6570</v>
      </c>
      <c r="H47" s="132">
        <v>3221.64</v>
      </c>
      <c r="I47" s="132">
        <v>307.584</v>
      </c>
      <c r="J47" s="132">
        <v>1138.932</v>
      </c>
      <c r="K47" s="132">
        <v>341.892</v>
      </c>
      <c r="L47" s="132">
        <v>271.69200000000001</v>
      </c>
      <c r="M47" s="132">
        <v>136.65600000000001</v>
      </c>
    </row>
    <row r="48" spans="1:13">
      <c r="A48" s="132" t="s">
        <v>782</v>
      </c>
      <c r="B48" s="132" t="s">
        <v>783</v>
      </c>
      <c r="C48" s="132" t="s">
        <v>715</v>
      </c>
      <c r="D48" s="132" t="s">
        <v>686</v>
      </c>
      <c r="E48" s="132">
        <v>5760</v>
      </c>
      <c r="F48" s="132">
        <v>15321.6</v>
      </c>
      <c r="G48" s="132">
        <v>37094.400000000001</v>
      </c>
      <c r="H48" s="132">
        <v>29244.096000000001</v>
      </c>
      <c r="I48" s="132">
        <v>1620.864</v>
      </c>
      <c r="J48" s="132">
        <v>7180.4160000000002</v>
      </c>
      <c r="K48" s="132">
        <v>1805.184</v>
      </c>
      <c r="L48" s="132">
        <v>724.60799999999995</v>
      </c>
      <c r="M48" s="132">
        <v>364.608</v>
      </c>
    </row>
    <row r="49" spans="1:13">
      <c r="A49" s="132" t="s">
        <v>784</v>
      </c>
      <c r="B49" s="132" t="s">
        <v>785</v>
      </c>
      <c r="C49" s="132" t="s">
        <v>715</v>
      </c>
      <c r="D49" s="132" t="s">
        <v>686</v>
      </c>
      <c r="E49" s="132">
        <v>6122</v>
      </c>
      <c r="F49" s="132">
        <v>17264.04</v>
      </c>
      <c r="G49" s="132">
        <v>39854.22</v>
      </c>
      <c r="H49" s="132">
        <v>18758.4202</v>
      </c>
      <c r="I49" s="132">
        <v>1722.7308</v>
      </c>
      <c r="J49" s="132">
        <v>7939.0096000000003</v>
      </c>
      <c r="K49" s="132">
        <v>1996.3842</v>
      </c>
      <c r="L49" s="132">
        <v>814.83820000000014</v>
      </c>
      <c r="M49" s="132">
        <v>409.56179999999995</v>
      </c>
    </row>
    <row r="50" spans="1:13">
      <c r="A50" s="132" t="s">
        <v>786</v>
      </c>
      <c r="B50" s="132" t="s">
        <v>787</v>
      </c>
      <c r="C50" s="132" t="s">
        <v>715</v>
      </c>
      <c r="D50" s="132" t="s">
        <v>686</v>
      </c>
      <c r="E50" s="132">
        <v>26880</v>
      </c>
      <c r="F50" s="132">
        <v>20160</v>
      </c>
      <c r="G50" s="132">
        <v>236544</v>
      </c>
      <c r="H50" s="132">
        <v>231270.14400000006</v>
      </c>
      <c r="I50" s="132">
        <v>7937.6639999999998</v>
      </c>
      <c r="J50" s="132">
        <v>31366.272000000001</v>
      </c>
      <c r="K50" s="132">
        <v>7886.5919999999996</v>
      </c>
      <c r="L50" s="132">
        <v>951.55200000000002</v>
      </c>
      <c r="M50" s="132">
        <v>478.46399999999994</v>
      </c>
    </row>
    <row r="51" spans="1:13">
      <c r="A51" s="132" t="s">
        <v>788</v>
      </c>
      <c r="B51" s="132" t="s">
        <v>789</v>
      </c>
      <c r="C51" s="132" t="s">
        <v>756</v>
      </c>
      <c r="D51" s="132" t="s">
        <v>686</v>
      </c>
      <c r="E51" s="132">
        <v>3354</v>
      </c>
      <c r="F51" s="132">
        <v>60372</v>
      </c>
      <c r="G51" s="132">
        <v>75968.100000000006</v>
      </c>
      <c r="H51" s="132">
        <v>60686.269800000009</v>
      </c>
      <c r="I51" s="132">
        <v>4158.2892000000002</v>
      </c>
      <c r="J51" s="132">
        <v>8778.7595999999994</v>
      </c>
      <c r="K51" s="132">
        <v>2518.5185999999999</v>
      </c>
      <c r="L51" s="132">
        <v>2847.8813999999998</v>
      </c>
      <c r="M51" s="132">
        <v>1432.1579999999999</v>
      </c>
    </row>
    <row r="52" spans="1:13">
      <c r="A52" s="132" t="s">
        <v>790</v>
      </c>
      <c r="B52" s="132" t="s">
        <v>791</v>
      </c>
      <c r="C52" s="132" t="s">
        <v>691</v>
      </c>
      <c r="D52" s="132" t="s">
        <v>686</v>
      </c>
      <c r="E52" s="132">
        <v>900</v>
      </c>
      <c r="F52" s="132">
        <v>12150</v>
      </c>
      <c r="G52" s="132">
        <v>11079</v>
      </c>
      <c r="H52" s="132">
        <v>7599.24</v>
      </c>
      <c r="I52" s="132">
        <v>641.88</v>
      </c>
      <c r="J52" s="132">
        <v>2366.1</v>
      </c>
      <c r="K52" s="132">
        <v>595.16999999999996</v>
      </c>
      <c r="L52" s="132">
        <v>573.12</v>
      </c>
      <c r="M52" s="132">
        <v>288.27000000000004</v>
      </c>
    </row>
    <row r="53" spans="1:13">
      <c r="A53" s="132" t="s">
        <v>792</v>
      </c>
      <c r="B53" s="132" t="s">
        <v>793</v>
      </c>
      <c r="C53" s="132" t="s">
        <v>691</v>
      </c>
      <c r="D53" s="132" t="s">
        <v>686</v>
      </c>
      <c r="E53" s="132">
        <v>810</v>
      </c>
      <c r="F53" s="132">
        <v>10935</v>
      </c>
      <c r="G53" s="132">
        <v>9971.1</v>
      </c>
      <c r="H53" s="132">
        <v>6605.1449999999986</v>
      </c>
      <c r="I53" s="132">
        <v>584.98199999999997</v>
      </c>
      <c r="J53" s="132">
        <v>2129.4899999999998</v>
      </c>
      <c r="K53" s="132">
        <v>535.65300000000002</v>
      </c>
      <c r="L53" s="132">
        <v>515.80799999999999</v>
      </c>
      <c r="M53" s="132">
        <v>259.44300000000004</v>
      </c>
    </row>
    <row r="54" spans="1:13">
      <c r="A54" s="132" t="s">
        <v>794</v>
      </c>
      <c r="B54" s="132" t="s">
        <v>795</v>
      </c>
      <c r="C54" s="132" t="s">
        <v>715</v>
      </c>
      <c r="D54" s="132" t="s">
        <v>686</v>
      </c>
      <c r="E54" s="132">
        <v>2733</v>
      </c>
      <c r="F54" s="132">
        <v>2049.75</v>
      </c>
      <c r="G54" s="132">
        <v>24050.400000000001</v>
      </c>
      <c r="H54" s="132">
        <v>14986.6788</v>
      </c>
      <c r="I54" s="132">
        <v>1687.0808999999999</v>
      </c>
      <c r="J54" s="132">
        <v>5693.1122999999998</v>
      </c>
      <c r="K54" s="132">
        <v>1431.5454</v>
      </c>
      <c r="L54" s="132">
        <v>96.748199999999997</v>
      </c>
      <c r="M54" s="132">
        <v>48.647399999999998</v>
      </c>
    </row>
    <row r="55" spans="1:13">
      <c r="A55" s="132" t="s">
        <v>796</v>
      </c>
      <c r="B55" s="132" t="s">
        <v>797</v>
      </c>
      <c r="C55" s="132" t="s">
        <v>715</v>
      </c>
      <c r="D55" s="132" t="s">
        <v>686</v>
      </c>
      <c r="E55" s="132">
        <v>2104</v>
      </c>
      <c r="F55" s="132">
        <v>1578</v>
      </c>
      <c r="G55" s="132">
        <v>18515.2</v>
      </c>
      <c r="H55" s="132">
        <v>17935.758399999999</v>
      </c>
      <c r="I55" s="132">
        <v>621.31119999999999</v>
      </c>
      <c r="J55" s="132">
        <v>4382.8424000000005</v>
      </c>
      <c r="K55" s="132">
        <v>1102.0752</v>
      </c>
      <c r="L55" s="132">
        <v>74.4816</v>
      </c>
      <c r="M55" s="132">
        <v>37.451199999999993</v>
      </c>
    </row>
    <row r="56" spans="1:13">
      <c r="A56" s="132" t="s">
        <v>798</v>
      </c>
      <c r="B56" s="132" t="s">
        <v>799</v>
      </c>
      <c r="C56" s="132" t="s">
        <v>691</v>
      </c>
      <c r="D56" s="132" t="s">
        <v>686</v>
      </c>
      <c r="E56" s="132">
        <v>9251</v>
      </c>
      <c r="F56" s="132">
        <v>166518</v>
      </c>
      <c r="G56" s="132">
        <v>184742.47</v>
      </c>
      <c r="H56" s="132">
        <v>113450.56360000001</v>
      </c>
      <c r="I56" s="132">
        <v>6215.7469000000001</v>
      </c>
      <c r="J56" s="132">
        <v>19586.217199999999</v>
      </c>
      <c r="K56" s="132">
        <v>5031.6189000000004</v>
      </c>
      <c r="L56" s="132">
        <v>7855.0241000000005</v>
      </c>
      <c r="M56" s="132">
        <v>3950.1769999999992</v>
      </c>
    </row>
    <row r="57" spans="1:13">
      <c r="A57" s="132" t="s">
        <v>800</v>
      </c>
      <c r="B57" s="132" t="s">
        <v>801</v>
      </c>
      <c r="C57" s="132" t="s">
        <v>691</v>
      </c>
      <c r="D57" s="132" t="s">
        <v>686</v>
      </c>
      <c r="E57" s="132">
        <v>14739</v>
      </c>
      <c r="F57" s="132">
        <v>265302</v>
      </c>
      <c r="G57" s="132">
        <v>294337.83</v>
      </c>
      <c r="H57" s="132">
        <v>178966.83360000001</v>
      </c>
      <c r="I57" s="132">
        <v>9903.1340999999993</v>
      </c>
      <c r="J57" s="132">
        <v>31205.410800000001</v>
      </c>
      <c r="K57" s="132">
        <v>8016.5420999999997</v>
      </c>
      <c r="L57" s="132">
        <v>12514.884900000001</v>
      </c>
      <c r="M57" s="132">
        <v>6293.5529999999999</v>
      </c>
    </row>
    <row r="58" spans="1:13">
      <c r="A58" s="132" t="s">
        <v>802</v>
      </c>
      <c r="B58" s="132" t="s">
        <v>803</v>
      </c>
      <c r="C58" s="132" t="s">
        <v>715</v>
      </c>
      <c r="D58" s="132" t="s">
        <v>686</v>
      </c>
      <c r="E58" s="132">
        <v>17280</v>
      </c>
      <c r="F58" s="132">
        <v>12960</v>
      </c>
      <c r="G58" s="132">
        <v>167961.60000000001</v>
      </c>
      <c r="H58" s="132">
        <v>88159.104000000007</v>
      </c>
      <c r="I58" s="132">
        <v>4862.5919999999996</v>
      </c>
      <c r="J58" s="132">
        <v>11945.664000000001</v>
      </c>
      <c r="K58" s="132">
        <v>2944.5120000000002</v>
      </c>
      <c r="L58" s="132">
        <v>611.71199999999999</v>
      </c>
      <c r="M58" s="132">
        <v>307.584</v>
      </c>
    </row>
    <row r="59" spans="1:13">
      <c r="A59" s="132" t="s">
        <v>804</v>
      </c>
      <c r="B59" s="132" t="s">
        <v>805</v>
      </c>
      <c r="C59" s="132" t="s">
        <v>691</v>
      </c>
      <c r="D59" s="132" t="s">
        <v>686</v>
      </c>
      <c r="E59" s="132">
        <v>15048</v>
      </c>
      <c r="F59" s="132">
        <v>270864</v>
      </c>
      <c r="G59" s="132">
        <v>300508.56</v>
      </c>
      <c r="H59" s="132">
        <v>231477.2592</v>
      </c>
      <c r="I59" s="132">
        <v>7632.24</v>
      </c>
      <c r="J59" s="132">
        <v>20903.651999999998</v>
      </c>
      <c r="K59" s="132">
        <v>5370.2879999999996</v>
      </c>
      <c r="L59" s="132">
        <v>12777.256800000003</v>
      </c>
      <c r="M59" s="132">
        <v>6425.4959999999992</v>
      </c>
    </row>
    <row r="60" spans="1:13">
      <c r="A60" s="132" t="s">
        <v>806</v>
      </c>
      <c r="B60" s="132" t="s">
        <v>807</v>
      </c>
      <c r="C60" s="132" t="s">
        <v>685</v>
      </c>
      <c r="D60" s="132" t="s">
        <v>686</v>
      </c>
      <c r="E60" s="132">
        <v>2520</v>
      </c>
      <c r="F60" s="132">
        <v>80640</v>
      </c>
      <c r="G60" s="132">
        <v>23234.400000000001</v>
      </c>
      <c r="H60" s="132">
        <v>16593.695999999996</v>
      </c>
      <c r="I60" s="132">
        <v>2122.848</v>
      </c>
      <c r="J60" s="132">
        <v>6388.4520000000002</v>
      </c>
      <c r="K60" s="132">
        <v>1684.62</v>
      </c>
      <c r="L60" s="132">
        <v>3803.6880000000001</v>
      </c>
      <c r="M60" s="132">
        <v>1913.1840000000002</v>
      </c>
    </row>
    <row r="61" spans="1:13">
      <c r="A61" s="132" t="s">
        <v>808</v>
      </c>
      <c r="B61" s="132" t="s">
        <v>809</v>
      </c>
      <c r="C61" s="132" t="s">
        <v>691</v>
      </c>
      <c r="D61" s="132" t="s">
        <v>686</v>
      </c>
      <c r="E61" s="132">
        <v>990</v>
      </c>
      <c r="F61" s="132">
        <v>17820</v>
      </c>
      <c r="G61" s="132">
        <v>19770.3</v>
      </c>
      <c r="H61" s="132">
        <v>11991.968999999999</v>
      </c>
      <c r="I61" s="132">
        <v>710.226</v>
      </c>
      <c r="J61" s="132">
        <v>1733.886</v>
      </c>
      <c r="K61" s="132">
        <v>445.40100000000001</v>
      </c>
      <c r="L61" s="132">
        <v>840.60900000000015</v>
      </c>
      <c r="M61" s="132">
        <v>422.73</v>
      </c>
    </row>
    <row r="62" spans="1:13">
      <c r="A62" s="132" t="s">
        <v>810</v>
      </c>
      <c r="B62" s="132" t="s">
        <v>811</v>
      </c>
      <c r="C62" s="132" t="s">
        <v>691</v>
      </c>
      <c r="D62" s="132" t="s">
        <v>686</v>
      </c>
      <c r="E62" s="132">
        <v>462</v>
      </c>
      <c r="F62" s="132">
        <v>8316</v>
      </c>
      <c r="G62" s="132">
        <v>9226.14</v>
      </c>
      <c r="H62" s="132">
        <v>5652.2466000000004</v>
      </c>
      <c r="I62" s="132">
        <v>331.43880000000001</v>
      </c>
      <c r="J62" s="132">
        <v>809.14679999999998</v>
      </c>
      <c r="K62" s="132">
        <v>207.85380000000001</v>
      </c>
      <c r="L62" s="132">
        <v>392.28419999999994</v>
      </c>
      <c r="M62" s="132">
        <v>197.27399999999997</v>
      </c>
    </row>
    <row r="63" spans="1:13">
      <c r="A63" s="132" t="s">
        <v>812</v>
      </c>
      <c r="B63" s="132" t="s">
        <v>813</v>
      </c>
      <c r="C63" s="132" t="s">
        <v>756</v>
      </c>
      <c r="D63" s="132" t="s">
        <v>686</v>
      </c>
      <c r="E63" s="132">
        <v>198</v>
      </c>
      <c r="F63" s="132">
        <v>6088.5</v>
      </c>
      <c r="G63" s="132">
        <v>10204.92</v>
      </c>
      <c r="H63" s="132">
        <v>8498.9519999999993</v>
      </c>
      <c r="I63" s="132">
        <v>0</v>
      </c>
      <c r="J63" s="132">
        <v>0</v>
      </c>
      <c r="K63" s="132">
        <v>0</v>
      </c>
      <c r="L63" s="132">
        <v>287.298</v>
      </c>
      <c r="M63" s="132">
        <v>144.50040000000001</v>
      </c>
    </row>
    <row r="64" spans="1:13">
      <c r="A64" s="132" t="s">
        <v>814</v>
      </c>
      <c r="B64" s="132" t="s">
        <v>815</v>
      </c>
      <c r="C64" s="132" t="s">
        <v>756</v>
      </c>
      <c r="D64" s="132" t="s">
        <v>686</v>
      </c>
      <c r="E64" s="132">
        <v>995</v>
      </c>
      <c r="F64" s="132">
        <v>8576.9</v>
      </c>
      <c r="G64" s="132">
        <v>15830.45</v>
      </c>
      <c r="H64" s="132">
        <v>11341.607</v>
      </c>
      <c r="I64" s="132">
        <v>620.68100000000004</v>
      </c>
      <c r="J64" s="132">
        <v>3029.9740000000002</v>
      </c>
      <c r="K64" s="132">
        <v>909.23099999999999</v>
      </c>
      <c r="L64" s="132">
        <v>404.76600000000002</v>
      </c>
      <c r="M64" s="132">
        <v>203.577</v>
      </c>
    </row>
    <row r="65" spans="1:13">
      <c r="A65" s="132" t="s">
        <v>816</v>
      </c>
      <c r="B65" s="132" t="s">
        <v>817</v>
      </c>
      <c r="C65" s="132" t="s">
        <v>715</v>
      </c>
      <c r="D65" s="132" t="s">
        <v>686</v>
      </c>
      <c r="E65" s="132">
        <v>11478</v>
      </c>
      <c r="F65" s="132">
        <v>19283.04</v>
      </c>
      <c r="G65" s="132">
        <v>172399.56</v>
      </c>
      <c r="H65" s="132">
        <v>168003.48599999998</v>
      </c>
      <c r="I65" s="132">
        <v>6161.3904000000002</v>
      </c>
      <c r="J65" s="132">
        <v>28528.569</v>
      </c>
      <c r="K65" s="132">
        <v>7491.6905999999999</v>
      </c>
      <c r="L65" s="132">
        <v>909.05759999999998</v>
      </c>
      <c r="M65" s="132">
        <v>457.97220000000004</v>
      </c>
    </row>
    <row r="66" spans="1:13">
      <c r="A66" s="132" t="s">
        <v>818</v>
      </c>
      <c r="B66" s="132" t="s">
        <v>819</v>
      </c>
      <c r="C66" s="132" t="s">
        <v>715</v>
      </c>
      <c r="D66" s="132" t="s">
        <v>686</v>
      </c>
      <c r="E66" s="132">
        <v>812</v>
      </c>
      <c r="F66" s="132">
        <v>609</v>
      </c>
      <c r="G66" s="132">
        <v>7145.6</v>
      </c>
      <c r="H66" s="132">
        <v>4457.0680000000002</v>
      </c>
      <c r="I66" s="132">
        <v>518.62440000000004</v>
      </c>
      <c r="J66" s="132">
        <v>687.76400000000001</v>
      </c>
      <c r="K66" s="132">
        <v>189.03360000000001</v>
      </c>
      <c r="L66" s="132">
        <v>28.744799999999998</v>
      </c>
      <c r="M66" s="132">
        <v>14.453599999999998</v>
      </c>
    </row>
    <row r="67" spans="1:13">
      <c r="A67" s="132" t="s">
        <v>820</v>
      </c>
      <c r="B67" s="132" t="s">
        <v>821</v>
      </c>
      <c r="C67" s="132" t="s">
        <v>769</v>
      </c>
      <c r="D67" s="132" t="s">
        <v>686</v>
      </c>
      <c r="E67" s="132">
        <v>57904</v>
      </c>
      <c r="F67" s="132">
        <v>1268097.6000000001</v>
      </c>
      <c r="G67" s="132">
        <v>1284889.76</v>
      </c>
      <c r="H67" s="132">
        <v>685085.38559999946</v>
      </c>
      <c r="I67" s="132">
        <v>38836.212800000001</v>
      </c>
      <c r="J67" s="132">
        <v>197585.8192</v>
      </c>
      <c r="K67" s="132">
        <v>49681.631999999998</v>
      </c>
      <c r="L67" s="132">
        <v>59814.832000000031</v>
      </c>
      <c r="M67" s="132">
        <v>30086.918399999988</v>
      </c>
    </row>
    <row r="68" spans="1:13">
      <c r="A68" s="132" t="s">
        <v>822</v>
      </c>
      <c r="B68" s="132" t="s">
        <v>823</v>
      </c>
      <c r="C68" s="132" t="s">
        <v>685</v>
      </c>
      <c r="D68" s="132" t="s">
        <v>686</v>
      </c>
      <c r="E68" s="132">
        <v>265131</v>
      </c>
      <c r="F68" s="132">
        <v>34467.03</v>
      </c>
      <c r="G68" s="132">
        <v>201499.56</v>
      </c>
      <c r="H68" s="132">
        <v>220827.60989999998</v>
      </c>
      <c r="I68" s="132">
        <v>3791.3733000000002</v>
      </c>
      <c r="J68" s="132">
        <v>20494.6263</v>
      </c>
      <c r="K68" s="132">
        <v>4851.8972999999996</v>
      </c>
      <c r="L68" s="132">
        <v>2348215.63791</v>
      </c>
      <c r="M68" s="132">
        <v>1181017.462365</v>
      </c>
    </row>
    <row r="69" spans="1:13">
      <c r="A69" s="132" t="s">
        <v>824</v>
      </c>
      <c r="B69" s="132" t="s">
        <v>825</v>
      </c>
      <c r="C69" s="132" t="s">
        <v>685</v>
      </c>
      <c r="D69" s="132" t="s">
        <v>686</v>
      </c>
      <c r="E69" s="132">
        <v>186678.5</v>
      </c>
      <c r="F69" s="132">
        <v>22401.42</v>
      </c>
      <c r="G69" s="132">
        <v>136275.31</v>
      </c>
      <c r="H69" s="132">
        <v>136368.64424999998</v>
      </c>
      <c r="I69" s="132">
        <v>3752.23785</v>
      </c>
      <c r="J69" s="132">
        <v>14504.919449999999</v>
      </c>
      <c r="K69" s="132">
        <v>3416.2165500000001</v>
      </c>
      <c r="L69" s="132">
        <v>2114934.5072749997</v>
      </c>
      <c r="M69" s="132">
        <v>1063696.1876699999</v>
      </c>
    </row>
    <row r="70" spans="1:13">
      <c r="A70" s="132" t="s">
        <v>826</v>
      </c>
      <c r="B70" s="132" t="s">
        <v>827</v>
      </c>
      <c r="C70" s="132" t="s">
        <v>715</v>
      </c>
      <c r="D70" s="132" t="s">
        <v>686</v>
      </c>
      <c r="E70" s="132">
        <v>1152</v>
      </c>
      <c r="F70" s="132">
        <v>864</v>
      </c>
      <c r="G70" s="132">
        <v>10270.719999999999</v>
      </c>
      <c r="H70" s="132">
        <v>10634.9184</v>
      </c>
      <c r="I70" s="132">
        <v>418.98239999999998</v>
      </c>
      <c r="J70" s="132">
        <v>2399.7312000000002</v>
      </c>
      <c r="K70" s="132">
        <v>603.41759999999999</v>
      </c>
      <c r="L70" s="132">
        <v>40.780799999999999</v>
      </c>
      <c r="M70" s="132">
        <v>20.505600000000001</v>
      </c>
    </row>
    <row r="71" spans="1:13">
      <c r="A71" s="132" t="s">
        <v>828</v>
      </c>
      <c r="B71" s="132" t="s">
        <v>829</v>
      </c>
      <c r="C71" s="132" t="s">
        <v>685</v>
      </c>
      <c r="D71" s="132" t="s">
        <v>686</v>
      </c>
      <c r="E71" s="132">
        <v>528</v>
      </c>
      <c r="F71" s="132">
        <v>16236</v>
      </c>
      <c r="G71" s="132">
        <v>16753.439999999999</v>
      </c>
      <c r="H71" s="132">
        <v>12636.676799999999</v>
      </c>
      <c r="I71" s="132">
        <v>2157.9888000000001</v>
      </c>
      <c r="J71" s="132">
        <v>5357.1408000000001</v>
      </c>
      <c r="K71" s="132">
        <v>1412.0304000000001</v>
      </c>
      <c r="L71" s="132">
        <v>765.86400000000003</v>
      </c>
      <c r="M71" s="132">
        <v>385.17599999999999</v>
      </c>
    </row>
    <row r="72" spans="1:13">
      <c r="A72" s="132" t="s">
        <v>830</v>
      </c>
      <c r="B72" s="132" t="s">
        <v>831</v>
      </c>
      <c r="C72" s="132" t="s">
        <v>685</v>
      </c>
      <c r="D72" s="132" t="s">
        <v>686</v>
      </c>
      <c r="E72" s="132">
        <v>567</v>
      </c>
      <c r="F72" s="132">
        <v>68.040000000000006</v>
      </c>
      <c r="G72" s="132">
        <v>323.19</v>
      </c>
      <c r="H72" s="132">
        <v>30.844799999999999</v>
      </c>
      <c r="I72" s="132">
        <v>9.9224999999999994</v>
      </c>
      <c r="J72" s="132">
        <v>27.2727</v>
      </c>
      <c r="K72" s="132">
        <v>6.6338999999999997</v>
      </c>
      <c r="L72" s="132">
        <v>3470.2987499999999</v>
      </c>
      <c r="M72" s="132">
        <v>1745.3606500000001</v>
      </c>
    </row>
    <row r="73" spans="1:13">
      <c r="A73" s="132" t="s">
        <v>832</v>
      </c>
      <c r="B73" s="132" t="s">
        <v>833</v>
      </c>
      <c r="C73" s="132" t="s">
        <v>685</v>
      </c>
      <c r="D73" s="132" t="s">
        <v>686</v>
      </c>
      <c r="E73" s="132">
        <v>24242</v>
      </c>
      <c r="F73" s="132">
        <v>2909.04</v>
      </c>
      <c r="G73" s="132">
        <v>15514.88</v>
      </c>
      <c r="H73" s="132">
        <v>13667.639599999999</v>
      </c>
      <c r="I73" s="132">
        <v>669.07920000000001</v>
      </c>
      <c r="J73" s="132">
        <v>303.02499999999998</v>
      </c>
      <c r="K73" s="132">
        <v>715.13900000000001</v>
      </c>
      <c r="L73" s="132">
        <v>122709.51548500001</v>
      </c>
      <c r="M73" s="132">
        <v>61715.825185000002</v>
      </c>
    </row>
    <row r="74" spans="1:13">
      <c r="A74" s="132" t="s">
        <v>834</v>
      </c>
      <c r="B74" s="132" t="s">
        <v>835</v>
      </c>
      <c r="C74" s="132" t="s">
        <v>691</v>
      </c>
      <c r="D74" s="132" t="s">
        <v>686</v>
      </c>
      <c r="E74" s="132">
        <v>15660</v>
      </c>
      <c r="F74" s="132">
        <v>206315.1</v>
      </c>
      <c r="G74" s="132">
        <v>198882</v>
      </c>
      <c r="H74" s="132">
        <v>166708.53000000003</v>
      </c>
      <c r="I74" s="132">
        <v>11925.09</v>
      </c>
      <c r="J74" s="132">
        <v>63080.046000000002</v>
      </c>
      <c r="K74" s="132">
        <v>15868.278</v>
      </c>
      <c r="L74" s="132">
        <v>9698.2380000000012</v>
      </c>
      <c r="M74" s="132">
        <v>4878.09</v>
      </c>
    </row>
    <row r="75" spans="1:13">
      <c r="A75" s="132" t="s">
        <v>836</v>
      </c>
      <c r="B75" s="132" t="s">
        <v>837</v>
      </c>
      <c r="C75" s="132" t="s">
        <v>685</v>
      </c>
      <c r="D75" s="132" t="s">
        <v>686</v>
      </c>
      <c r="E75" s="132">
        <v>1008</v>
      </c>
      <c r="F75" s="132">
        <v>41529.599999999999</v>
      </c>
      <c r="G75" s="132">
        <v>37396.800000000003</v>
      </c>
      <c r="H75" s="132">
        <v>31896.648000000001</v>
      </c>
      <c r="I75" s="132">
        <v>4036.1327999999999</v>
      </c>
      <c r="J75" s="132">
        <v>7013.7647999999999</v>
      </c>
      <c r="K75" s="132">
        <v>1848.672</v>
      </c>
      <c r="L75" s="132">
        <v>1958.9472000000001</v>
      </c>
      <c r="M75" s="132">
        <v>985.2192</v>
      </c>
    </row>
    <row r="76" spans="1:13">
      <c r="A76" s="132" t="s">
        <v>838</v>
      </c>
      <c r="B76" s="132" t="s">
        <v>839</v>
      </c>
      <c r="C76" s="132" t="s">
        <v>685</v>
      </c>
      <c r="D76" s="132" t="s">
        <v>686</v>
      </c>
      <c r="E76" s="132">
        <v>16</v>
      </c>
      <c r="F76" s="132">
        <v>659.2</v>
      </c>
      <c r="G76" s="132">
        <v>612.48</v>
      </c>
      <c r="H76" s="132">
        <v>581.08000000000004</v>
      </c>
      <c r="I76" s="132">
        <v>42.491199999999999</v>
      </c>
      <c r="J76" s="132">
        <v>342.93920000000003</v>
      </c>
      <c r="K76" s="132">
        <v>90.3904</v>
      </c>
      <c r="L76" s="132">
        <v>31.0944</v>
      </c>
      <c r="M76" s="132">
        <v>15.638400000000001</v>
      </c>
    </row>
    <row r="77" spans="1:13">
      <c r="A77" s="132" t="s">
        <v>840</v>
      </c>
      <c r="B77" s="132" t="s">
        <v>841</v>
      </c>
      <c r="C77" s="132" t="s">
        <v>715</v>
      </c>
      <c r="D77" s="132" t="s">
        <v>686</v>
      </c>
      <c r="E77" s="132">
        <v>3840</v>
      </c>
      <c r="F77" s="132">
        <v>2880</v>
      </c>
      <c r="G77" s="132">
        <v>33792</v>
      </c>
      <c r="H77" s="132">
        <v>14987.903999999991</v>
      </c>
      <c r="I77" s="132">
        <v>1111.296</v>
      </c>
      <c r="J77" s="132">
        <v>7999.1040000000003</v>
      </c>
      <c r="K77" s="132">
        <v>2011.3920000000001</v>
      </c>
      <c r="L77" s="132">
        <v>135.93599999999998</v>
      </c>
      <c r="M77" s="132">
        <v>68.35199999999999</v>
      </c>
    </row>
    <row r="78" spans="1:13">
      <c r="A78" s="132" t="s">
        <v>842</v>
      </c>
      <c r="B78" s="132" t="s">
        <v>843</v>
      </c>
      <c r="C78" s="132" t="s">
        <v>691</v>
      </c>
      <c r="D78" s="132" t="s">
        <v>686</v>
      </c>
      <c r="E78" s="132">
        <v>891</v>
      </c>
      <c r="F78" s="132">
        <v>10692</v>
      </c>
      <c r="G78" s="132">
        <v>16421.13</v>
      </c>
      <c r="H78" s="132">
        <v>15276.729599999999</v>
      </c>
      <c r="I78" s="132">
        <v>1089.5147999999999</v>
      </c>
      <c r="J78" s="132">
        <v>4204.8963000000003</v>
      </c>
      <c r="K78" s="132">
        <v>1262.1905999999999</v>
      </c>
      <c r="L78" s="132">
        <v>504.30600000000004</v>
      </c>
      <c r="M78" s="132">
        <v>253.66770000000002</v>
      </c>
    </row>
    <row r="79" spans="1:13">
      <c r="A79" s="132" t="s">
        <v>844</v>
      </c>
      <c r="B79" s="132" t="s">
        <v>845</v>
      </c>
      <c r="C79" s="132" t="s">
        <v>691</v>
      </c>
      <c r="D79" s="132" t="s">
        <v>686</v>
      </c>
      <c r="E79" s="132">
        <v>2816</v>
      </c>
      <c r="F79" s="132">
        <v>73920</v>
      </c>
      <c r="G79" s="132">
        <v>87239.679999999993</v>
      </c>
      <c r="H79" s="132">
        <v>80126.464000000007</v>
      </c>
      <c r="I79" s="132">
        <v>8463.2063999999991</v>
      </c>
      <c r="J79" s="132">
        <v>24333.900799999999</v>
      </c>
      <c r="K79" s="132">
        <v>6703.4880000000003</v>
      </c>
      <c r="L79" s="132">
        <v>3486.771200000001</v>
      </c>
      <c r="M79" s="132">
        <v>1753.8047999999994</v>
      </c>
    </row>
    <row r="80" spans="1:13">
      <c r="A80" s="132" t="s">
        <v>846</v>
      </c>
      <c r="B80" s="132" t="s">
        <v>847</v>
      </c>
      <c r="C80" s="132" t="s">
        <v>691</v>
      </c>
      <c r="D80" s="132" t="s">
        <v>686</v>
      </c>
      <c r="E80" s="132">
        <v>4436</v>
      </c>
      <c r="F80" s="132">
        <v>116445</v>
      </c>
      <c r="G80" s="132">
        <v>137516</v>
      </c>
      <c r="H80" s="132">
        <v>125794.31360000005</v>
      </c>
      <c r="I80" s="132">
        <v>13960.9792</v>
      </c>
      <c r="J80" s="132">
        <v>41239.273999999998</v>
      </c>
      <c r="K80" s="132">
        <v>11360.596</v>
      </c>
      <c r="L80" s="132">
        <v>5492.6552000000011</v>
      </c>
      <c r="M80" s="132">
        <v>2762.7408000000005</v>
      </c>
    </row>
    <row r="81" spans="1:13">
      <c r="A81" s="132" t="s">
        <v>848</v>
      </c>
      <c r="B81" s="132" t="s">
        <v>849</v>
      </c>
      <c r="C81" s="132" t="s">
        <v>715</v>
      </c>
      <c r="D81" s="132" t="s">
        <v>686</v>
      </c>
      <c r="E81" s="132">
        <v>16050</v>
      </c>
      <c r="F81" s="132">
        <v>33063</v>
      </c>
      <c r="G81" s="132">
        <v>388410</v>
      </c>
      <c r="H81" s="132">
        <v>334348.78499999997</v>
      </c>
      <c r="I81" s="132">
        <v>16878.18</v>
      </c>
      <c r="J81" s="132">
        <v>66410.085000000006</v>
      </c>
      <c r="K81" s="132">
        <v>16306.8</v>
      </c>
      <c r="L81" s="132">
        <v>1560.06</v>
      </c>
      <c r="M81" s="132">
        <v>784.84500000000003</v>
      </c>
    </row>
    <row r="82" spans="1:13">
      <c r="A82" s="132" t="s">
        <v>850</v>
      </c>
      <c r="B82" s="132" t="s">
        <v>851</v>
      </c>
      <c r="C82" s="132" t="s">
        <v>756</v>
      </c>
      <c r="D82" s="132" t="s">
        <v>686</v>
      </c>
      <c r="E82" s="132">
        <v>784</v>
      </c>
      <c r="F82" s="132">
        <v>10584</v>
      </c>
      <c r="G82" s="132">
        <v>16526.72</v>
      </c>
      <c r="H82" s="132">
        <v>15196.507199999998</v>
      </c>
      <c r="I82" s="132">
        <v>617.71360000000004</v>
      </c>
      <c r="J82" s="132">
        <v>1565.5696</v>
      </c>
      <c r="K82" s="132">
        <v>469.85120000000001</v>
      </c>
      <c r="L82" s="132">
        <v>499.25119999999998</v>
      </c>
      <c r="M82" s="132">
        <v>251.11520000000004</v>
      </c>
    </row>
    <row r="83" spans="1:13">
      <c r="A83" s="132" t="s">
        <v>852</v>
      </c>
      <c r="B83" s="132" t="s">
        <v>853</v>
      </c>
      <c r="C83" s="132" t="s">
        <v>756</v>
      </c>
      <c r="D83" s="132" t="s">
        <v>686</v>
      </c>
      <c r="E83" s="132">
        <v>448</v>
      </c>
      <c r="F83" s="132">
        <v>6048</v>
      </c>
      <c r="G83" s="132">
        <v>11056.64</v>
      </c>
      <c r="H83" s="132">
        <v>7587.5072</v>
      </c>
      <c r="I83" s="132">
        <v>395.89760000000001</v>
      </c>
      <c r="J83" s="132">
        <v>894.61120000000005</v>
      </c>
      <c r="K83" s="132">
        <v>268.4864</v>
      </c>
      <c r="L83" s="132">
        <v>285.28640000000001</v>
      </c>
      <c r="M83" s="132">
        <v>143.49440000000001</v>
      </c>
    </row>
    <row r="84" spans="1:13">
      <c r="A84" s="132" t="s">
        <v>854</v>
      </c>
      <c r="B84" s="132" t="s">
        <v>855</v>
      </c>
      <c r="C84" s="132" t="s">
        <v>756</v>
      </c>
      <c r="D84" s="132" t="s">
        <v>686</v>
      </c>
      <c r="E84" s="132">
        <v>224</v>
      </c>
      <c r="F84" s="132">
        <v>3024</v>
      </c>
      <c r="G84" s="132">
        <v>3969.28</v>
      </c>
      <c r="H84" s="132">
        <v>4910.9535999999998</v>
      </c>
      <c r="I84" s="132">
        <v>187.98079999999999</v>
      </c>
      <c r="J84" s="132">
        <v>420.20159999999998</v>
      </c>
      <c r="K84" s="132">
        <v>126.0896</v>
      </c>
      <c r="L84" s="132">
        <v>142.64320000000001</v>
      </c>
      <c r="M84" s="132">
        <v>71.747200000000007</v>
      </c>
    </row>
    <row r="85" spans="1:13">
      <c r="A85" s="132" t="s">
        <v>856</v>
      </c>
      <c r="B85" s="132" t="s">
        <v>857</v>
      </c>
      <c r="C85" s="132" t="s">
        <v>715</v>
      </c>
      <c r="D85" s="132" t="s">
        <v>686</v>
      </c>
      <c r="E85" s="132">
        <v>2157</v>
      </c>
      <c r="F85" s="132">
        <v>1617.75</v>
      </c>
      <c r="G85" s="132">
        <v>18981.599999999999</v>
      </c>
      <c r="H85" s="132">
        <v>12547.916100000002</v>
      </c>
      <c r="I85" s="132">
        <v>674.92529999999999</v>
      </c>
      <c r="J85" s="132">
        <v>4493.2466999999997</v>
      </c>
      <c r="K85" s="132">
        <v>1129.8366000000001</v>
      </c>
      <c r="L85" s="132">
        <v>76.357799999999983</v>
      </c>
      <c r="M85" s="132">
        <v>38.394599999999997</v>
      </c>
    </row>
    <row r="86" spans="1:13">
      <c r="A86" s="132" t="s">
        <v>858</v>
      </c>
      <c r="B86" s="132" t="s">
        <v>859</v>
      </c>
      <c r="C86" s="132" t="s">
        <v>715</v>
      </c>
      <c r="D86" s="132" t="s">
        <v>686</v>
      </c>
      <c r="E86" s="132">
        <v>1535</v>
      </c>
      <c r="F86" s="132">
        <v>1151.25</v>
      </c>
      <c r="G86" s="132">
        <v>13508</v>
      </c>
      <c r="H86" s="132">
        <v>8385.398000000001</v>
      </c>
      <c r="I86" s="132">
        <v>509.00599999999997</v>
      </c>
      <c r="J86" s="132">
        <v>3197.5585000000001</v>
      </c>
      <c r="K86" s="132">
        <v>804.03300000000002</v>
      </c>
      <c r="L86" s="132">
        <v>54.338999999999999</v>
      </c>
      <c r="M86" s="132">
        <v>27.323000000000004</v>
      </c>
    </row>
    <row r="87" spans="1:13">
      <c r="A87" s="132" t="s">
        <v>860</v>
      </c>
      <c r="B87" s="132" t="s">
        <v>861</v>
      </c>
      <c r="C87" s="132" t="s">
        <v>715</v>
      </c>
      <c r="D87" s="132" t="s">
        <v>686</v>
      </c>
      <c r="E87" s="132">
        <v>1475</v>
      </c>
      <c r="F87" s="132">
        <v>1106.25</v>
      </c>
      <c r="G87" s="132">
        <v>12980</v>
      </c>
      <c r="H87" s="132">
        <v>4867.3525000000009</v>
      </c>
      <c r="I87" s="132">
        <v>425.83249999999998</v>
      </c>
      <c r="J87" s="132">
        <v>3072.5725000000002</v>
      </c>
      <c r="K87" s="132">
        <v>772.60500000000002</v>
      </c>
      <c r="L87" s="132">
        <v>52.214999999999989</v>
      </c>
      <c r="M87" s="132">
        <v>26.255000000000006</v>
      </c>
    </row>
    <row r="88" spans="1:13">
      <c r="A88" s="132" t="s">
        <v>862</v>
      </c>
      <c r="B88" s="132" t="s">
        <v>863</v>
      </c>
      <c r="C88" s="132" t="s">
        <v>715</v>
      </c>
      <c r="D88" s="132" t="s">
        <v>686</v>
      </c>
      <c r="E88" s="132">
        <v>768</v>
      </c>
      <c r="F88" s="132">
        <v>576</v>
      </c>
      <c r="G88" s="132">
        <v>6758.4</v>
      </c>
      <c r="H88" s="132">
        <v>4144.0511999999999</v>
      </c>
      <c r="I88" s="132">
        <v>225.94560000000001</v>
      </c>
      <c r="J88" s="132">
        <v>1599.8208</v>
      </c>
      <c r="K88" s="132">
        <v>402.27839999999998</v>
      </c>
      <c r="L88" s="132">
        <v>27.187199999999997</v>
      </c>
      <c r="M88" s="132">
        <v>13.670399999999999</v>
      </c>
    </row>
    <row r="89" spans="1:13">
      <c r="A89" s="132" t="s">
        <v>864</v>
      </c>
      <c r="B89" s="132" t="s">
        <v>865</v>
      </c>
      <c r="C89" s="132" t="s">
        <v>715</v>
      </c>
      <c r="D89" s="132" t="s">
        <v>686</v>
      </c>
      <c r="E89" s="132">
        <v>957</v>
      </c>
      <c r="F89" s="132">
        <v>717.75</v>
      </c>
      <c r="G89" s="132">
        <v>8421.6</v>
      </c>
      <c r="H89" s="132">
        <v>4732.9391999999998</v>
      </c>
      <c r="I89" s="132">
        <v>284.99459999999999</v>
      </c>
      <c r="J89" s="132">
        <v>1993.5266999999999</v>
      </c>
      <c r="K89" s="132">
        <v>501.27659999999997</v>
      </c>
      <c r="L89" s="132">
        <v>33.877799999999993</v>
      </c>
      <c r="M89" s="132">
        <v>17.034599999999998</v>
      </c>
    </row>
    <row r="90" spans="1:13">
      <c r="A90" s="132" t="s">
        <v>866</v>
      </c>
      <c r="B90" s="132" t="s">
        <v>867</v>
      </c>
      <c r="C90" s="132" t="s">
        <v>691</v>
      </c>
      <c r="D90" s="132" t="s">
        <v>686</v>
      </c>
      <c r="E90" s="132">
        <v>877</v>
      </c>
      <c r="F90" s="132">
        <v>15786</v>
      </c>
      <c r="G90" s="132">
        <v>17513.689999999999</v>
      </c>
      <c r="H90" s="132">
        <v>12618.188299999996</v>
      </c>
      <c r="I90" s="132">
        <v>548.30039999999997</v>
      </c>
      <c r="J90" s="132">
        <v>1582.9849999999999</v>
      </c>
      <c r="K90" s="132">
        <v>406.66489999999999</v>
      </c>
      <c r="L90" s="132">
        <v>744.66070000000002</v>
      </c>
      <c r="M90" s="132">
        <v>374.47900000000004</v>
      </c>
    </row>
    <row r="91" spans="1:13">
      <c r="A91" s="132" t="s">
        <v>868</v>
      </c>
      <c r="B91" s="132" t="s">
        <v>869</v>
      </c>
      <c r="C91" s="132" t="s">
        <v>691</v>
      </c>
      <c r="D91" s="132" t="s">
        <v>686</v>
      </c>
      <c r="E91" s="132">
        <v>396</v>
      </c>
      <c r="F91" s="132">
        <v>7128</v>
      </c>
      <c r="G91" s="132">
        <v>7908.12</v>
      </c>
      <c r="H91" s="132">
        <v>5221.3787999999995</v>
      </c>
      <c r="I91" s="132">
        <v>373.1112</v>
      </c>
      <c r="J91" s="132">
        <v>693.55439999999999</v>
      </c>
      <c r="K91" s="132">
        <v>178.16040000000001</v>
      </c>
      <c r="L91" s="132">
        <v>336.24359999999996</v>
      </c>
      <c r="M91" s="132">
        <v>169.09199999999998</v>
      </c>
    </row>
    <row r="92" spans="1:13">
      <c r="A92" s="132" t="s">
        <v>870</v>
      </c>
      <c r="B92" s="132" t="s">
        <v>871</v>
      </c>
      <c r="C92" s="132" t="s">
        <v>691</v>
      </c>
      <c r="D92" s="132" t="s">
        <v>686</v>
      </c>
      <c r="E92" s="132">
        <v>1463</v>
      </c>
      <c r="F92" s="132">
        <v>26334</v>
      </c>
      <c r="G92" s="132">
        <v>29216.11</v>
      </c>
      <c r="H92" s="132">
        <v>17496.309599999997</v>
      </c>
      <c r="I92" s="132">
        <v>1066.0880999999999</v>
      </c>
      <c r="J92" s="132">
        <v>3369.8742000000002</v>
      </c>
      <c r="K92" s="132">
        <v>856.00130000000001</v>
      </c>
      <c r="L92" s="132">
        <v>1242.2333000000001</v>
      </c>
      <c r="M92" s="132">
        <v>624.70100000000002</v>
      </c>
    </row>
    <row r="93" spans="1:13">
      <c r="A93" s="132" t="s">
        <v>872</v>
      </c>
      <c r="B93" s="132" t="s">
        <v>873</v>
      </c>
      <c r="C93" s="132" t="s">
        <v>691</v>
      </c>
      <c r="D93" s="132" t="s">
        <v>686</v>
      </c>
      <c r="E93" s="132">
        <v>902</v>
      </c>
      <c r="F93" s="132">
        <v>16236</v>
      </c>
      <c r="G93" s="132">
        <v>18012.939999999999</v>
      </c>
      <c r="H93" s="132">
        <v>12570.813200000001</v>
      </c>
      <c r="I93" s="132">
        <v>745.05200000000002</v>
      </c>
      <c r="J93" s="132">
        <v>1862.63</v>
      </c>
      <c r="K93" s="132">
        <v>478.51100000000002</v>
      </c>
      <c r="L93" s="132">
        <v>765.8882000000001</v>
      </c>
      <c r="M93" s="132">
        <v>385.15400000000005</v>
      </c>
    </row>
    <row r="94" spans="1:13">
      <c r="A94" s="132" t="s">
        <v>874</v>
      </c>
      <c r="B94" s="132" t="s">
        <v>875</v>
      </c>
      <c r="C94" s="132" t="s">
        <v>691</v>
      </c>
      <c r="D94" s="132" t="s">
        <v>686</v>
      </c>
      <c r="E94" s="132">
        <v>1188</v>
      </c>
      <c r="F94" s="132">
        <v>21384</v>
      </c>
      <c r="G94" s="132">
        <v>23724.36</v>
      </c>
      <c r="H94" s="132">
        <v>14170.107599999996</v>
      </c>
      <c r="I94" s="132">
        <v>837.77760000000001</v>
      </c>
      <c r="J94" s="132">
        <v>2743.9236000000001</v>
      </c>
      <c r="K94" s="132">
        <v>704.95920000000001</v>
      </c>
      <c r="L94" s="132">
        <v>1008.7308000000003</v>
      </c>
      <c r="M94" s="132">
        <v>507.27600000000007</v>
      </c>
    </row>
    <row r="95" spans="1:13">
      <c r="A95" s="132" t="s">
        <v>876</v>
      </c>
      <c r="B95" s="132" t="s">
        <v>877</v>
      </c>
      <c r="C95" s="132" t="s">
        <v>691</v>
      </c>
      <c r="D95" s="132" t="s">
        <v>686</v>
      </c>
      <c r="E95" s="132">
        <v>1056</v>
      </c>
      <c r="F95" s="132">
        <v>19008</v>
      </c>
      <c r="G95" s="132">
        <v>21088.32</v>
      </c>
      <c r="H95" s="132">
        <v>14577.1296</v>
      </c>
      <c r="I95" s="132">
        <v>603.6096</v>
      </c>
      <c r="J95" s="132">
        <v>2277.4751999999999</v>
      </c>
      <c r="K95" s="132">
        <v>585.12959999999998</v>
      </c>
      <c r="L95" s="132">
        <v>896.64960000000008</v>
      </c>
      <c r="M95" s="132">
        <v>450.91200000000003</v>
      </c>
    </row>
    <row r="96" spans="1:13">
      <c r="A96" s="132" t="s">
        <v>878</v>
      </c>
      <c r="B96" s="132" t="s">
        <v>879</v>
      </c>
      <c r="C96" s="132" t="s">
        <v>691</v>
      </c>
      <c r="D96" s="132" t="s">
        <v>686</v>
      </c>
      <c r="E96" s="132">
        <v>348</v>
      </c>
      <c r="F96" s="132">
        <v>5609.76</v>
      </c>
      <c r="G96" s="132">
        <v>5136.4799999999996</v>
      </c>
      <c r="H96" s="132">
        <v>3508.9884000000002</v>
      </c>
      <c r="I96" s="132">
        <v>230.13239999999999</v>
      </c>
      <c r="J96" s="132">
        <v>1037.9448</v>
      </c>
      <c r="K96" s="132">
        <v>266.67239999999998</v>
      </c>
      <c r="L96" s="132">
        <v>264.68880000000001</v>
      </c>
      <c r="M96" s="132">
        <v>133.10999999999999</v>
      </c>
    </row>
    <row r="97" spans="1:13">
      <c r="A97" s="132" t="s">
        <v>880</v>
      </c>
      <c r="B97" s="132" t="s">
        <v>881</v>
      </c>
      <c r="C97" s="132" t="s">
        <v>691</v>
      </c>
      <c r="D97" s="132" t="s">
        <v>686</v>
      </c>
      <c r="E97" s="132">
        <v>2912</v>
      </c>
      <c r="F97" s="132">
        <v>30576</v>
      </c>
      <c r="G97" s="132">
        <v>26528.32</v>
      </c>
      <c r="H97" s="132">
        <v>25800.0288</v>
      </c>
      <c r="I97" s="132">
        <v>2098.096</v>
      </c>
      <c r="J97" s="132">
        <v>7742.4255999999996</v>
      </c>
      <c r="K97" s="132">
        <v>2323.4848000000002</v>
      </c>
      <c r="L97" s="132">
        <v>1442.3136000000004</v>
      </c>
      <c r="M97" s="132">
        <v>725.37919999999997</v>
      </c>
    </row>
    <row r="98" spans="1:13">
      <c r="A98" s="132" t="s">
        <v>882</v>
      </c>
      <c r="B98" s="132" t="s">
        <v>883</v>
      </c>
      <c r="C98" s="132" t="s">
        <v>715</v>
      </c>
      <c r="D98" s="132" t="s">
        <v>686</v>
      </c>
      <c r="E98" s="132">
        <v>25088</v>
      </c>
      <c r="F98" s="132">
        <v>35123.199999999997</v>
      </c>
      <c r="G98" s="132">
        <v>741601.28000000003</v>
      </c>
      <c r="H98" s="132">
        <v>288379.03359999997</v>
      </c>
      <c r="I98" s="132">
        <v>16633.344000000001</v>
      </c>
      <c r="J98" s="132">
        <v>95502.489600000001</v>
      </c>
      <c r="K98" s="132">
        <v>23281.664000000001</v>
      </c>
      <c r="L98" s="132">
        <v>1655.808</v>
      </c>
      <c r="M98" s="132">
        <v>832.92160000000001</v>
      </c>
    </row>
    <row r="99" spans="1:13">
      <c r="A99" s="132" t="s">
        <v>884</v>
      </c>
      <c r="B99" s="132" t="s">
        <v>885</v>
      </c>
      <c r="C99" s="132" t="s">
        <v>715</v>
      </c>
      <c r="D99" s="132" t="s">
        <v>686</v>
      </c>
      <c r="E99" s="132">
        <v>66340</v>
      </c>
      <c r="F99" s="132">
        <v>185752</v>
      </c>
      <c r="G99" s="132">
        <v>2343792.2000000002</v>
      </c>
      <c r="H99" s="132">
        <v>1321101.3939999994</v>
      </c>
      <c r="I99" s="132">
        <v>54690.696000000004</v>
      </c>
      <c r="J99" s="132">
        <v>228647.44399999999</v>
      </c>
      <c r="K99" s="132">
        <v>55732.233999999997</v>
      </c>
      <c r="L99" s="132">
        <v>8763.5139999999956</v>
      </c>
      <c r="M99" s="132">
        <v>4404.9760000000024</v>
      </c>
    </row>
    <row r="100" spans="1:13">
      <c r="A100" s="132" t="s">
        <v>886</v>
      </c>
      <c r="B100" s="132" t="s">
        <v>887</v>
      </c>
      <c r="C100" s="132" t="s">
        <v>715</v>
      </c>
      <c r="D100" s="132" t="s">
        <v>686</v>
      </c>
      <c r="E100" s="132">
        <v>13500</v>
      </c>
      <c r="F100" s="132">
        <v>37800</v>
      </c>
      <c r="G100" s="132">
        <v>457380</v>
      </c>
      <c r="H100" s="132">
        <v>285326.55000000005</v>
      </c>
      <c r="I100" s="132">
        <v>11102.4</v>
      </c>
      <c r="J100" s="132">
        <v>47764.35</v>
      </c>
      <c r="K100" s="132">
        <v>11643.75</v>
      </c>
      <c r="L100" s="132">
        <v>1783.3499999999997</v>
      </c>
      <c r="M100" s="132">
        <v>896.4</v>
      </c>
    </row>
    <row r="101" spans="1:13">
      <c r="A101" s="132" t="s">
        <v>888</v>
      </c>
      <c r="B101" s="132" t="s">
        <v>889</v>
      </c>
      <c r="C101" s="132" t="s">
        <v>691</v>
      </c>
      <c r="D101" s="132" t="s">
        <v>686</v>
      </c>
      <c r="E101" s="132">
        <v>8714</v>
      </c>
      <c r="F101" s="132">
        <v>117639</v>
      </c>
      <c r="G101" s="132">
        <v>110667.8</v>
      </c>
      <c r="H101" s="132">
        <v>71790.289000000004</v>
      </c>
      <c r="I101" s="132">
        <v>6227.8958000000002</v>
      </c>
      <c r="J101" s="132">
        <v>22909.106</v>
      </c>
      <c r="K101" s="132">
        <v>5762.5681999999997</v>
      </c>
      <c r="L101" s="132">
        <v>5549.0751999999993</v>
      </c>
      <c r="M101" s="132">
        <v>2791.0942000000005</v>
      </c>
    </row>
    <row r="102" spans="1:13">
      <c r="A102" s="132" t="s">
        <v>890</v>
      </c>
      <c r="B102" s="132" t="s">
        <v>891</v>
      </c>
      <c r="C102" s="132" t="s">
        <v>715</v>
      </c>
      <c r="D102" s="132" t="s">
        <v>686</v>
      </c>
      <c r="E102" s="132">
        <v>468</v>
      </c>
      <c r="F102" s="132">
        <v>1581.84</v>
      </c>
      <c r="G102" s="132">
        <v>25197.119999999999</v>
      </c>
      <c r="H102" s="132">
        <v>29206.944</v>
      </c>
      <c r="I102" s="132">
        <v>0</v>
      </c>
      <c r="J102" s="132">
        <v>0</v>
      </c>
      <c r="K102" s="132">
        <v>0</v>
      </c>
      <c r="L102" s="132">
        <v>74.131200000000007</v>
      </c>
      <c r="M102" s="132">
        <v>37.252800000000001</v>
      </c>
    </row>
    <row r="103" spans="1:13">
      <c r="A103" s="132" t="s">
        <v>892</v>
      </c>
      <c r="B103" s="132" t="s">
        <v>893</v>
      </c>
      <c r="C103" s="132" t="s">
        <v>756</v>
      </c>
      <c r="D103" s="132" t="s">
        <v>686</v>
      </c>
      <c r="E103" s="132">
        <v>274</v>
      </c>
      <c r="F103" s="132">
        <v>4214.12</v>
      </c>
      <c r="G103" s="132">
        <v>7044.54</v>
      </c>
      <c r="H103" s="132">
        <v>4068.5986000000003</v>
      </c>
      <c r="I103" s="132">
        <v>437.76979999999998</v>
      </c>
      <c r="J103" s="132">
        <v>1068.9836</v>
      </c>
      <c r="K103" s="132">
        <v>301.12599999999998</v>
      </c>
      <c r="L103" s="132">
        <v>198.78699999999998</v>
      </c>
      <c r="M103" s="132">
        <v>99.982599999999991</v>
      </c>
    </row>
    <row r="104" spans="1:13">
      <c r="A104" s="132" t="s">
        <v>894</v>
      </c>
      <c r="B104" s="132" t="s">
        <v>895</v>
      </c>
      <c r="C104" s="132" t="s">
        <v>715</v>
      </c>
      <c r="D104" s="132" t="s">
        <v>686</v>
      </c>
      <c r="E104" s="132">
        <v>512</v>
      </c>
      <c r="F104" s="132">
        <v>3072</v>
      </c>
      <c r="G104" s="132">
        <v>34688</v>
      </c>
      <c r="H104" s="132">
        <v>23755.980800000001</v>
      </c>
      <c r="I104" s="132">
        <v>0</v>
      </c>
      <c r="J104" s="132">
        <v>0</v>
      </c>
      <c r="K104" s="132">
        <v>0</v>
      </c>
      <c r="L104" s="132">
        <v>144.9984</v>
      </c>
      <c r="M104" s="132">
        <v>72.908799999999999</v>
      </c>
    </row>
    <row r="105" spans="1:13">
      <c r="A105" s="132" t="s">
        <v>896</v>
      </c>
      <c r="B105" s="132" t="s">
        <v>897</v>
      </c>
      <c r="C105" s="132" t="s">
        <v>715</v>
      </c>
      <c r="D105" s="132" t="s">
        <v>686</v>
      </c>
      <c r="E105" s="132">
        <v>312</v>
      </c>
      <c r="F105" s="132">
        <v>1154.4000000000001</v>
      </c>
      <c r="G105" s="132">
        <v>4636.32</v>
      </c>
      <c r="H105" s="132">
        <v>3432.5304000000001</v>
      </c>
      <c r="I105" s="132">
        <v>397.95600000000002</v>
      </c>
      <c r="J105" s="132">
        <v>1075.2456</v>
      </c>
      <c r="K105" s="132">
        <v>264.3888</v>
      </c>
      <c r="L105" s="132">
        <v>12.3552</v>
      </c>
      <c r="M105" s="132">
        <v>6.2088000000000001</v>
      </c>
    </row>
    <row r="106" spans="1:13">
      <c r="A106" s="132" t="s">
        <v>898</v>
      </c>
      <c r="B106" s="132" t="s">
        <v>899</v>
      </c>
      <c r="C106" s="132" t="s">
        <v>715</v>
      </c>
      <c r="D106" s="132" t="s">
        <v>686</v>
      </c>
      <c r="E106" s="132">
        <v>156</v>
      </c>
      <c r="F106" s="132">
        <v>131.04</v>
      </c>
      <c r="G106" s="132">
        <v>3208.92</v>
      </c>
      <c r="H106" s="132">
        <v>1861.3296</v>
      </c>
      <c r="I106" s="132">
        <v>152.256</v>
      </c>
      <c r="J106" s="132">
        <v>460.55880000000002</v>
      </c>
      <c r="K106" s="132">
        <v>110.604</v>
      </c>
      <c r="L106" s="132">
        <v>6.1776</v>
      </c>
      <c r="M106" s="132">
        <v>3.1044</v>
      </c>
    </row>
    <row r="107" spans="1:13">
      <c r="A107" s="132" t="s">
        <v>900</v>
      </c>
      <c r="B107" s="132" t="s">
        <v>901</v>
      </c>
      <c r="C107" s="132" t="s">
        <v>715</v>
      </c>
      <c r="D107" s="132" t="s">
        <v>686</v>
      </c>
      <c r="E107" s="132">
        <v>4524</v>
      </c>
      <c r="F107" s="132">
        <v>3800.16</v>
      </c>
      <c r="G107" s="132">
        <v>65055.12</v>
      </c>
      <c r="H107" s="132">
        <v>51864.040800000002</v>
      </c>
      <c r="I107" s="132">
        <v>3603.366</v>
      </c>
      <c r="J107" s="132">
        <v>18745.194</v>
      </c>
      <c r="K107" s="132">
        <v>4602.7175999999999</v>
      </c>
      <c r="L107" s="132">
        <v>179.60279999999997</v>
      </c>
      <c r="M107" s="132">
        <v>90.48</v>
      </c>
    </row>
    <row r="108" spans="1:13">
      <c r="A108" s="132" t="s">
        <v>902</v>
      </c>
      <c r="B108" s="132" t="s">
        <v>903</v>
      </c>
      <c r="C108" s="132" t="s">
        <v>715</v>
      </c>
      <c r="D108" s="132" t="s">
        <v>686</v>
      </c>
      <c r="E108" s="132">
        <v>12168</v>
      </c>
      <c r="F108" s="132">
        <v>10221.120000000001</v>
      </c>
      <c r="G108" s="132">
        <v>235694.16</v>
      </c>
      <c r="H108" s="132">
        <v>131004.33840000001</v>
      </c>
      <c r="I108" s="132">
        <v>11875.968000000001</v>
      </c>
      <c r="J108" s="132">
        <v>35923.5864</v>
      </c>
      <c r="K108" s="132">
        <v>8627.1119999999992</v>
      </c>
      <c r="L108" s="132">
        <v>484.28639999999996</v>
      </c>
      <c r="M108" s="132">
        <v>243.35999999999996</v>
      </c>
    </row>
    <row r="109" spans="1:13">
      <c r="A109" s="132" t="s">
        <v>904</v>
      </c>
      <c r="B109" s="132" t="s">
        <v>905</v>
      </c>
      <c r="C109" s="132" t="s">
        <v>715</v>
      </c>
      <c r="D109" s="132" t="s">
        <v>686</v>
      </c>
      <c r="E109" s="132">
        <v>2106</v>
      </c>
      <c r="F109" s="132">
        <v>1769.04</v>
      </c>
      <c r="G109" s="132">
        <v>30284.28</v>
      </c>
      <c r="H109" s="132">
        <v>19983.857400000001</v>
      </c>
      <c r="I109" s="132">
        <v>1694.4875999999999</v>
      </c>
      <c r="J109" s="132">
        <v>7252.2215999999999</v>
      </c>
      <c r="K109" s="132">
        <v>1780.8335999999999</v>
      </c>
      <c r="L109" s="132">
        <v>83.818799999999996</v>
      </c>
      <c r="M109" s="132">
        <v>42.12</v>
      </c>
    </row>
    <row r="110" spans="1:13">
      <c r="A110" s="132" t="s">
        <v>906</v>
      </c>
      <c r="B110" s="132" t="s">
        <v>907</v>
      </c>
      <c r="C110" s="132" t="s">
        <v>715</v>
      </c>
      <c r="D110" s="132" t="s">
        <v>686</v>
      </c>
      <c r="E110" s="132">
        <v>26364</v>
      </c>
      <c r="F110" s="132">
        <v>22145.759999999998</v>
      </c>
      <c r="G110" s="132">
        <v>379114.32</v>
      </c>
      <c r="H110" s="132">
        <v>275788.53120000003</v>
      </c>
      <c r="I110" s="132">
        <v>22462.128000000001</v>
      </c>
      <c r="J110" s="132">
        <v>90787.070399999997</v>
      </c>
      <c r="K110" s="132">
        <v>22293.398399999998</v>
      </c>
      <c r="L110" s="132">
        <v>1049.2872</v>
      </c>
      <c r="M110" s="132">
        <v>527.28</v>
      </c>
    </row>
    <row r="111" spans="1:13">
      <c r="A111" s="132" t="s">
        <v>908</v>
      </c>
      <c r="B111" s="132" t="s">
        <v>909</v>
      </c>
      <c r="C111" s="132" t="s">
        <v>756</v>
      </c>
      <c r="D111" s="132" t="s">
        <v>686</v>
      </c>
      <c r="E111" s="132">
        <v>7300</v>
      </c>
      <c r="F111" s="132">
        <v>112274</v>
      </c>
      <c r="G111" s="132">
        <v>161403</v>
      </c>
      <c r="H111" s="132">
        <v>129868.46000000002</v>
      </c>
      <c r="I111" s="132">
        <v>9484.16</v>
      </c>
      <c r="J111" s="132">
        <v>44317.57</v>
      </c>
      <c r="K111" s="132">
        <v>13270.67</v>
      </c>
      <c r="L111" s="132">
        <v>5296.1500000000005</v>
      </c>
      <c r="M111" s="132">
        <v>2663.7700000000004</v>
      </c>
    </row>
    <row r="112" spans="1:13">
      <c r="A112" s="132" t="s">
        <v>910</v>
      </c>
      <c r="B112" s="132" t="s">
        <v>911</v>
      </c>
      <c r="C112" s="132" t="s">
        <v>756</v>
      </c>
      <c r="D112" s="132" t="s">
        <v>686</v>
      </c>
      <c r="E112" s="132">
        <v>8500</v>
      </c>
      <c r="F112" s="132">
        <v>130730</v>
      </c>
      <c r="G112" s="132">
        <v>226525</v>
      </c>
      <c r="H112" s="132">
        <v>126343.15</v>
      </c>
      <c r="I112" s="132">
        <v>13580.45</v>
      </c>
      <c r="J112" s="132">
        <v>33161.9</v>
      </c>
      <c r="K112" s="132">
        <v>9341.5</v>
      </c>
      <c r="L112" s="132">
        <v>6166.7500000000009</v>
      </c>
      <c r="M112" s="132">
        <v>3101.6499999999996</v>
      </c>
    </row>
    <row r="113" spans="1:13">
      <c r="A113" s="132" t="s">
        <v>912</v>
      </c>
      <c r="B113" s="132" t="s">
        <v>913</v>
      </c>
      <c r="C113" s="132" t="s">
        <v>715</v>
      </c>
      <c r="D113" s="132" t="s">
        <v>686</v>
      </c>
      <c r="E113" s="132">
        <v>1500</v>
      </c>
      <c r="F113" s="132">
        <v>3090</v>
      </c>
      <c r="G113" s="132">
        <v>36270</v>
      </c>
      <c r="H113" s="132">
        <v>39590.699999999997</v>
      </c>
      <c r="I113" s="132">
        <v>1600.65</v>
      </c>
      <c r="J113" s="132">
        <v>6611.85</v>
      </c>
      <c r="K113" s="132">
        <v>1625.85</v>
      </c>
      <c r="L113" s="132">
        <v>145.80000000000001</v>
      </c>
      <c r="M113" s="132">
        <v>73.349999999999994</v>
      </c>
    </row>
    <row r="114" spans="1:13">
      <c r="A114" s="132" t="s">
        <v>914</v>
      </c>
      <c r="B114" s="132" t="s">
        <v>915</v>
      </c>
      <c r="C114" s="132" t="s">
        <v>715</v>
      </c>
      <c r="D114" s="132" t="s">
        <v>686</v>
      </c>
      <c r="E114" s="132">
        <v>16797</v>
      </c>
      <c r="F114" s="132">
        <v>28386.93</v>
      </c>
      <c r="G114" s="132">
        <v>252290.94</v>
      </c>
      <c r="H114" s="132">
        <v>130756.24650000001</v>
      </c>
      <c r="I114" s="132">
        <v>9016.6296000000002</v>
      </c>
      <c r="J114" s="132">
        <v>35438.310599999997</v>
      </c>
      <c r="K114" s="132">
        <v>9305.5380000000005</v>
      </c>
      <c r="L114" s="132">
        <v>1338.7209</v>
      </c>
      <c r="M114" s="132">
        <v>673.55970000000002</v>
      </c>
    </row>
    <row r="115" spans="1:13">
      <c r="A115" s="132" t="s">
        <v>916</v>
      </c>
      <c r="B115" s="132" t="s">
        <v>917</v>
      </c>
      <c r="C115" s="132" t="s">
        <v>715</v>
      </c>
      <c r="D115" s="132" t="s">
        <v>686</v>
      </c>
      <c r="E115" s="132">
        <v>11261</v>
      </c>
      <c r="F115" s="132">
        <v>19031.09</v>
      </c>
      <c r="G115" s="132">
        <v>169140.22</v>
      </c>
      <c r="H115" s="132">
        <v>126466.6605</v>
      </c>
      <c r="I115" s="132">
        <v>6044.9048000000003</v>
      </c>
      <c r="J115" s="132">
        <v>21544.5452</v>
      </c>
      <c r="K115" s="132">
        <v>5657.5263999999997</v>
      </c>
      <c r="L115" s="132">
        <v>897.50170000000003</v>
      </c>
      <c r="M115" s="132">
        <v>451.56609999999995</v>
      </c>
    </row>
    <row r="116" spans="1:13">
      <c r="A116" s="132" t="s">
        <v>918</v>
      </c>
      <c r="B116" s="132" t="s">
        <v>919</v>
      </c>
      <c r="C116" s="132" t="s">
        <v>715</v>
      </c>
      <c r="D116" s="132" t="s">
        <v>686</v>
      </c>
      <c r="E116" s="132">
        <v>3600</v>
      </c>
      <c r="F116" s="132">
        <v>6084</v>
      </c>
      <c r="G116" s="132">
        <v>54072</v>
      </c>
      <c r="H116" s="132">
        <v>31877.863999999998</v>
      </c>
      <c r="I116" s="132">
        <v>1932.48</v>
      </c>
      <c r="J116" s="132">
        <v>9457.92</v>
      </c>
      <c r="K116" s="132">
        <v>2483.64</v>
      </c>
      <c r="L116" s="132">
        <v>286.91999999999996</v>
      </c>
      <c r="M116" s="132">
        <v>144.36000000000001</v>
      </c>
    </row>
    <row r="117" spans="1:13">
      <c r="A117" s="132" t="s">
        <v>920</v>
      </c>
      <c r="B117" s="132" t="s">
        <v>921</v>
      </c>
      <c r="C117" s="132" t="s">
        <v>715</v>
      </c>
      <c r="D117" s="132" t="s">
        <v>686</v>
      </c>
      <c r="E117" s="132">
        <v>6105</v>
      </c>
      <c r="F117" s="132">
        <v>10317.450000000001</v>
      </c>
      <c r="G117" s="132">
        <v>91697.1</v>
      </c>
      <c r="H117" s="132">
        <v>62376.616499999996</v>
      </c>
      <c r="I117" s="132">
        <v>3277.1640000000002</v>
      </c>
      <c r="J117" s="132">
        <v>12288.144</v>
      </c>
      <c r="K117" s="132">
        <v>3226.4924999999998</v>
      </c>
      <c r="L117" s="132">
        <v>486.56850000000003</v>
      </c>
      <c r="M117" s="132">
        <v>244.81049999999999</v>
      </c>
    </row>
    <row r="118" spans="1:13">
      <c r="A118" s="132" t="s">
        <v>922</v>
      </c>
      <c r="B118" s="132" t="s">
        <v>923</v>
      </c>
      <c r="C118" s="132" t="s">
        <v>708</v>
      </c>
      <c r="D118" s="132" t="s">
        <v>686</v>
      </c>
      <c r="E118" s="132">
        <v>6336</v>
      </c>
      <c r="F118" s="132">
        <v>133056</v>
      </c>
      <c r="G118" s="132">
        <v>83635.199999999997</v>
      </c>
      <c r="H118" s="132">
        <v>71234.380799999999</v>
      </c>
      <c r="I118" s="132">
        <v>3310.56</v>
      </c>
      <c r="J118" s="132">
        <v>27762.4512</v>
      </c>
      <c r="K118" s="132">
        <v>5308.3008</v>
      </c>
      <c r="L118" s="132">
        <v>6276.4416000000001</v>
      </c>
      <c r="M118" s="132">
        <v>3156.5952000000002</v>
      </c>
    </row>
    <row r="119" spans="1:13">
      <c r="A119" s="132" t="s">
        <v>924</v>
      </c>
      <c r="B119" s="132" t="s">
        <v>925</v>
      </c>
      <c r="C119" s="132" t="s">
        <v>708</v>
      </c>
      <c r="D119" s="132" t="s">
        <v>686</v>
      </c>
      <c r="E119" s="132">
        <v>23168</v>
      </c>
      <c r="F119" s="132">
        <v>486528</v>
      </c>
      <c r="G119" s="132">
        <v>305817.59999999998</v>
      </c>
      <c r="H119" s="132">
        <v>238653.56800000003</v>
      </c>
      <c r="I119" s="132">
        <v>12105.28</v>
      </c>
      <c r="J119" s="132">
        <v>101515.22560000001</v>
      </c>
      <c r="K119" s="132">
        <v>19410.150399999999</v>
      </c>
      <c r="L119" s="132">
        <v>22950.220800000006</v>
      </c>
      <c r="M119" s="132">
        <v>11542.297600000002</v>
      </c>
    </row>
    <row r="120" spans="1:13">
      <c r="A120" s="132" t="s">
        <v>926</v>
      </c>
      <c r="B120" s="132" t="s">
        <v>927</v>
      </c>
      <c r="C120" s="132" t="s">
        <v>708</v>
      </c>
      <c r="D120" s="132" t="s">
        <v>686</v>
      </c>
      <c r="E120" s="132">
        <v>9728</v>
      </c>
      <c r="F120" s="132">
        <v>204288</v>
      </c>
      <c r="G120" s="132">
        <v>128409.60000000001</v>
      </c>
      <c r="H120" s="132">
        <v>100353.07520000001</v>
      </c>
      <c r="I120" s="132">
        <v>5082.88</v>
      </c>
      <c r="J120" s="132">
        <v>42625.177600000003</v>
      </c>
      <c r="K120" s="132">
        <v>8150.1184000000003</v>
      </c>
      <c r="L120" s="132">
        <v>9636.5568000000003</v>
      </c>
      <c r="M120" s="132">
        <v>4846.4896000000008</v>
      </c>
    </row>
    <row r="121" spans="1:13">
      <c r="A121" s="132" t="s">
        <v>928</v>
      </c>
      <c r="B121" s="132" t="s">
        <v>929</v>
      </c>
      <c r="C121" s="132" t="s">
        <v>708</v>
      </c>
      <c r="D121" s="132" t="s">
        <v>686</v>
      </c>
      <c r="E121" s="132">
        <v>32893</v>
      </c>
      <c r="F121" s="132">
        <v>690753</v>
      </c>
      <c r="G121" s="132">
        <v>434187.6</v>
      </c>
      <c r="H121" s="132">
        <v>335413.21030000009</v>
      </c>
      <c r="I121" s="132">
        <v>17186.592499999999</v>
      </c>
      <c r="J121" s="132">
        <v>144127.25810000001</v>
      </c>
      <c r="K121" s="132">
        <v>27557.755399999998</v>
      </c>
      <c r="L121" s="132">
        <v>32583.805800000013</v>
      </c>
      <c r="M121" s="132">
        <v>16387.292600000004</v>
      </c>
    </row>
    <row r="122" spans="1:13">
      <c r="A122" s="132" t="s">
        <v>930</v>
      </c>
      <c r="B122" s="132" t="s">
        <v>931</v>
      </c>
      <c r="C122" s="132" t="s">
        <v>708</v>
      </c>
      <c r="D122" s="132" t="s">
        <v>686</v>
      </c>
      <c r="E122" s="132">
        <v>29120</v>
      </c>
      <c r="F122" s="132">
        <v>611520</v>
      </c>
      <c r="G122" s="132">
        <v>384384</v>
      </c>
      <c r="H122" s="132">
        <v>306945.18400000001</v>
      </c>
      <c r="I122" s="132">
        <v>14303.744000000001</v>
      </c>
      <c r="J122" s="132">
        <v>127595.10400000001</v>
      </c>
      <c r="K122" s="132">
        <v>24396.736000000001</v>
      </c>
      <c r="L122" s="132">
        <v>28846.272000000008</v>
      </c>
      <c r="M122" s="132">
        <v>14507.584000000003</v>
      </c>
    </row>
    <row r="123" spans="1:13">
      <c r="A123" s="132" t="s">
        <v>932</v>
      </c>
      <c r="B123" s="132" t="s">
        <v>933</v>
      </c>
      <c r="C123" s="132" t="s">
        <v>715</v>
      </c>
      <c r="D123" s="132" t="s">
        <v>686</v>
      </c>
      <c r="E123" s="132">
        <v>1293</v>
      </c>
      <c r="F123" s="132">
        <v>3620.4</v>
      </c>
      <c r="G123" s="132">
        <v>57060.09</v>
      </c>
      <c r="H123" s="132">
        <v>25748.931299999997</v>
      </c>
      <c r="I123" s="132">
        <v>1065.9492</v>
      </c>
      <c r="J123" s="132">
        <v>3461.3609999999999</v>
      </c>
      <c r="K123" s="132">
        <v>843.81179999999995</v>
      </c>
      <c r="L123" s="132">
        <v>170.80530000000005</v>
      </c>
      <c r="M123" s="132">
        <v>85.855199999999996</v>
      </c>
    </row>
    <row r="124" spans="1:13">
      <c r="A124" s="132" t="s">
        <v>934</v>
      </c>
      <c r="B124" s="132" t="s">
        <v>935</v>
      </c>
      <c r="C124" s="132" t="s">
        <v>691</v>
      </c>
      <c r="D124" s="132" t="s">
        <v>686</v>
      </c>
      <c r="E124" s="132">
        <v>5479</v>
      </c>
      <c r="F124" s="132">
        <v>98622</v>
      </c>
      <c r="G124" s="132">
        <v>133851.97</v>
      </c>
      <c r="H124" s="132">
        <v>117412.23049999999</v>
      </c>
      <c r="I124" s="132">
        <v>6000.0528999999997</v>
      </c>
      <c r="J124" s="132">
        <v>14603.7266</v>
      </c>
      <c r="K124" s="132">
        <v>3808.4529000000002</v>
      </c>
      <c r="L124" s="132">
        <v>4652.2188999999998</v>
      </c>
      <c r="M124" s="132">
        <v>2339.5329999999999</v>
      </c>
    </row>
    <row r="125" spans="1:13">
      <c r="A125" s="132" t="s">
        <v>936</v>
      </c>
      <c r="B125" s="132" t="s">
        <v>937</v>
      </c>
      <c r="C125" s="132" t="s">
        <v>691</v>
      </c>
      <c r="D125" s="132" t="s">
        <v>686</v>
      </c>
      <c r="E125" s="132">
        <v>7845</v>
      </c>
      <c r="F125" s="132">
        <v>141210</v>
      </c>
      <c r="G125" s="132">
        <v>191574.9</v>
      </c>
      <c r="H125" s="132">
        <v>169237.83149999994</v>
      </c>
      <c r="I125" s="132">
        <v>8934.6705000000002</v>
      </c>
      <c r="J125" s="132">
        <v>21294.468000000001</v>
      </c>
      <c r="K125" s="132">
        <v>5552.6909999999998</v>
      </c>
      <c r="L125" s="132">
        <v>6661.1895000000013</v>
      </c>
      <c r="M125" s="132">
        <v>3349.8150000000001</v>
      </c>
    </row>
    <row r="126" spans="1:13">
      <c r="A126" s="132" t="s">
        <v>938</v>
      </c>
      <c r="B126" s="132" t="s">
        <v>939</v>
      </c>
      <c r="C126" s="132" t="s">
        <v>756</v>
      </c>
      <c r="D126" s="132" t="s">
        <v>686</v>
      </c>
      <c r="E126" s="132">
        <v>12012</v>
      </c>
      <c r="F126" s="132">
        <v>108108</v>
      </c>
      <c r="G126" s="132">
        <v>196516.32</v>
      </c>
      <c r="H126" s="132">
        <v>111464.15280000003</v>
      </c>
      <c r="I126" s="132">
        <v>9651.6419999999998</v>
      </c>
      <c r="J126" s="132">
        <v>36578.9424</v>
      </c>
      <c r="K126" s="132">
        <v>10976.5656</v>
      </c>
      <c r="L126" s="132">
        <v>5099.0940000000001</v>
      </c>
      <c r="M126" s="132">
        <v>2564.5619999999994</v>
      </c>
    </row>
    <row r="127" spans="1:13">
      <c r="A127" s="132" t="s">
        <v>940</v>
      </c>
      <c r="B127" s="132" t="s">
        <v>941</v>
      </c>
      <c r="C127" s="132" t="s">
        <v>715</v>
      </c>
      <c r="D127" s="132" t="s">
        <v>686</v>
      </c>
      <c r="E127" s="132">
        <v>7050</v>
      </c>
      <c r="F127" s="132">
        <v>19740</v>
      </c>
      <c r="G127" s="132">
        <v>249570</v>
      </c>
      <c r="H127" s="132">
        <v>109716.46500000001</v>
      </c>
      <c r="I127" s="132">
        <v>7705.65</v>
      </c>
      <c r="J127" s="132">
        <v>18872.849999999999</v>
      </c>
      <c r="K127" s="132">
        <v>4600.83</v>
      </c>
      <c r="L127" s="132">
        <v>931.30500000000006</v>
      </c>
      <c r="M127" s="132">
        <v>468.12</v>
      </c>
    </row>
    <row r="128" spans="1:13">
      <c r="A128" s="132" t="s">
        <v>942</v>
      </c>
      <c r="B128" s="132" t="s">
        <v>943</v>
      </c>
      <c r="C128" s="132" t="s">
        <v>715</v>
      </c>
      <c r="D128" s="132" t="s">
        <v>686</v>
      </c>
      <c r="E128" s="132">
        <v>5050</v>
      </c>
      <c r="F128" s="132">
        <v>14140</v>
      </c>
      <c r="G128" s="132">
        <v>178618.5</v>
      </c>
      <c r="H128" s="132">
        <v>86491.854999999996</v>
      </c>
      <c r="I128" s="132">
        <v>11740.745000000001</v>
      </c>
      <c r="J128" s="132">
        <v>14411.69</v>
      </c>
      <c r="K128" s="132">
        <v>4033.94</v>
      </c>
      <c r="L128" s="132">
        <v>667.10500000000002</v>
      </c>
      <c r="M128" s="132">
        <v>335.32</v>
      </c>
    </row>
    <row r="129" spans="1:13">
      <c r="A129" s="132" t="s">
        <v>944</v>
      </c>
      <c r="B129" s="132" t="s">
        <v>945</v>
      </c>
      <c r="C129" s="132" t="s">
        <v>685</v>
      </c>
      <c r="D129" s="132" t="s">
        <v>686</v>
      </c>
      <c r="E129" s="132">
        <v>1138892</v>
      </c>
      <c r="F129" s="132">
        <v>148055.96</v>
      </c>
      <c r="G129" s="132">
        <v>831391.19</v>
      </c>
      <c r="H129" s="132">
        <v>858952.34639999969</v>
      </c>
      <c r="I129" s="132">
        <v>20841.723600000001</v>
      </c>
      <c r="J129" s="132">
        <v>76419.653200000001</v>
      </c>
      <c r="K129" s="132">
        <v>17994.493600000002</v>
      </c>
      <c r="L129" s="132">
        <v>8906395.9191520009</v>
      </c>
      <c r="M129" s="132">
        <v>4479391.5613519996</v>
      </c>
    </row>
    <row r="130" spans="1:13">
      <c r="A130" s="132" t="s">
        <v>946</v>
      </c>
      <c r="B130" s="132" t="s">
        <v>947</v>
      </c>
      <c r="C130" s="132" t="s">
        <v>685</v>
      </c>
      <c r="D130" s="132" t="s">
        <v>686</v>
      </c>
      <c r="E130" s="132">
        <v>13249</v>
      </c>
      <c r="F130" s="132">
        <v>1722.37</v>
      </c>
      <c r="G130" s="132">
        <v>11261.65</v>
      </c>
      <c r="H130" s="132">
        <v>9561.8032999999996</v>
      </c>
      <c r="I130" s="132">
        <v>202.7097</v>
      </c>
      <c r="J130" s="132">
        <v>680.99860000000001</v>
      </c>
      <c r="K130" s="132">
        <v>160.31290000000001</v>
      </c>
      <c r="L130" s="132">
        <v>114638.838194</v>
      </c>
      <c r="M130" s="132">
        <v>57656.36727100001</v>
      </c>
    </row>
    <row r="131" spans="1:13">
      <c r="A131" s="132" t="s">
        <v>948</v>
      </c>
      <c r="B131" s="132" t="s">
        <v>949</v>
      </c>
      <c r="C131" s="132" t="s">
        <v>769</v>
      </c>
      <c r="D131" s="132" t="s">
        <v>686</v>
      </c>
      <c r="E131" s="132">
        <v>19544</v>
      </c>
      <c r="F131" s="132">
        <v>388730.16</v>
      </c>
      <c r="G131" s="132">
        <v>404169.92</v>
      </c>
      <c r="H131" s="132">
        <v>212109.07759999999</v>
      </c>
      <c r="I131" s="132">
        <v>13207.8352</v>
      </c>
      <c r="J131" s="132">
        <v>71372.733600000007</v>
      </c>
      <c r="K131" s="132">
        <v>17755.723999999998</v>
      </c>
      <c r="L131" s="132">
        <v>18336.180799999998</v>
      </c>
      <c r="M131" s="132">
        <v>9222.8135999999995</v>
      </c>
    </row>
    <row r="132" spans="1:13">
      <c r="A132" s="132" t="s">
        <v>950</v>
      </c>
      <c r="B132" s="132" t="s">
        <v>951</v>
      </c>
      <c r="C132" s="132" t="s">
        <v>685</v>
      </c>
      <c r="D132" s="132" t="s">
        <v>686</v>
      </c>
      <c r="E132" s="132">
        <v>742002</v>
      </c>
      <c r="F132" s="132">
        <v>89040.24</v>
      </c>
      <c r="G132" s="132">
        <v>571341.54</v>
      </c>
      <c r="H132" s="132">
        <v>538767.65219999978</v>
      </c>
      <c r="I132" s="132">
        <v>20627.655599999998</v>
      </c>
      <c r="J132" s="132">
        <v>92379.248999999996</v>
      </c>
      <c r="K132" s="132">
        <v>21814.858800000002</v>
      </c>
      <c r="L132" s="132">
        <v>4686997.0413300004</v>
      </c>
      <c r="M132" s="132">
        <v>2357298.9662760007</v>
      </c>
    </row>
    <row r="133" spans="1:13">
      <c r="A133" s="132" t="s">
        <v>952</v>
      </c>
      <c r="B133" s="132" t="s">
        <v>953</v>
      </c>
      <c r="C133" s="132" t="s">
        <v>685</v>
      </c>
      <c r="D133" s="132" t="s">
        <v>954</v>
      </c>
      <c r="E133" s="132">
        <v>152222</v>
      </c>
      <c r="F133" s="132">
        <v>18266.64</v>
      </c>
      <c r="G133" s="132">
        <v>38055.5</v>
      </c>
      <c r="H133" s="132">
        <v>28039.292400000002</v>
      </c>
      <c r="I133" s="132">
        <v>2679.1071999999999</v>
      </c>
      <c r="J133" s="132">
        <v>7687.2110000000002</v>
      </c>
      <c r="K133" s="132">
        <v>1811.4418000000001</v>
      </c>
      <c r="L133" s="132">
        <v>934075.60697999981</v>
      </c>
      <c r="M133" s="132">
        <v>469786.21213</v>
      </c>
    </row>
    <row r="134" spans="1:13">
      <c r="A134" s="132" t="s">
        <v>955</v>
      </c>
      <c r="B134" s="132" t="s">
        <v>956</v>
      </c>
      <c r="C134" s="132" t="s">
        <v>685</v>
      </c>
      <c r="D134" s="132" t="s">
        <v>954</v>
      </c>
      <c r="E134" s="132">
        <v>11656</v>
      </c>
      <c r="F134" s="132">
        <v>1515.28</v>
      </c>
      <c r="G134" s="132">
        <v>9208.24</v>
      </c>
      <c r="H134" s="132">
        <v>9335.2903999999999</v>
      </c>
      <c r="I134" s="132">
        <v>284.40640000000002</v>
      </c>
      <c r="J134" s="132">
        <v>1130.6320000000001</v>
      </c>
      <c r="K134" s="132">
        <v>266.92239999999998</v>
      </c>
      <c r="L134" s="132">
        <v>98852.417816000001</v>
      </c>
      <c r="M134" s="132">
        <v>49717.369011999996</v>
      </c>
    </row>
    <row r="135" spans="1:13">
      <c r="A135" s="132" t="s">
        <v>957</v>
      </c>
      <c r="B135" s="132" t="s">
        <v>958</v>
      </c>
      <c r="C135" s="132" t="s">
        <v>756</v>
      </c>
      <c r="D135" s="132" t="s">
        <v>686</v>
      </c>
      <c r="E135" s="132">
        <v>4704</v>
      </c>
      <c r="F135" s="132">
        <v>63504</v>
      </c>
      <c r="G135" s="132">
        <v>136133.76000000001</v>
      </c>
      <c r="H135" s="132">
        <v>91179.043200000015</v>
      </c>
      <c r="I135" s="132">
        <v>3706.2815999999998</v>
      </c>
      <c r="J135" s="132">
        <v>14347.670400000001</v>
      </c>
      <c r="K135" s="132">
        <v>4305.5712000000003</v>
      </c>
      <c r="L135" s="132">
        <v>2995.5072</v>
      </c>
      <c r="M135" s="132">
        <v>1506.6912000000002</v>
      </c>
    </row>
    <row r="136" spans="1:13">
      <c r="A136" s="132" t="s">
        <v>959</v>
      </c>
      <c r="B136" s="132" t="s">
        <v>960</v>
      </c>
      <c r="C136" s="132" t="s">
        <v>691</v>
      </c>
      <c r="D136" s="132" t="s">
        <v>686</v>
      </c>
      <c r="E136" s="132">
        <v>94504</v>
      </c>
      <c r="F136" s="132">
        <v>992292</v>
      </c>
      <c r="G136" s="132">
        <v>923304.08</v>
      </c>
      <c r="H136" s="132">
        <v>837295.98959999939</v>
      </c>
      <c r="I136" s="132">
        <v>68090.131999999998</v>
      </c>
      <c r="J136" s="132">
        <v>251267.2352</v>
      </c>
      <c r="K136" s="132">
        <v>75404.741599999994</v>
      </c>
      <c r="L136" s="132">
        <v>46807.831199999979</v>
      </c>
      <c r="M136" s="132">
        <v>23540.946400000004</v>
      </c>
    </row>
    <row r="137" spans="1:13">
      <c r="A137" s="132" t="s">
        <v>961</v>
      </c>
      <c r="B137" s="132" t="s">
        <v>962</v>
      </c>
      <c r="C137" s="132" t="s">
        <v>685</v>
      </c>
      <c r="D137" s="132" t="s">
        <v>686</v>
      </c>
      <c r="E137" s="132">
        <v>890</v>
      </c>
      <c r="F137" s="132">
        <v>44500</v>
      </c>
      <c r="G137" s="132">
        <v>28186.3</v>
      </c>
      <c r="H137" s="132">
        <v>22879.407999999999</v>
      </c>
      <c r="I137" s="132">
        <v>5558.1390000000001</v>
      </c>
      <c r="J137" s="132">
        <v>24457.111000000001</v>
      </c>
      <c r="K137" s="132">
        <v>6550.5780000000004</v>
      </c>
      <c r="L137" s="132">
        <v>2099.0650000000001</v>
      </c>
      <c r="M137" s="132">
        <v>1055.7180000000001</v>
      </c>
    </row>
    <row r="138" spans="1:13">
      <c r="A138" s="132" t="s">
        <v>963</v>
      </c>
      <c r="B138" s="132" t="s">
        <v>964</v>
      </c>
      <c r="C138" s="132" t="s">
        <v>715</v>
      </c>
      <c r="D138" s="132" t="s">
        <v>686</v>
      </c>
      <c r="E138" s="132">
        <v>21945</v>
      </c>
      <c r="F138" s="132">
        <v>18433.8</v>
      </c>
      <c r="G138" s="132">
        <v>233494.8</v>
      </c>
      <c r="H138" s="132">
        <v>175485.38699999999</v>
      </c>
      <c r="I138" s="132">
        <v>10292.205</v>
      </c>
      <c r="J138" s="132">
        <v>50177.2425</v>
      </c>
      <c r="K138" s="132">
        <v>12616.1805</v>
      </c>
      <c r="L138" s="132">
        <v>873.41100000000006</v>
      </c>
      <c r="M138" s="132">
        <v>438.9</v>
      </c>
    </row>
    <row r="139" spans="1:13">
      <c r="A139" s="132" t="s">
        <v>965</v>
      </c>
      <c r="B139" s="132" t="s">
        <v>966</v>
      </c>
      <c r="C139" s="132" t="s">
        <v>715</v>
      </c>
      <c r="D139" s="132" t="s">
        <v>686</v>
      </c>
      <c r="E139" s="132">
        <v>14520</v>
      </c>
      <c r="F139" s="132">
        <v>12196.8</v>
      </c>
      <c r="G139" s="132">
        <v>154492.79999999999</v>
      </c>
      <c r="H139" s="132">
        <v>75071.303999999989</v>
      </c>
      <c r="I139" s="132">
        <v>6580.4639999999999</v>
      </c>
      <c r="J139" s="132">
        <v>32288.124</v>
      </c>
      <c r="K139" s="132">
        <v>8118.1319999999996</v>
      </c>
      <c r="L139" s="132">
        <v>577.89600000000019</v>
      </c>
      <c r="M139" s="132">
        <v>290.39999999999998</v>
      </c>
    </row>
    <row r="140" spans="1:13">
      <c r="A140" s="132" t="s">
        <v>967</v>
      </c>
      <c r="B140" s="132" t="s">
        <v>968</v>
      </c>
      <c r="C140" s="132" t="s">
        <v>715</v>
      </c>
      <c r="D140" s="132" t="s">
        <v>686</v>
      </c>
      <c r="E140" s="132">
        <v>18975</v>
      </c>
      <c r="F140" s="132">
        <v>15939</v>
      </c>
      <c r="G140" s="132">
        <v>201894</v>
      </c>
      <c r="H140" s="132">
        <v>74340.255000000005</v>
      </c>
      <c r="I140" s="132">
        <v>9751.2525000000005</v>
      </c>
      <c r="J140" s="132">
        <v>43587.472500000003</v>
      </c>
      <c r="K140" s="132">
        <v>10959.96</v>
      </c>
      <c r="L140" s="132">
        <v>755.20500000000004</v>
      </c>
      <c r="M140" s="132">
        <v>379.49999999999994</v>
      </c>
    </row>
    <row r="141" spans="1:13">
      <c r="A141" s="132" t="s">
        <v>969</v>
      </c>
      <c r="B141" s="132" t="s">
        <v>970</v>
      </c>
      <c r="C141" s="132" t="s">
        <v>715</v>
      </c>
      <c r="D141" s="132" t="s">
        <v>686</v>
      </c>
      <c r="E141" s="132">
        <v>23430</v>
      </c>
      <c r="F141" s="132">
        <v>19681.2</v>
      </c>
      <c r="G141" s="132">
        <v>249295.2</v>
      </c>
      <c r="H141" s="132">
        <v>123940.01400000001</v>
      </c>
      <c r="I141" s="132">
        <v>11394.009</v>
      </c>
      <c r="J141" s="132">
        <v>55058.156999999999</v>
      </c>
      <c r="K141" s="132">
        <v>13842.444</v>
      </c>
      <c r="L141" s="132">
        <v>932.51400000000012</v>
      </c>
      <c r="M141" s="132">
        <v>468.6</v>
      </c>
    </row>
    <row r="142" spans="1:13">
      <c r="A142" s="132" t="s">
        <v>971</v>
      </c>
      <c r="B142" s="132" t="s">
        <v>972</v>
      </c>
      <c r="C142" s="132" t="s">
        <v>756</v>
      </c>
      <c r="D142" s="132" t="s">
        <v>686</v>
      </c>
      <c r="E142" s="132">
        <v>152</v>
      </c>
      <c r="F142" s="132">
        <v>1140</v>
      </c>
      <c r="G142" s="132">
        <v>1752.56</v>
      </c>
      <c r="H142" s="132">
        <v>1220.0735999999999</v>
      </c>
      <c r="I142" s="132">
        <v>114.0608</v>
      </c>
      <c r="J142" s="132">
        <v>417.55919999999998</v>
      </c>
      <c r="K142" s="132">
        <v>125.30880000000001</v>
      </c>
      <c r="L142" s="132">
        <v>53.7776</v>
      </c>
      <c r="M142" s="132">
        <v>27.040800000000001</v>
      </c>
    </row>
    <row r="143" spans="1:13">
      <c r="A143" s="132" t="s">
        <v>973</v>
      </c>
      <c r="B143" s="132" t="s">
        <v>974</v>
      </c>
      <c r="C143" s="132" t="s">
        <v>756</v>
      </c>
      <c r="D143" s="132" t="s">
        <v>686</v>
      </c>
      <c r="E143" s="132">
        <v>8646</v>
      </c>
      <c r="F143" s="132">
        <v>207504</v>
      </c>
      <c r="G143" s="132">
        <v>323619.78000000003</v>
      </c>
      <c r="H143" s="132">
        <v>238171.36200000002</v>
      </c>
      <c r="I143" s="132">
        <v>10957.940399999999</v>
      </c>
      <c r="J143" s="132">
        <v>26904.622800000001</v>
      </c>
      <c r="K143" s="132">
        <v>8073.6347999999998</v>
      </c>
      <c r="L143" s="132">
        <v>9788.1366000000016</v>
      </c>
      <c r="M143" s="132">
        <v>4923.032400000001</v>
      </c>
    </row>
    <row r="144" spans="1:13">
      <c r="A144" s="132" t="s">
        <v>975</v>
      </c>
      <c r="B144" s="132" t="s">
        <v>976</v>
      </c>
      <c r="C144" s="132" t="s">
        <v>756</v>
      </c>
      <c r="D144" s="132" t="s">
        <v>686</v>
      </c>
      <c r="E144" s="132">
        <v>435</v>
      </c>
      <c r="F144" s="132">
        <v>5872.5</v>
      </c>
      <c r="G144" s="132">
        <v>8834.85</v>
      </c>
      <c r="H144" s="132">
        <v>6132.1949999999997</v>
      </c>
      <c r="I144" s="132">
        <v>440.74200000000002</v>
      </c>
      <c r="J144" s="132">
        <v>1324.662</v>
      </c>
      <c r="K144" s="132">
        <v>397.50299999999999</v>
      </c>
      <c r="L144" s="132">
        <v>277.00800000000004</v>
      </c>
      <c r="M144" s="132">
        <v>139.33050000000003</v>
      </c>
    </row>
    <row r="145" spans="1:13">
      <c r="A145" s="132" t="s">
        <v>977</v>
      </c>
      <c r="B145" s="132" t="s">
        <v>978</v>
      </c>
      <c r="C145" s="132" t="s">
        <v>756</v>
      </c>
      <c r="D145" s="132" t="s">
        <v>686</v>
      </c>
      <c r="E145" s="132">
        <v>23488</v>
      </c>
      <c r="F145" s="132">
        <v>317088</v>
      </c>
      <c r="G145" s="132">
        <v>545391.35999999999</v>
      </c>
      <c r="H145" s="132">
        <v>397802.16320000007</v>
      </c>
      <c r="I145" s="132">
        <v>20756.345600000001</v>
      </c>
      <c r="J145" s="132">
        <v>85822.803199999995</v>
      </c>
      <c r="K145" s="132">
        <v>25754.592000000001</v>
      </c>
      <c r="L145" s="132">
        <v>14957.1584</v>
      </c>
      <c r="M145" s="132">
        <v>7523.2063999999982</v>
      </c>
    </row>
    <row r="146" spans="1:13">
      <c r="A146" s="132" t="s">
        <v>979</v>
      </c>
      <c r="B146" s="132" t="s">
        <v>980</v>
      </c>
      <c r="C146" s="132" t="s">
        <v>756</v>
      </c>
      <c r="D146" s="132" t="s">
        <v>686</v>
      </c>
      <c r="E146" s="132">
        <v>10192</v>
      </c>
      <c r="F146" s="132">
        <v>137592</v>
      </c>
      <c r="G146" s="132">
        <v>229218.08</v>
      </c>
      <c r="H146" s="132">
        <v>175605.1024</v>
      </c>
      <c r="I146" s="132">
        <v>8415.5344000000005</v>
      </c>
      <c r="J146" s="132">
        <v>37068.303999999996</v>
      </c>
      <c r="K146" s="132">
        <v>11123.5488</v>
      </c>
      <c r="L146" s="132">
        <v>6490.2656000000006</v>
      </c>
      <c r="M146" s="132">
        <v>3264.4975999999997</v>
      </c>
    </row>
    <row r="147" spans="1:13">
      <c r="A147" s="132" t="s">
        <v>981</v>
      </c>
      <c r="B147" s="132" t="s">
        <v>982</v>
      </c>
      <c r="C147" s="132" t="s">
        <v>756</v>
      </c>
      <c r="D147" s="132" t="s">
        <v>686</v>
      </c>
      <c r="E147" s="132">
        <v>13071</v>
      </c>
      <c r="F147" s="132">
        <v>176458.5</v>
      </c>
      <c r="G147" s="132">
        <v>354224.1</v>
      </c>
      <c r="H147" s="132">
        <v>286567.29690000002</v>
      </c>
      <c r="I147" s="132">
        <v>10969.183199999999</v>
      </c>
      <c r="J147" s="132">
        <v>36456.326099999998</v>
      </c>
      <c r="K147" s="132">
        <v>10940.427</v>
      </c>
      <c r="L147" s="132">
        <v>8323.6128000000008</v>
      </c>
      <c r="M147" s="132">
        <v>4186.6412999999993</v>
      </c>
    </row>
    <row r="148" spans="1:13">
      <c r="A148" s="132" t="s">
        <v>983</v>
      </c>
      <c r="B148" s="132" t="s">
        <v>984</v>
      </c>
      <c r="C148" s="132" t="s">
        <v>691</v>
      </c>
      <c r="D148" s="132" t="s">
        <v>686</v>
      </c>
      <c r="E148" s="132">
        <v>19684</v>
      </c>
      <c r="F148" s="132">
        <v>265734</v>
      </c>
      <c r="G148" s="132">
        <v>249986.8</v>
      </c>
      <c r="H148" s="132">
        <v>160513.17799999999</v>
      </c>
      <c r="I148" s="132">
        <v>14215.784799999999</v>
      </c>
      <c r="J148" s="132">
        <v>58947.674800000001</v>
      </c>
      <c r="K148" s="132">
        <v>14829.9256</v>
      </c>
      <c r="L148" s="132">
        <v>12534.771200000001</v>
      </c>
      <c r="M148" s="132">
        <v>6304.7852000000003</v>
      </c>
    </row>
    <row r="149" spans="1:13">
      <c r="A149" s="132" t="s">
        <v>985</v>
      </c>
      <c r="B149" s="132" t="s">
        <v>986</v>
      </c>
      <c r="C149" s="132" t="s">
        <v>691</v>
      </c>
      <c r="D149" s="132" t="s">
        <v>686</v>
      </c>
      <c r="E149" s="132">
        <v>11340</v>
      </c>
      <c r="F149" s="132">
        <v>153090</v>
      </c>
      <c r="G149" s="132">
        <v>144018</v>
      </c>
      <c r="H149" s="132">
        <v>96446.60100000001</v>
      </c>
      <c r="I149" s="132">
        <v>8385.93</v>
      </c>
      <c r="J149" s="132">
        <v>40253.597999999998</v>
      </c>
      <c r="K149" s="132">
        <v>10126.620000000001</v>
      </c>
      <c r="L149" s="132">
        <v>7221.3120000000008</v>
      </c>
      <c r="M149" s="132">
        <v>3632.2019999999998</v>
      </c>
    </row>
    <row r="150" spans="1:13">
      <c r="A150" s="132" t="s">
        <v>987</v>
      </c>
      <c r="B150" s="132" t="s">
        <v>988</v>
      </c>
      <c r="C150" s="132" t="s">
        <v>691</v>
      </c>
      <c r="D150" s="132" t="s">
        <v>686</v>
      </c>
      <c r="E150" s="132">
        <v>36000</v>
      </c>
      <c r="F150" s="132">
        <v>486000</v>
      </c>
      <c r="G150" s="132">
        <v>457200</v>
      </c>
      <c r="H150" s="132">
        <v>303969.59999999998</v>
      </c>
      <c r="I150" s="132">
        <v>25675.200000000001</v>
      </c>
      <c r="J150" s="132">
        <v>101527.2</v>
      </c>
      <c r="K150" s="132">
        <v>25542</v>
      </c>
      <c r="L150" s="132">
        <v>22924.800000000003</v>
      </c>
      <c r="M150" s="132">
        <v>11530.799999999997</v>
      </c>
    </row>
    <row r="151" spans="1:13">
      <c r="A151" s="132" t="s">
        <v>989</v>
      </c>
      <c r="B151" s="132" t="s">
        <v>990</v>
      </c>
      <c r="C151" s="132" t="s">
        <v>691</v>
      </c>
      <c r="D151" s="132" t="s">
        <v>686</v>
      </c>
      <c r="E151" s="132">
        <v>6570</v>
      </c>
      <c r="F151" s="132">
        <v>78840</v>
      </c>
      <c r="G151" s="132">
        <v>121085.1</v>
      </c>
      <c r="H151" s="132">
        <v>96012.008999999976</v>
      </c>
      <c r="I151" s="132">
        <v>5390.6850000000004</v>
      </c>
      <c r="J151" s="132">
        <v>19083.879000000001</v>
      </c>
      <c r="K151" s="132">
        <v>5729.04</v>
      </c>
      <c r="L151" s="132">
        <v>3718.62</v>
      </c>
      <c r="M151" s="132">
        <v>1870.4789999999998</v>
      </c>
    </row>
    <row r="152" spans="1:13">
      <c r="A152" s="132" t="s">
        <v>991</v>
      </c>
      <c r="B152" s="132" t="s">
        <v>992</v>
      </c>
      <c r="C152" s="132" t="s">
        <v>691</v>
      </c>
      <c r="D152" s="132" t="s">
        <v>686</v>
      </c>
      <c r="E152" s="132">
        <v>56</v>
      </c>
      <c r="F152" s="132">
        <v>672</v>
      </c>
      <c r="G152" s="132">
        <v>1032.08</v>
      </c>
      <c r="H152" s="132">
        <v>887.46</v>
      </c>
      <c r="I152" s="132">
        <v>46.681600000000003</v>
      </c>
      <c r="J152" s="132">
        <v>131.17439999999999</v>
      </c>
      <c r="K152" s="132">
        <v>39.373600000000003</v>
      </c>
      <c r="L152" s="132">
        <v>31.696000000000002</v>
      </c>
      <c r="M152" s="132">
        <v>15.943199999999999</v>
      </c>
    </row>
    <row r="153" spans="1:13">
      <c r="A153" s="132" t="s">
        <v>993</v>
      </c>
      <c r="B153" s="132" t="s">
        <v>994</v>
      </c>
      <c r="C153" s="132" t="s">
        <v>691</v>
      </c>
      <c r="D153" s="132" t="s">
        <v>686</v>
      </c>
      <c r="E153" s="132">
        <v>28350</v>
      </c>
      <c r="F153" s="132">
        <v>340200</v>
      </c>
      <c r="G153" s="132">
        <v>522490.5</v>
      </c>
      <c r="H153" s="132">
        <v>441919.79999999987</v>
      </c>
      <c r="I153" s="132">
        <v>23468.13</v>
      </c>
      <c r="J153" s="132">
        <v>82019.384999999995</v>
      </c>
      <c r="K153" s="132">
        <v>24621.974999999999</v>
      </c>
      <c r="L153" s="132">
        <v>16046.099999999995</v>
      </c>
      <c r="M153" s="132">
        <v>8071.2449999999981</v>
      </c>
    </row>
    <row r="154" spans="1:13">
      <c r="A154" s="132" t="s">
        <v>995</v>
      </c>
      <c r="B154" s="132" t="s">
        <v>996</v>
      </c>
      <c r="C154" s="132" t="s">
        <v>691</v>
      </c>
      <c r="D154" s="132" t="s">
        <v>686</v>
      </c>
      <c r="E154" s="132">
        <v>42930</v>
      </c>
      <c r="F154" s="132">
        <v>515160</v>
      </c>
      <c r="G154" s="132">
        <v>791199.9</v>
      </c>
      <c r="H154" s="132">
        <v>673292.65499999968</v>
      </c>
      <c r="I154" s="132">
        <v>36988.487999999998</v>
      </c>
      <c r="J154" s="132">
        <v>111965.73299999999</v>
      </c>
      <c r="K154" s="132">
        <v>33609.896999999997</v>
      </c>
      <c r="L154" s="132">
        <v>24298.379999999986</v>
      </c>
      <c r="M154" s="132">
        <v>12222.170999999995</v>
      </c>
    </row>
    <row r="155" spans="1:13">
      <c r="A155" s="132" t="s">
        <v>997</v>
      </c>
      <c r="B155" s="132" t="s">
        <v>998</v>
      </c>
      <c r="C155" s="132" t="s">
        <v>691</v>
      </c>
      <c r="D155" s="132" t="s">
        <v>686</v>
      </c>
      <c r="E155" s="132">
        <v>13913</v>
      </c>
      <c r="F155" s="132">
        <v>166956</v>
      </c>
      <c r="G155" s="132">
        <v>256555.72</v>
      </c>
      <c r="H155" s="132">
        <v>124507.43699999999</v>
      </c>
      <c r="I155" s="132">
        <v>11887.2672</v>
      </c>
      <c r="J155" s="132">
        <v>43933.080099999999</v>
      </c>
      <c r="K155" s="132">
        <v>13188.1327</v>
      </c>
      <c r="L155" s="132">
        <v>7874.7580000000007</v>
      </c>
      <c r="M155" s="132">
        <v>3961.0311000000006</v>
      </c>
    </row>
    <row r="156" spans="1:13">
      <c r="A156" s="132" t="s">
        <v>999</v>
      </c>
      <c r="B156" s="132" t="s">
        <v>1000</v>
      </c>
      <c r="C156" s="132" t="s">
        <v>715</v>
      </c>
      <c r="D156" s="132" t="s">
        <v>686</v>
      </c>
      <c r="E156" s="132">
        <v>10864</v>
      </c>
      <c r="F156" s="132">
        <v>15209.6</v>
      </c>
      <c r="G156" s="132">
        <v>328418.71999999997</v>
      </c>
      <c r="H156" s="132">
        <v>129182.73759999999</v>
      </c>
      <c r="I156" s="132">
        <v>7202.8320000000003</v>
      </c>
      <c r="J156" s="132">
        <v>21580.249599999999</v>
      </c>
      <c r="K156" s="132">
        <v>5189.7327999999998</v>
      </c>
      <c r="L156" s="132">
        <v>717.02400000000011</v>
      </c>
      <c r="M156" s="132">
        <v>360.68479999999994</v>
      </c>
    </row>
    <row r="157" spans="1:13">
      <c r="A157" s="132" t="s">
        <v>1001</v>
      </c>
      <c r="B157" s="132" t="s">
        <v>1002</v>
      </c>
      <c r="C157" s="132" t="s">
        <v>769</v>
      </c>
      <c r="D157" s="132" t="s">
        <v>686</v>
      </c>
      <c r="E157" s="132">
        <v>248</v>
      </c>
      <c r="F157" s="132">
        <v>8928</v>
      </c>
      <c r="G157" s="132">
        <v>11070.72</v>
      </c>
      <c r="H157" s="132">
        <v>8128.4975999999997</v>
      </c>
      <c r="I157" s="132">
        <v>0</v>
      </c>
      <c r="J157" s="132">
        <v>0</v>
      </c>
      <c r="K157" s="132">
        <v>0</v>
      </c>
      <c r="L157" s="132">
        <v>465.34719999999999</v>
      </c>
      <c r="M157" s="132">
        <v>234.0624</v>
      </c>
    </row>
    <row r="158" spans="1:13">
      <c r="A158" s="132" t="s">
        <v>1003</v>
      </c>
      <c r="B158" s="132" t="s">
        <v>1004</v>
      </c>
      <c r="C158" s="132" t="s">
        <v>685</v>
      </c>
      <c r="D158" s="132" t="s">
        <v>686</v>
      </c>
      <c r="E158" s="132">
        <v>3681</v>
      </c>
      <c r="F158" s="132">
        <v>73620</v>
      </c>
      <c r="G158" s="132">
        <v>52454.25</v>
      </c>
      <c r="H158" s="132">
        <v>27555.229800000001</v>
      </c>
      <c r="I158" s="132">
        <v>8045.9297999999999</v>
      </c>
      <c r="J158" s="132">
        <v>29404.9323</v>
      </c>
      <c r="K158" s="132">
        <v>7755.1307999999999</v>
      </c>
      <c r="L158" s="132">
        <v>3472.6554000000001</v>
      </c>
      <c r="M158" s="132">
        <v>1746.6344999999999</v>
      </c>
    </row>
    <row r="159" spans="1:13">
      <c r="A159" s="132" t="s">
        <v>1005</v>
      </c>
      <c r="B159" s="132" t="s">
        <v>1006</v>
      </c>
      <c r="C159" s="132" t="s">
        <v>685</v>
      </c>
      <c r="D159" s="132" t="s">
        <v>686</v>
      </c>
      <c r="E159" s="132">
        <v>900</v>
      </c>
      <c r="F159" s="132">
        <v>18000</v>
      </c>
      <c r="G159" s="132">
        <v>19242</v>
      </c>
      <c r="H159" s="132">
        <v>9931.1400000000012</v>
      </c>
      <c r="I159" s="132">
        <v>1836.54</v>
      </c>
      <c r="J159" s="132">
        <v>7179.21</v>
      </c>
      <c r="K159" s="132">
        <v>1893.42</v>
      </c>
      <c r="L159" s="132">
        <v>849.06</v>
      </c>
      <c r="M159" s="132">
        <v>427.05</v>
      </c>
    </row>
    <row r="160" spans="1:13">
      <c r="A160" s="132" t="s">
        <v>1007</v>
      </c>
      <c r="B160" s="132" t="s">
        <v>1008</v>
      </c>
      <c r="C160" s="132" t="s">
        <v>685</v>
      </c>
      <c r="D160" s="132" t="s">
        <v>686</v>
      </c>
      <c r="E160" s="132">
        <v>2868</v>
      </c>
      <c r="F160" s="132">
        <v>57360</v>
      </c>
      <c r="G160" s="132">
        <v>56671.68</v>
      </c>
      <c r="H160" s="132">
        <v>37385.813999999998</v>
      </c>
      <c r="I160" s="132">
        <v>5958.8436000000002</v>
      </c>
      <c r="J160" s="132">
        <v>22898.398799999999</v>
      </c>
      <c r="K160" s="132">
        <v>6039.1476000000002</v>
      </c>
      <c r="L160" s="132">
        <v>2705.6711999999998</v>
      </c>
      <c r="M160" s="132">
        <v>1360.866</v>
      </c>
    </row>
    <row r="161" spans="1:13">
      <c r="A161" s="132" t="s">
        <v>1009</v>
      </c>
      <c r="B161" s="132" t="s">
        <v>1010</v>
      </c>
      <c r="C161" s="132" t="s">
        <v>685</v>
      </c>
      <c r="D161" s="132" t="s">
        <v>686</v>
      </c>
      <c r="E161" s="132">
        <v>2340</v>
      </c>
      <c r="F161" s="132">
        <v>46800</v>
      </c>
      <c r="G161" s="132">
        <v>108973.8</v>
      </c>
      <c r="H161" s="132">
        <v>38218.752000000008</v>
      </c>
      <c r="I161" s="132">
        <v>5246.7479999999996</v>
      </c>
      <c r="J161" s="132">
        <v>18693.09</v>
      </c>
      <c r="K161" s="132">
        <v>4929.9120000000003</v>
      </c>
      <c r="L161" s="132">
        <v>2207.556</v>
      </c>
      <c r="M161" s="132">
        <v>1110.33</v>
      </c>
    </row>
    <row r="162" spans="1:13">
      <c r="A162" s="132" t="s">
        <v>1011</v>
      </c>
      <c r="B162" s="132" t="s">
        <v>1012</v>
      </c>
      <c r="C162" s="132" t="s">
        <v>691</v>
      </c>
      <c r="D162" s="132" t="s">
        <v>686</v>
      </c>
      <c r="E162" s="132">
        <v>5400</v>
      </c>
      <c r="F162" s="132">
        <v>72900</v>
      </c>
      <c r="G162" s="132">
        <v>68580</v>
      </c>
      <c r="H162" s="132">
        <v>44190.36</v>
      </c>
      <c r="I162" s="132">
        <v>4316.76</v>
      </c>
      <c r="J162" s="132">
        <v>23160.6</v>
      </c>
      <c r="K162" s="132">
        <v>5826.6</v>
      </c>
      <c r="L162" s="132">
        <v>3438.7200000000003</v>
      </c>
      <c r="M162" s="132">
        <v>1729.62</v>
      </c>
    </row>
    <row r="164" spans="1:13">
      <c r="A164" s="132" t="s">
        <v>1013</v>
      </c>
      <c r="B164" s="132"/>
      <c r="C164" s="132"/>
      <c r="D164" s="132"/>
      <c r="E164" s="132"/>
      <c r="F164" s="132"/>
      <c r="G164" s="132"/>
      <c r="H164" s="132"/>
      <c r="I164" s="132"/>
      <c r="J164" s="132"/>
      <c r="K164" s="132"/>
      <c r="L164" s="132"/>
      <c r="M164" s="13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3FAC757441F9549A2D45A4ACA9FF195" ma:contentTypeVersion="4" ma:contentTypeDescription="Create a new document." ma:contentTypeScope="" ma:versionID="8d4d4cb36ce8b35959b88eaf86f0dfb6">
  <xsd:schema xmlns:xsd="http://www.w3.org/2001/XMLSchema" xmlns:xs="http://www.w3.org/2001/XMLSchema" xmlns:p="http://schemas.microsoft.com/office/2006/metadata/properties" xmlns:ns2="d9f619c9-5170-46b2-b60b-9646cfcf3d8d" targetNamespace="http://schemas.microsoft.com/office/2006/metadata/properties" ma:root="true" ma:fieldsID="ec01f2a1f28ae067d162683870bcac93" ns2:_="">
    <xsd:import namespace="d9f619c9-5170-46b2-b60b-9646cfcf3d8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f619c9-5170-46b2-b60b-9646cfcf3d8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BillingMetadata" ma:index="11"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BD835FC-FDED-4626-B287-1186E00C0C8F}"/>
</file>

<file path=customXml/itemProps2.xml><?xml version="1.0" encoding="utf-8"?>
<ds:datastoreItem xmlns:ds="http://schemas.openxmlformats.org/officeDocument/2006/customXml" ds:itemID="{38CD78A2-A3E4-40AF-BE02-CD90D16EEE7A}"/>
</file>

<file path=customXml/itemProps3.xml><?xml version="1.0" encoding="utf-8"?>
<ds:datastoreItem xmlns:ds="http://schemas.openxmlformats.org/officeDocument/2006/customXml" ds:itemID="{38072CA0-19D7-45DE-8778-8FC7861695EB}"/>
</file>

<file path=customXml/itemProps4.xml><?xml version="1.0" encoding="utf-8"?>
<ds:datastoreItem xmlns:ds="http://schemas.openxmlformats.org/officeDocument/2006/customXml" ds:itemID="{B91DF69D-7BF3-45B9-9751-EF7B9B87A98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Hubert, Katie</dc:creator>
  <cp:keywords/>
  <dc:description/>
  <cp:lastModifiedBy>Ilana Blumin</cp:lastModifiedBy>
  <cp:revision/>
  <dcterms:created xsi:type="dcterms:W3CDTF">2022-10-17T18:25:51Z</dcterms:created>
  <dcterms:modified xsi:type="dcterms:W3CDTF">2025-06-17T18:43:54Z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0x01010043FAC757441F9549A2D45A4ACA9FF195</vt:lpwstr>
  </property>
  <property fmtid="{D5CDD505-2E9C-101B-9397-08002B2CF9AE}" pid="5" name="MSIP_Label_66f47cd8-41fa-4235-8c80-86b50baa48d7_Enabled">
    <vt:lpwstr>true</vt:lpwstr>
  </property>
  <property fmtid="{D5CDD505-2E9C-101B-9397-08002B2CF9AE}" pid="6" name="MSIP_Label_66f47cd8-41fa-4235-8c80-86b50baa48d7_SetDate">
    <vt:lpwstr>2023-10-26T20:07:40Z</vt:lpwstr>
  </property>
  <property fmtid="{D5CDD505-2E9C-101B-9397-08002B2CF9AE}" pid="7" name="MSIP_Label_66f47cd8-41fa-4235-8c80-86b50baa48d7_Method">
    <vt:lpwstr>Standard</vt:lpwstr>
  </property>
  <property fmtid="{D5CDD505-2E9C-101B-9397-08002B2CF9AE}" pid="8" name="MSIP_Label_66f47cd8-41fa-4235-8c80-86b50baa48d7_Name">
    <vt:lpwstr>Kroger Internal</vt:lpwstr>
  </property>
  <property fmtid="{D5CDD505-2E9C-101B-9397-08002B2CF9AE}" pid="9" name="MSIP_Label_66f47cd8-41fa-4235-8c80-86b50baa48d7_SiteId">
    <vt:lpwstr>8331e14a-9134-4288-bf5a-5e2c8412f074</vt:lpwstr>
  </property>
  <property fmtid="{D5CDD505-2E9C-101B-9397-08002B2CF9AE}" pid="10" name="MSIP_Label_66f47cd8-41fa-4235-8c80-86b50baa48d7_ActionId">
    <vt:lpwstr>a16b0a09-b3a5-464a-8b0c-954b2107c8ec</vt:lpwstr>
  </property>
  <property fmtid="{D5CDD505-2E9C-101B-9397-08002B2CF9AE}" pid="11" name="MSIP_Label_66f47cd8-41fa-4235-8c80-86b50baa48d7_ContentBits">
    <vt:lpwstr>0</vt:lpwstr>
  </property>
</Properties>
</file>