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你爸爸\Desktop\"/>
    </mc:Choice>
  </mc:AlternateContent>
  <xr:revisionPtr revIDLastSave="0" documentId="8_{D659A124-4445-4D12-BF3A-BF16F845FAC3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任务1" sheetId="1" r:id="rId1"/>
    <sheet name="任务2" sheetId="2" r:id="rId2"/>
    <sheet name="Sheet1" sheetId="4" r:id="rId3"/>
    <sheet name="任务3" sheetId="3" r:id="rId4"/>
  </sheets>
  <definedNames>
    <definedName name="_xlnm._FilterDatabase" localSheetId="3" hidden="1">任务3!$B$2:$H$2</definedName>
  </definedNames>
  <calcPr calcId="191029"/>
</workbook>
</file>

<file path=xl/calcChain.xml><?xml version="1.0" encoding="utf-8"?>
<calcChain xmlns="http://schemas.openxmlformats.org/spreadsheetml/2006/main">
  <c r="H12" i="1" l="1"/>
  <c r="H11" i="1"/>
  <c r="H10" i="1"/>
  <c r="I10" i="1" s="1"/>
  <c r="H8" i="1"/>
  <c r="I8" i="1" s="1"/>
  <c r="H7" i="1"/>
  <c r="I7" i="1" s="1"/>
  <c r="H6" i="1"/>
  <c r="I6" i="1"/>
  <c r="I9" i="1"/>
  <c r="I11" i="1"/>
  <c r="I12" i="1"/>
  <c r="I5" i="1"/>
  <c r="H9" i="1"/>
  <c r="H5" i="1"/>
  <c r="S51" i="4"/>
  <c r="S50" i="4"/>
  <c r="S49" i="4"/>
  <c r="T49" i="4" s="1"/>
  <c r="S48" i="4"/>
  <c r="S47" i="4"/>
  <c r="T47" i="4" s="1"/>
  <c r="S46" i="4"/>
  <c r="T46" i="4" s="1"/>
  <c r="S45" i="4"/>
  <c r="T45" i="4" s="1"/>
  <c r="S44" i="4"/>
  <c r="T44" i="4" s="1"/>
  <c r="S43" i="4"/>
  <c r="T43" i="4" s="1"/>
  <c r="S42" i="4"/>
  <c r="T42" i="4" s="1"/>
  <c r="S41" i="4"/>
  <c r="T41" i="4" s="1"/>
  <c r="S40" i="4"/>
  <c r="T40" i="4" s="1"/>
  <c r="S39" i="4"/>
  <c r="T39" i="4" s="1"/>
  <c r="S38" i="4"/>
  <c r="T38" i="4" s="1"/>
  <c r="S37" i="4"/>
  <c r="S33" i="4"/>
  <c r="T33" i="4" s="1"/>
  <c r="S36" i="4"/>
  <c r="S35" i="4"/>
  <c r="T35" i="4" s="1"/>
  <c r="E34" i="4"/>
  <c r="T37" i="4"/>
  <c r="T36" i="4"/>
  <c r="S34" i="4"/>
  <c r="T34" i="4"/>
  <c r="T48" i="4"/>
  <c r="T50" i="4"/>
  <c r="T51" i="4"/>
  <c r="O51" i="4"/>
  <c r="O50" i="4"/>
  <c r="O49" i="4"/>
  <c r="O46" i="4"/>
  <c r="P46" i="4" s="1"/>
  <c r="O43" i="4"/>
  <c r="O42" i="4"/>
  <c r="O39" i="4"/>
  <c r="O38" i="4"/>
  <c r="P38" i="4" s="1"/>
  <c r="O33" i="4"/>
  <c r="P33" i="4" s="1"/>
  <c r="O35" i="4"/>
  <c r="P34" i="4"/>
  <c r="P35" i="4"/>
  <c r="P36" i="4"/>
  <c r="P37" i="4"/>
  <c r="P41" i="4"/>
  <c r="P42" i="4"/>
  <c r="P44" i="4"/>
  <c r="P45" i="4"/>
  <c r="P48" i="4"/>
  <c r="P49" i="4"/>
  <c r="O48" i="4"/>
  <c r="O44" i="4"/>
  <c r="O45" i="4" s="1"/>
  <c r="O41" i="4"/>
  <c r="O37" i="4"/>
  <c r="O36" i="4"/>
  <c r="O34" i="4"/>
  <c r="K51" i="4"/>
  <c r="K50" i="4"/>
  <c r="K49" i="4"/>
  <c r="K48" i="4"/>
  <c r="L48" i="4" s="1"/>
  <c r="K47" i="4"/>
  <c r="K46" i="4"/>
  <c r="K45" i="4"/>
  <c r="L45" i="4"/>
  <c r="L34" i="4"/>
  <c r="L35" i="4"/>
  <c r="L36" i="4"/>
  <c r="L37" i="4"/>
  <c r="L38" i="4"/>
  <c r="L39" i="4"/>
  <c r="L40" i="4"/>
  <c r="L41" i="4"/>
  <c r="L42" i="4"/>
  <c r="L43" i="4"/>
  <c r="L44" i="4"/>
  <c r="L46" i="4"/>
  <c r="L47" i="4"/>
  <c r="L49" i="4"/>
  <c r="L50" i="4"/>
  <c r="L51" i="4"/>
  <c r="L33" i="4"/>
  <c r="K44" i="4"/>
  <c r="K43" i="4"/>
  <c r="K42" i="4"/>
  <c r="K41" i="4"/>
  <c r="K40" i="4"/>
  <c r="K39" i="4"/>
  <c r="K38" i="4"/>
  <c r="K37" i="4"/>
  <c r="K33" i="4"/>
  <c r="K36" i="4"/>
  <c r="K35" i="4"/>
  <c r="K34" i="4"/>
  <c r="G51" i="4"/>
  <c r="H51" i="4" s="1"/>
  <c r="G50" i="4"/>
  <c r="H50" i="4" s="1"/>
  <c r="G49" i="4"/>
  <c r="H49" i="4" s="1"/>
  <c r="G47" i="4"/>
  <c r="H47" i="4" s="1"/>
  <c r="G46" i="4"/>
  <c r="H46" i="4" s="1"/>
  <c r="G45" i="4"/>
  <c r="H45" i="4" s="1"/>
  <c r="G42" i="4"/>
  <c r="H42" i="4" s="1"/>
  <c r="G43" i="4"/>
  <c r="H43" i="4" s="1"/>
  <c r="G40" i="4"/>
  <c r="H40" i="4" s="1"/>
  <c r="G39" i="4"/>
  <c r="H39" i="4" s="1"/>
  <c r="G38" i="4"/>
  <c r="G33" i="4"/>
  <c r="H33" i="4" s="1"/>
  <c r="G36" i="4"/>
  <c r="H36" i="4" s="1"/>
  <c r="H34" i="4"/>
  <c r="I36" i="4" s="1"/>
  <c r="H35" i="4"/>
  <c r="H37" i="4"/>
  <c r="H38" i="4"/>
  <c r="H41" i="4"/>
  <c r="H44" i="4"/>
  <c r="H48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3" i="4"/>
  <c r="E36" i="4"/>
  <c r="E35" i="4"/>
  <c r="F7" i="1"/>
  <c r="F8" i="1"/>
  <c r="F12" i="1"/>
  <c r="E12" i="1"/>
  <c r="F11" i="1"/>
  <c r="E11" i="1"/>
  <c r="E10" i="1"/>
  <c r="E9" i="1"/>
  <c r="E7" i="1"/>
  <c r="E6" i="1"/>
  <c r="E5" i="1"/>
  <c r="U47" i="4" l="1"/>
  <c r="U40" i="4"/>
  <c r="U36" i="4"/>
  <c r="P50" i="4"/>
  <c r="Q36" i="4"/>
  <c r="P39" i="4"/>
  <c r="P43" i="4"/>
  <c r="M51" i="4"/>
  <c r="M47" i="4"/>
  <c r="M43" i="4"/>
  <c r="M40" i="4"/>
  <c r="M36" i="4"/>
  <c r="I51" i="4"/>
  <c r="I47" i="4"/>
  <c r="I43" i="4"/>
  <c r="I40" i="4"/>
  <c r="U51" i="4" l="1"/>
  <c r="U43" i="4"/>
  <c r="O47" i="4"/>
  <c r="P47" i="4" s="1"/>
  <c r="O40" i="4"/>
  <c r="Q47" i="4"/>
  <c r="P51" i="4" l="1"/>
  <c r="Q51" i="4" s="1"/>
  <c r="P40" i="4"/>
  <c r="Q40" i="4" s="1"/>
  <c r="Q43" i="4" l="1"/>
</calcChain>
</file>

<file path=xl/sharedStrings.xml><?xml version="1.0" encoding="utf-8"?>
<sst xmlns="http://schemas.openxmlformats.org/spreadsheetml/2006/main" count="171" uniqueCount="79">
  <si>
    <t>可用拖车</t>
  </si>
  <si>
    <t>需求编号</t>
  </si>
  <si>
    <t>需求工位</t>
  </si>
  <si>
    <t>需求时间(s)</t>
  </si>
  <si>
    <t>I-3</t>
  </si>
  <si>
    <t>I-4</t>
  </si>
  <si>
    <t>I-8</t>
  </si>
  <si>
    <t>I-7</t>
  </si>
  <si>
    <t>II-11</t>
  </si>
  <si>
    <t>II-12</t>
  </si>
  <si>
    <t>II-15</t>
  </si>
  <si>
    <t>II-16</t>
  </si>
  <si>
    <t>I-13</t>
  </si>
  <si>
    <t>I-21</t>
  </si>
  <si>
    <t>I-12</t>
  </si>
  <si>
    <t>I-16</t>
  </si>
  <si>
    <t>I-9</t>
  </si>
  <si>
    <t>I-22</t>
  </si>
  <si>
    <t>I-18</t>
  </si>
  <si>
    <t>II-5</t>
  </si>
  <si>
    <t>II-3</t>
  </si>
  <si>
    <t>II-17</t>
  </si>
  <si>
    <t>II-19</t>
  </si>
  <si>
    <t>II-8</t>
  </si>
  <si>
    <t>II-22</t>
  </si>
  <si>
    <t>II-24</t>
  </si>
  <si>
    <t>I-17</t>
  </si>
  <si>
    <t>I-14</t>
  </si>
  <si>
    <t>I-19</t>
  </si>
  <si>
    <t>I-5</t>
  </si>
  <si>
    <t>I-1</t>
  </si>
  <si>
    <t>I-6</t>
  </si>
  <si>
    <t>II-9</t>
  </si>
  <si>
    <t>II-1</t>
  </si>
  <si>
    <t>II-2</t>
  </si>
  <si>
    <t>II-13</t>
  </si>
  <si>
    <t>w</t>
    <phoneticPr fontId="4" type="noConversion"/>
  </si>
  <si>
    <t>取件</t>
    <phoneticPr fontId="4" type="noConversion"/>
  </si>
  <si>
    <t>送货</t>
    <phoneticPr fontId="4" type="noConversion"/>
  </si>
  <si>
    <t>3-5-8-12</t>
    <phoneticPr fontId="4" type="noConversion"/>
  </si>
  <si>
    <t>II-5,I-12,II-3,II-8</t>
    <phoneticPr fontId="4" type="noConversion"/>
  </si>
  <si>
    <t>9,15,22,24</t>
    <phoneticPr fontId="4" type="noConversion"/>
  </si>
  <si>
    <t>II-15,I-9,II-22,II-24</t>
    <phoneticPr fontId="4" type="noConversion"/>
  </si>
  <si>
    <t>13,16,21,22</t>
    <phoneticPr fontId="4" type="noConversion"/>
  </si>
  <si>
    <t>I-13,I-21,I-22,I-16</t>
    <phoneticPr fontId="4" type="noConversion"/>
  </si>
  <si>
    <t>7-16-18</t>
    <phoneticPr fontId="4" type="noConversion"/>
  </si>
  <si>
    <t>I-7,I-16,I-18</t>
    <phoneticPr fontId="4" type="noConversion"/>
  </si>
  <si>
    <t>5-11-17-19</t>
    <phoneticPr fontId="4" type="noConversion"/>
  </si>
  <si>
    <t>II-17,II-19,II-5,II-11</t>
    <phoneticPr fontId="4" type="noConversion"/>
  </si>
  <si>
    <t>10，4，12，15</t>
    <phoneticPr fontId="4" type="noConversion"/>
  </si>
  <si>
    <t>11，6，16，17</t>
    <phoneticPr fontId="4" type="noConversion"/>
  </si>
  <si>
    <t>1，3，7，9</t>
    <phoneticPr fontId="4" type="noConversion"/>
  </si>
  <si>
    <t>2，5，8</t>
    <phoneticPr fontId="4" type="noConversion"/>
  </si>
  <si>
    <t>13，14，18，19</t>
    <phoneticPr fontId="4" type="noConversion"/>
  </si>
  <si>
    <t>II-10</t>
    <phoneticPr fontId="4" type="noConversion"/>
  </si>
  <si>
    <t>II-19</t>
    <phoneticPr fontId="4" type="noConversion"/>
  </si>
  <si>
    <t>II-20</t>
    <phoneticPr fontId="4" type="noConversion"/>
  </si>
  <si>
    <t>II-12</t>
    <phoneticPr fontId="4" type="noConversion"/>
  </si>
  <si>
    <t>I-22</t>
    <phoneticPr fontId="4" type="noConversion"/>
  </si>
  <si>
    <t>II-4</t>
    <phoneticPr fontId="4" type="noConversion"/>
  </si>
  <si>
    <t>I-1</t>
    <phoneticPr fontId="4" type="noConversion"/>
  </si>
  <si>
    <t>II-6</t>
    <phoneticPr fontId="4" type="noConversion"/>
  </si>
  <si>
    <t>I-12</t>
    <phoneticPr fontId="4" type="noConversion"/>
  </si>
  <si>
    <t>II-13</t>
    <phoneticPr fontId="4" type="noConversion"/>
  </si>
  <si>
    <t>II-14</t>
    <phoneticPr fontId="4" type="noConversion"/>
  </si>
  <si>
    <t>I-16</t>
    <phoneticPr fontId="4" type="noConversion"/>
  </si>
  <si>
    <t>I-13</t>
    <phoneticPr fontId="4" type="noConversion"/>
  </si>
  <si>
    <t>I-24</t>
    <phoneticPr fontId="4" type="noConversion"/>
  </si>
  <si>
    <t>II-21</t>
    <phoneticPr fontId="4" type="noConversion"/>
  </si>
  <si>
    <t>II-22</t>
    <phoneticPr fontId="4" type="noConversion"/>
  </si>
  <si>
    <t>I-6</t>
    <phoneticPr fontId="4" type="noConversion"/>
  </si>
  <si>
    <t>I-14</t>
    <phoneticPr fontId="4" type="noConversion"/>
  </si>
  <si>
    <t>14,15,17,19</t>
    <phoneticPr fontId="4" type="noConversion"/>
  </si>
  <si>
    <t>12,13,16,18</t>
    <phoneticPr fontId="4" type="noConversion"/>
  </si>
  <si>
    <t>2,5,6</t>
    <phoneticPr fontId="4" type="noConversion"/>
  </si>
  <si>
    <t>9,1,10,11</t>
    <phoneticPr fontId="4" type="noConversion"/>
  </si>
  <si>
    <t>3,4,7,8</t>
    <phoneticPr fontId="4" type="noConversion"/>
  </si>
  <si>
    <t>19,14,15,17</t>
    <phoneticPr fontId="4" type="noConversion"/>
  </si>
  <si>
    <t>4,3,8,7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</si>
</sst>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workbookViewId="0">
      <selection activeCell="H13" sqref="H13"/>
    </sheetView>
  </sheetViews>
  <sheetFormatPr defaultColWidth="9" defaultRowHeight="13.5" x14ac:dyDescent="0.3"/>
  <cols>
    <col min="2" max="3" width="12" customWidth="1"/>
    <col min="4" max="4" width="13.46484375" customWidth="1"/>
  </cols>
  <sheetData>
    <row r="2" spans="2:9" x14ac:dyDescent="0.3">
      <c r="B2" s="1" t="s">
        <v>0</v>
      </c>
      <c r="C2" s="2">
        <v>1</v>
      </c>
      <c r="D2" s="2">
        <v>2</v>
      </c>
    </row>
    <row r="3" spans="2:9" ht="13.9" x14ac:dyDescent="0.3">
      <c r="B3" s="3"/>
      <c r="C3" s="3"/>
      <c r="D3" s="3"/>
    </row>
    <row r="4" spans="2:9" x14ac:dyDescent="0.3">
      <c r="B4" s="4" t="s">
        <v>1</v>
      </c>
      <c r="C4" s="4" t="s">
        <v>2</v>
      </c>
      <c r="D4" s="4" t="s">
        <v>3</v>
      </c>
      <c r="F4" s="10" t="s">
        <v>36</v>
      </c>
    </row>
    <row r="5" spans="2:9" x14ac:dyDescent="0.3">
      <c r="B5" s="4">
        <v>1</v>
      </c>
      <c r="C5" s="4" t="s">
        <v>4</v>
      </c>
      <c r="D5" s="4">
        <v>112</v>
      </c>
      <c r="E5">
        <f>(250+20+11.5)/5</f>
        <v>56.3</v>
      </c>
      <c r="F5">
        <v>0</v>
      </c>
      <c r="H5">
        <f>(250+20+11.5)/5</f>
        <v>56.3</v>
      </c>
      <c r="I5">
        <f>IF(H5&lt;D5,0,H5-D5)</f>
        <v>0</v>
      </c>
    </row>
    <row r="6" spans="2:9" x14ac:dyDescent="0.3">
      <c r="B6" s="4">
        <v>2</v>
      </c>
      <c r="C6" s="4" t="s">
        <v>5</v>
      </c>
      <c r="D6" s="4">
        <v>130</v>
      </c>
      <c r="E6">
        <f>115+4</f>
        <v>119</v>
      </c>
      <c r="F6">
        <v>0</v>
      </c>
      <c r="H6">
        <f>59.3+4</f>
        <v>63.3</v>
      </c>
      <c r="I6">
        <f t="shared" ref="I6:I12" si="0">IF(H6&lt;D6,0,H6-D6)</f>
        <v>0</v>
      </c>
    </row>
    <row r="7" spans="2:9" x14ac:dyDescent="0.3">
      <c r="B7" s="4">
        <v>3</v>
      </c>
      <c r="C7" s="4" t="s">
        <v>6</v>
      </c>
      <c r="D7" s="4">
        <v>150</v>
      </c>
      <c r="E7">
        <f>133+150/5</f>
        <v>163</v>
      </c>
      <c r="F7">
        <f t="shared" ref="F5:F10" si="1">E7-D7</f>
        <v>13</v>
      </c>
      <c r="H7">
        <f>66.3+150/5</f>
        <v>96.3</v>
      </c>
      <c r="I7">
        <f t="shared" si="0"/>
        <v>0</v>
      </c>
    </row>
    <row r="8" spans="2:9" x14ac:dyDescent="0.3">
      <c r="B8" s="4">
        <v>4</v>
      </c>
      <c r="C8" s="4" t="s">
        <v>7</v>
      </c>
      <c r="D8" s="4">
        <v>167</v>
      </c>
      <c r="E8">
        <v>170</v>
      </c>
      <c r="F8">
        <f t="shared" si="1"/>
        <v>3</v>
      </c>
      <c r="H8">
        <f>96.3+3+4</f>
        <v>103.3</v>
      </c>
      <c r="I8">
        <f t="shared" si="0"/>
        <v>0</v>
      </c>
    </row>
    <row r="9" spans="2:9" x14ac:dyDescent="0.3">
      <c r="B9" s="4">
        <v>5</v>
      </c>
      <c r="C9" s="4" t="s">
        <v>8</v>
      </c>
      <c r="D9" s="4">
        <v>122</v>
      </c>
      <c r="E9">
        <f>(290+70+11.5+20+31.5)/5</f>
        <v>84.6</v>
      </c>
      <c r="F9">
        <v>0</v>
      </c>
      <c r="H9">
        <f>(290+70+11.5+20+31.5)/5</f>
        <v>84.6</v>
      </c>
      <c r="I9">
        <f t="shared" si="0"/>
        <v>0</v>
      </c>
    </row>
    <row r="10" spans="2:9" x14ac:dyDescent="0.3">
      <c r="B10" s="4">
        <v>6</v>
      </c>
      <c r="C10" s="4" t="s">
        <v>9</v>
      </c>
      <c r="D10" s="4">
        <v>144</v>
      </c>
      <c r="E10">
        <f>125+4</f>
        <v>129</v>
      </c>
      <c r="F10">
        <v>0</v>
      </c>
      <c r="H10">
        <f>87.6+4</f>
        <v>91.6</v>
      </c>
      <c r="I10">
        <f t="shared" si="0"/>
        <v>0</v>
      </c>
    </row>
    <row r="11" spans="2:9" x14ac:dyDescent="0.3">
      <c r="B11" s="4">
        <v>7</v>
      </c>
      <c r="C11" s="4" t="s">
        <v>10</v>
      </c>
      <c r="D11" s="4">
        <v>158</v>
      </c>
      <c r="E11">
        <f>147+193/5</f>
        <v>185.6</v>
      </c>
      <c r="F11">
        <f>E11-D11</f>
        <v>27.599999999999994</v>
      </c>
      <c r="H11">
        <f>94.6+193/5</f>
        <v>133.19999999999999</v>
      </c>
      <c r="I11">
        <f t="shared" si="0"/>
        <v>0</v>
      </c>
    </row>
    <row r="12" spans="2:9" x14ac:dyDescent="0.3">
      <c r="B12" s="4">
        <v>8</v>
      </c>
      <c r="C12" s="4" t="s">
        <v>11</v>
      </c>
      <c r="D12" s="4">
        <v>171</v>
      </c>
      <c r="E12">
        <f>188.6+4</f>
        <v>192.6</v>
      </c>
      <c r="F12">
        <f>E12-D12</f>
        <v>21.599999999999994</v>
      </c>
      <c r="H12">
        <f>133.2+4</f>
        <v>137.19999999999999</v>
      </c>
      <c r="I12">
        <f t="shared" si="0"/>
        <v>0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workbookViewId="0">
      <selection activeCell="F31" sqref="F31"/>
    </sheetView>
  </sheetViews>
  <sheetFormatPr defaultColWidth="9" defaultRowHeight="13.5" x14ac:dyDescent="0.3"/>
  <cols>
    <col min="3" max="3" width="20.33203125" customWidth="1"/>
    <col min="4" max="4" width="18.46484375" customWidth="1"/>
  </cols>
  <sheetData>
    <row r="2" spans="2:6" x14ac:dyDescent="0.3">
      <c r="B2" s="1" t="s">
        <v>0</v>
      </c>
      <c r="C2" s="2">
        <v>1</v>
      </c>
      <c r="D2" s="2">
        <v>2</v>
      </c>
      <c r="E2">
        <v>3</v>
      </c>
      <c r="F2">
        <v>4</v>
      </c>
    </row>
    <row r="3" spans="2:6" ht="13.9" x14ac:dyDescent="0.3">
      <c r="B3" s="3"/>
      <c r="C3" s="3"/>
      <c r="D3" s="3"/>
    </row>
    <row r="4" spans="2:6" x14ac:dyDescent="0.3">
      <c r="B4" s="4" t="s">
        <v>1</v>
      </c>
      <c r="C4" s="4" t="s">
        <v>2</v>
      </c>
      <c r="D4" s="4" t="s">
        <v>3</v>
      </c>
    </row>
    <row r="5" spans="2:6" x14ac:dyDescent="0.3">
      <c r="B5" s="4">
        <v>1</v>
      </c>
      <c r="C5" s="7" t="s">
        <v>12</v>
      </c>
      <c r="D5" s="4">
        <v>60</v>
      </c>
      <c r="E5">
        <v>3</v>
      </c>
    </row>
    <row r="6" spans="2:6" x14ac:dyDescent="0.3">
      <c r="B6" s="4">
        <v>2</v>
      </c>
      <c r="C6" s="7" t="s">
        <v>7</v>
      </c>
      <c r="D6" s="4">
        <v>62</v>
      </c>
      <c r="E6">
        <v>4</v>
      </c>
    </row>
    <row r="7" spans="2:6" x14ac:dyDescent="0.3">
      <c r="B7" s="4">
        <v>3</v>
      </c>
      <c r="C7" s="7" t="s">
        <v>13</v>
      </c>
      <c r="D7" s="4">
        <v>65</v>
      </c>
      <c r="E7">
        <v>3</v>
      </c>
    </row>
    <row r="8" spans="2:6" x14ac:dyDescent="0.3">
      <c r="B8" s="4">
        <v>4</v>
      </c>
      <c r="C8" s="4" t="s">
        <v>14</v>
      </c>
      <c r="D8" s="4">
        <v>72</v>
      </c>
      <c r="E8">
        <v>1</v>
      </c>
    </row>
    <row r="9" spans="2:6" x14ac:dyDescent="0.3">
      <c r="B9" s="4">
        <v>5</v>
      </c>
      <c r="C9" s="7" t="s">
        <v>15</v>
      </c>
      <c r="D9" s="4">
        <v>80</v>
      </c>
      <c r="E9">
        <v>4</v>
      </c>
    </row>
    <row r="10" spans="2:6" x14ac:dyDescent="0.3">
      <c r="B10" s="4">
        <v>6</v>
      </c>
      <c r="C10" s="4" t="s">
        <v>16</v>
      </c>
      <c r="D10" s="4">
        <v>82</v>
      </c>
      <c r="E10">
        <v>2</v>
      </c>
    </row>
    <row r="11" spans="2:6" x14ac:dyDescent="0.3">
      <c r="B11" s="4">
        <v>7</v>
      </c>
      <c r="C11" s="7" t="s">
        <v>17</v>
      </c>
      <c r="D11" s="4">
        <v>85</v>
      </c>
      <c r="E11">
        <v>3</v>
      </c>
    </row>
    <row r="12" spans="2:6" x14ac:dyDescent="0.3">
      <c r="B12" s="4">
        <v>8</v>
      </c>
      <c r="C12" s="4" t="s">
        <v>18</v>
      </c>
      <c r="D12" s="4">
        <v>100</v>
      </c>
      <c r="E12">
        <v>4</v>
      </c>
      <c r="F12" s="10"/>
    </row>
    <row r="13" spans="2:6" x14ac:dyDescent="0.3">
      <c r="B13" s="4">
        <v>9</v>
      </c>
      <c r="C13" s="7" t="s">
        <v>15</v>
      </c>
      <c r="D13" s="5">
        <v>110</v>
      </c>
      <c r="E13">
        <v>3</v>
      </c>
    </row>
    <row r="14" spans="2:6" x14ac:dyDescent="0.3">
      <c r="B14" s="4">
        <v>10</v>
      </c>
      <c r="C14" s="5" t="s">
        <v>19</v>
      </c>
      <c r="D14" s="5">
        <v>55</v>
      </c>
      <c r="E14">
        <v>1</v>
      </c>
    </row>
    <row r="15" spans="2:6" x14ac:dyDescent="0.3">
      <c r="B15" s="4">
        <v>11</v>
      </c>
      <c r="C15" s="5" t="s">
        <v>10</v>
      </c>
      <c r="D15" s="5">
        <v>58</v>
      </c>
      <c r="E15">
        <v>2</v>
      </c>
    </row>
    <row r="16" spans="2:6" x14ac:dyDescent="0.3">
      <c r="B16" s="4">
        <v>12</v>
      </c>
      <c r="C16" s="9" t="s">
        <v>20</v>
      </c>
      <c r="D16" s="5">
        <v>94</v>
      </c>
      <c r="E16">
        <v>1</v>
      </c>
    </row>
    <row r="17" spans="2:6" x14ac:dyDescent="0.3">
      <c r="B17" s="4">
        <v>13</v>
      </c>
      <c r="C17" s="6" t="s">
        <v>21</v>
      </c>
      <c r="D17" s="5">
        <v>96</v>
      </c>
    </row>
    <row r="18" spans="2:6" x14ac:dyDescent="0.3">
      <c r="B18" s="4">
        <v>14</v>
      </c>
      <c r="C18" s="6" t="s">
        <v>22</v>
      </c>
      <c r="D18" s="5">
        <v>100</v>
      </c>
    </row>
    <row r="19" spans="2:6" x14ac:dyDescent="0.3">
      <c r="B19" s="4">
        <v>15</v>
      </c>
      <c r="C19" s="5" t="s">
        <v>23</v>
      </c>
      <c r="D19" s="5">
        <v>120</v>
      </c>
      <c r="E19">
        <v>1</v>
      </c>
    </row>
    <row r="20" spans="2:6" x14ac:dyDescent="0.3">
      <c r="B20" s="4">
        <v>16</v>
      </c>
      <c r="C20" s="5" t="s">
        <v>24</v>
      </c>
      <c r="D20" s="5">
        <v>121</v>
      </c>
      <c r="E20">
        <v>2</v>
      </c>
    </row>
    <row r="21" spans="2:6" x14ac:dyDescent="0.3">
      <c r="B21" s="4">
        <v>17</v>
      </c>
      <c r="C21" s="5" t="s">
        <v>25</v>
      </c>
      <c r="D21" s="5">
        <v>123</v>
      </c>
      <c r="E21">
        <v>2</v>
      </c>
    </row>
    <row r="22" spans="2:6" x14ac:dyDescent="0.3">
      <c r="B22" s="4">
        <v>18</v>
      </c>
      <c r="C22" s="5" t="s">
        <v>19</v>
      </c>
      <c r="D22" s="5">
        <v>140</v>
      </c>
    </row>
    <row r="23" spans="2:6" x14ac:dyDescent="0.3">
      <c r="B23" s="4">
        <v>19</v>
      </c>
      <c r="C23" s="6" t="s">
        <v>8</v>
      </c>
      <c r="D23" s="5">
        <v>150</v>
      </c>
    </row>
    <row r="25" spans="2:6" x14ac:dyDescent="0.3">
      <c r="C25" s="10" t="s">
        <v>37</v>
      </c>
      <c r="D25" s="10" t="s">
        <v>38</v>
      </c>
    </row>
    <row r="26" spans="2:6" x14ac:dyDescent="0.3">
      <c r="B26" s="10">
        <v>1</v>
      </c>
      <c r="C26" s="10" t="s">
        <v>39</v>
      </c>
      <c r="D26" s="11" t="s">
        <v>40</v>
      </c>
      <c r="E26" s="11"/>
      <c r="F26" s="11" t="s">
        <v>49</v>
      </c>
    </row>
    <row r="27" spans="2:6" x14ac:dyDescent="0.3">
      <c r="B27" s="10">
        <v>2</v>
      </c>
      <c r="C27" s="10" t="s">
        <v>41</v>
      </c>
      <c r="D27" s="11" t="s">
        <v>42</v>
      </c>
      <c r="E27" s="11"/>
      <c r="F27" s="11" t="s">
        <v>50</v>
      </c>
    </row>
    <row r="28" spans="2:6" x14ac:dyDescent="0.3">
      <c r="B28" s="10">
        <v>3</v>
      </c>
      <c r="C28" s="10" t="s">
        <v>43</v>
      </c>
      <c r="D28" s="11" t="s">
        <v>44</v>
      </c>
      <c r="E28" s="11"/>
      <c r="F28" s="11" t="s">
        <v>51</v>
      </c>
    </row>
    <row r="29" spans="2:6" x14ac:dyDescent="0.3">
      <c r="B29" s="10">
        <v>4</v>
      </c>
      <c r="C29" s="10" t="s">
        <v>45</v>
      </c>
      <c r="D29" s="11" t="s">
        <v>46</v>
      </c>
      <c r="E29" s="11"/>
      <c r="F29" s="11" t="s">
        <v>52</v>
      </c>
    </row>
    <row r="30" spans="2:6" x14ac:dyDescent="0.3">
      <c r="B30" s="10">
        <v>4</v>
      </c>
      <c r="C30" s="10" t="s">
        <v>47</v>
      </c>
      <c r="D30" s="11" t="s">
        <v>48</v>
      </c>
      <c r="E30" s="11"/>
      <c r="F30" s="11" t="s">
        <v>53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3386-6254-4255-9594-92FC146D0263}">
  <dimension ref="B2:U81"/>
  <sheetViews>
    <sheetView tabSelected="1" topLeftCell="A26" zoomScale="108" workbookViewId="0">
      <selection activeCell="N31" sqref="N31"/>
    </sheetView>
  </sheetViews>
  <sheetFormatPr defaultRowHeight="13.5" x14ac:dyDescent="0.3"/>
  <sheetData>
    <row r="2" spans="2:8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2:8" ht="13.9" x14ac:dyDescent="0.3">
      <c r="B3" s="3"/>
      <c r="C3" s="3"/>
      <c r="D3" s="3"/>
    </row>
    <row r="4" spans="2:8" x14ac:dyDescent="0.3">
      <c r="B4" s="4" t="s">
        <v>1</v>
      </c>
      <c r="C4" s="4" t="s">
        <v>2</v>
      </c>
      <c r="D4" s="4" t="s">
        <v>3</v>
      </c>
    </row>
    <row r="5" spans="2:8" x14ac:dyDescent="0.3">
      <c r="B5" s="4">
        <v>1</v>
      </c>
      <c r="C5" s="7" t="s">
        <v>17</v>
      </c>
      <c r="D5" s="4">
        <v>51</v>
      </c>
      <c r="E5">
        <v>2</v>
      </c>
    </row>
    <row r="6" spans="2:8" x14ac:dyDescent="0.3">
      <c r="B6" s="4">
        <v>2</v>
      </c>
      <c r="C6" s="4" t="s">
        <v>26</v>
      </c>
      <c r="D6" s="4">
        <v>53</v>
      </c>
      <c r="E6">
        <v>5</v>
      </c>
    </row>
    <row r="7" spans="2:8" x14ac:dyDescent="0.3">
      <c r="B7" s="4">
        <v>3</v>
      </c>
      <c r="C7" s="7" t="s">
        <v>27</v>
      </c>
      <c r="D7" s="4">
        <v>55</v>
      </c>
      <c r="E7">
        <v>3</v>
      </c>
    </row>
    <row r="8" spans="2:8" x14ac:dyDescent="0.3">
      <c r="B8" s="4">
        <v>4</v>
      </c>
      <c r="C8" s="7" t="s">
        <v>13</v>
      </c>
      <c r="D8" s="4">
        <v>62</v>
      </c>
      <c r="E8">
        <v>2</v>
      </c>
    </row>
    <row r="9" spans="2:8" x14ac:dyDescent="0.3">
      <c r="B9" s="4">
        <v>5</v>
      </c>
      <c r="C9" s="4" t="s">
        <v>14</v>
      </c>
      <c r="D9" s="4">
        <v>67</v>
      </c>
      <c r="E9">
        <v>6</v>
      </c>
    </row>
    <row r="10" spans="2:8" x14ac:dyDescent="0.3">
      <c r="B10" s="4">
        <v>6</v>
      </c>
      <c r="C10" s="4" t="s">
        <v>28</v>
      </c>
      <c r="D10" s="4">
        <v>69</v>
      </c>
      <c r="E10">
        <v>5</v>
      </c>
    </row>
    <row r="11" spans="2:8" x14ac:dyDescent="0.3">
      <c r="B11" s="4">
        <v>7</v>
      </c>
      <c r="C11" s="7" t="s">
        <v>29</v>
      </c>
      <c r="D11" s="4">
        <v>74</v>
      </c>
      <c r="E11">
        <v>3</v>
      </c>
    </row>
    <row r="12" spans="2:8" x14ac:dyDescent="0.3">
      <c r="B12" s="4">
        <v>8</v>
      </c>
      <c r="C12" s="8" t="s">
        <v>30</v>
      </c>
      <c r="D12" s="4">
        <v>79</v>
      </c>
      <c r="E12">
        <v>4</v>
      </c>
    </row>
    <row r="13" spans="2:8" x14ac:dyDescent="0.3">
      <c r="B13" s="4">
        <v>9</v>
      </c>
      <c r="C13" s="7" t="s">
        <v>12</v>
      </c>
      <c r="D13" s="5">
        <v>80</v>
      </c>
      <c r="E13">
        <v>2</v>
      </c>
    </row>
    <row r="14" spans="2:8" x14ac:dyDescent="0.3">
      <c r="B14" s="4">
        <v>10</v>
      </c>
      <c r="C14" s="5" t="s">
        <v>18</v>
      </c>
      <c r="D14" s="5">
        <v>85</v>
      </c>
      <c r="E14">
        <v>6</v>
      </c>
    </row>
    <row r="15" spans="2:8" x14ac:dyDescent="0.3">
      <c r="B15" s="4">
        <v>11</v>
      </c>
      <c r="C15" s="8" t="s">
        <v>4</v>
      </c>
      <c r="D15" s="5">
        <v>89</v>
      </c>
      <c r="E15">
        <v>4</v>
      </c>
    </row>
    <row r="16" spans="2:8" x14ac:dyDescent="0.3">
      <c r="B16" s="4">
        <v>12</v>
      </c>
      <c r="C16" s="7" t="s">
        <v>7</v>
      </c>
      <c r="D16" s="5">
        <v>93</v>
      </c>
      <c r="E16">
        <v>3</v>
      </c>
    </row>
    <row r="17" spans="2:8" x14ac:dyDescent="0.3">
      <c r="B17" s="4">
        <v>13</v>
      </c>
      <c r="C17" s="7" t="s">
        <v>31</v>
      </c>
      <c r="D17" s="5">
        <v>97</v>
      </c>
      <c r="E17">
        <v>3</v>
      </c>
    </row>
    <row r="18" spans="2:8" x14ac:dyDescent="0.3">
      <c r="B18" s="4">
        <v>14</v>
      </c>
      <c r="C18" s="6" t="s">
        <v>23</v>
      </c>
      <c r="D18" s="5">
        <v>48</v>
      </c>
      <c r="E18">
        <v>6</v>
      </c>
    </row>
    <row r="19" spans="2:8" x14ac:dyDescent="0.3">
      <c r="B19" s="4">
        <v>15</v>
      </c>
      <c r="C19" t="s">
        <v>32</v>
      </c>
      <c r="D19" s="5">
        <v>50</v>
      </c>
      <c r="E19">
        <v>1</v>
      </c>
    </row>
    <row r="20" spans="2:8" x14ac:dyDescent="0.3">
      <c r="B20" s="4">
        <v>16</v>
      </c>
      <c r="C20" t="s">
        <v>22</v>
      </c>
      <c r="D20" s="5">
        <v>55</v>
      </c>
      <c r="E20">
        <v>1</v>
      </c>
    </row>
    <row r="21" spans="2:8" x14ac:dyDescent="0.3">
      <c r="B21" s="4">
        <v>17</v>
      </c>
      <c r="C21" s="8" t="s">
        <v>33</v>
      </c>
      <c r="D21" s="5">
        <v>58</v>
      </c>
      <c r="E21">
        <v>4</v>
      </c>
    </row>
    <row r="22" spans="2:8" x14ac:dyDescent="0.3">
      <c r="B22" s="4">
        <v>18</v>
      </c>
      <c r="C22" s="6" t="s">
        <v>24</v>
      </c>
      <c r="D22" s="5">
        <v>63</v>
      </c>
      <c r="E22">
        <v>5</v>
      </c>
    </row>
    <row r="23" spans="2:8" x14ac:dyDescent="0.3">
      <c r="B23" s="4">
        <v>19</v>
      </c>
      <c r="C23" s="5" t="s">
        <v>21</v>
      </c>
      <c r="D23" s="5">
        <v>67</v>
      </c>
      <c r="E23">
        <v>1</v>
      </c>
    </row>
    <row r="24" spans="2:8" x14ac:dyDescent="0.3">
      <c r="B24" s="4">
        <v>20</v>
      </c>
      <c r="C24" s="5" t="s">
        <v>9</v>
      </c>
      <c r="D24" s="5">
        <v>68</v>
      </c>
      <c r="E24">
        <v>1</v>
      </c>
    </row>
    <row r="25" spans="2:8" x14ac:dyDescent="0.3">
      <c r="B25" s="4">
        <v>21</v>
      </c>
      <c r="C25" s="8" t="s">
        <v>34</v>
      </c>
      <c r="D25" s="5">
        <v>69</v>
      </c>
      <c r="E25">
        <v>4</v>
      </c>
    </row>
    <row r="26" spans="2:8" x14ac:dyDescent="0.3">
      <c r="B26" s="4">
        <v>22</v>
      </c>
      <c r="C26" s="6" t="s">
        <v>25</v>
      </c>
      <c r="D26" s="5">
        <v>72</v>
      </c>
      <c r="E26">
        <v>6</v>
      </c>
    </row>
    <row r="27" spans="2:8" x14ac:dyDescent="0.3">
      <c r="B27" s="4">
        <v>23</v>
      </c>
      <c r="C27" s="6" t="s">
        <v>35</v>
      </c>
      <c r="D27" s="5">
        <v>78</v>
      </c>
      <c r="E27">
        <v>5</v>
      </c>
    </row>
    <row r="30" spans="2:8" x14ac:dyDescent="0.3">
      <c r="B30" s="1" t="s">
        <v>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</row>
    <row r="31" spans="2:8" ht="13.9" x14ac:dyDescent="0.3">
      <c r="B31" s="3"/>
      <c r="C31" s="3"/>
      <c r="D31" s="3"/>
    </row>
    <row r="32" spans="2:8" x14ac:dyDescent="0.3">
      <c r="B32" s="4" t="s">
        <v>1</v>
      </c>
      <c r="C32" s="4" t="s">
        <v>2</v>
      </c>
      <c r="D32" s="4" t="s">
        <v>3</v>
      </c>
    </row>
    <row r="33" spans="2:21" x14ac:dyDescent="0.3">
      <c r="B33" s="4">
        <v>1</v>
      </c>
      <c r="C33" s="12" t="s">
        <v>59</v>
      </c>
      <c r="D33" s="4">
        <v>131</v>
      </c>
      <c r="E33">
        <f>121.2+63/5</f>
        <v>133.80000000000001</v>
      </c>
      <c r="G33">
        <f>133.6+12.6</f>
        <v>146.19999999999999</v>
      </c>
      <c r="H33">
        <f>IF(G33&lt;D33,0,G33-D33)</f>
        <v>15.199999999999989</v>
      </c>
      <c r="K33">
        <f>113+(11.5*2+40)/6</f>
        <v>123.5</v>
      </c>
      <c r="L33">
        <f>IF(K33&lt;D33,0,K33-D33)</f>
        <v>0</v>
      </c>
      <c r="O33">
        <f>129.5+(11.5*2+40)/6</f>
        <v>140</v>
      </c>
      <c r="P33">
        <f>IF(O33&lt;D33,0,O33-D33)</f>
        <v>9</v>
      </c>
      <c r="S33">
        <f>133.2+63/5</f>
        <v>145.79999999999998</v>
      </c>
      <c r="T33">
        <f>IF(S33&lt;D33,0,S33-D33)</f>
        <v>14.799999999999983</v>
      </c>
    </row>
    <row r="34" spans="2:21" x14ac:dyDescent="0.3">
      <c r="B34" s="4">
        <v>2</v>
      </c>
      <c r="C34" s="12" t="s">
        <v>54</v>
      </c>
      <c r="D34" s="4">
        <v>100</v>
      </c>
      <c r="E34">
        <f>483/5</f>
        <v>96.6</v>
      </c>
      <c r="G34">
        <v>99.6</v>
      </c>
      <c r="H34">
        <f t="shared" ref="H34:H51" si="0">IF(G34&lt;D34,0,G34-D34)</f>
        <v>0</v>
      </c>
      <c r="K34">
        <f>483/6+3</f>
        <v>83.5</v>
      </c>
      <c r="L34">
        <f t="shared" ref="L34:L51" si="1">IF(K34&lt;D34,0,K34-D34)</f>
        <v>0</v>
      </c>
      <c r="O34">
        <f>483/6+3</f>
        <v>83.5</v>
      </c>
      <c r="P34">
        <f t="shared" ref="P34:P51" si="2">IF(O34&lt;D34,0,O34-D34)</f>
        <v>0</v>
      </c>
      <c r="S34">
        <f>483/5+3</f>
        <v>99.6</v>
      </c>
      <c r="T34">
        <f t="shared" ref="T34:T51" si="3">IF(S34&lt;D34,0,S34-D34)</f>
        <v>0</v>
      </c>
    </row>
    <row r="35" spans="2:21" x14ac:dyDescent="0.3">
      <c r="B35" s="4">
        <v>3</v>
      </c>
      <c r="C35" s="12" t="s">
        <v>55</v>
      </c>
      <c r="D35" s="4">
        <v>105</v>
      </c>
      <c r="E35">
        <f>96.6+103/5</f>
        <v>117.19999999999999</v>
      </c>
      <c r="G35">
        <v>123.6</v>
      </c>
      <c r="H35">
        <f t="shared" si="0"/>
        <v>18.599999999999994</v>
      </c>
      <c r="K35">
        <f>86.5+(51.5+51.5)/6</f>
        <v>103.66666666666667</v>
      </c>
      <c r="L35">
        <f t="shared" si="1"/>
        <v>0</v>
      </c>
      <c r="O35">
        <f>103+(51.5+51.5)/6</f>
        <v>120.16666666666667</v>
      </c>
      <c r="P35">
        <f t="shared" si="2"/>
        <v>15.166666666666671</v>
      </c>
      <c r="S35">
        <f>102.6+103/5</f>
        <v>123.19999999999999</v>
      </c>
      <c r="T35">
        <f t="shared" si="3"/>
        <v>18.199999999999989</v>
      </c>
    </row>
    <row r="36" spans="2:21" x14ac:dyDescent="0.3">
      <c r="B36" s="4">
        <v>4</v>
      </c>
      <c r="C36" s="12" t="s">
        <v>56</v>
      </c>
      <c r="D36" s="4">
        <v>123</v>
      </c>
      <c r="E36">
        <f>117.2+4</f>
        <v>121.2</v>
      </c>
      <c r="G36">
        <f>126.6+4</f>
        <v>130.6</v>
      </c>
      <c r="H36">
        <f t="shared" si="0"/>
        <v>7.5999999999999943</v>
      </c>
      <c r="I36">
        <f>SUM(H33:H36)</f>
        <v>41.399999999999977</v>
      </c>
      <c r="K36">
        <f>K35+3+20/6</f>
        <v>110</v>
      </c>
      <c r="L36">
        <f t="shared" si="1"/>
        <v>0</v>
      </c>
      <c r="M36">
        <f>SUM(L33:L36)</f>
        <v>0</v>
      </c>
      <c r="O36">
        <f>O35+3+20/6</f>
        <v>126.5</v>
      </c>
      <c r="P36">
        <f t="shared" si="2"/>
        <v>3.5</v>
      </c>
      <c r="Q36">
        <f>SUM(P33:P36)</f>
        <v>27.666666666666671</v>
      </c>
      <c r="S36">
        <f>126.2+4</f>
        <v>130.19999999999999</v>
      </c>
      <c r="T36">
        <f t="shared" si="3"/>
        <v>7.1999999999999886</v>
      </c>
      <c r="U36">
        <f>SUM(T33:T36)</f>
        <v>40.19999999999996</v>
      </c>
    </row>
    <row r="37" spans="2:21" x14ac:dyDescent="0.3">
      <c r="B37" s="4">
        <v>5</v>
      </c>
      <c r="C37" s="12" t="s">
        <v>54</v>
      </c>
      <c r="D37" s="4">
        <v>86</v>
      </c>
      <c r="E37">
        <f>(250+81.5+20+51.5)/5</f>
        <v>80.599999999999994</v>
      </c>
      <c r="G37">
        <v>83.6</v>
      </c>
      <c r="H37">
        <f t="shared" si="0"/>
        <v>0</v>
      </c>
      <c r="K37">
        <f>(250+81.5+20+51.5)/6+3</f>
        <v>70.166666666666671</v>
      </c>
      <c r="L37">
        <f t="shared" si="1"/>
        <v>0</v>
      </c>
      <c r="O37">
        <f>(250+81.5+20+51.5)/6+3</f>
        <v>70.166666666666671</v>
      </c>
      <c r="P37">
        <f t="shared" si="2"/>
        <v>0</v>
      </c>
      <c r="S37">
        <f>(250+81.5+20+51.5)/5+3</f>
        <v>83.6</v>
      </c>
      <c r="T37">
        <f t="shared" si="3"/>
        <v>0</v>
      </c>
    </row>
    <row r="38" spans="2:21" x14ac:dyDescent="0.3">
      <c r="B38" s="4">
        <v>6</v>
      </c>
      <c r="C38" s="12" t="s">
        <v>57</v>
      </c>
      <c r="D38" s="4">
        <v>96</v>
      </c>
      <c r="E38">
        <f>80.6+8</f>
        <v>88.6</v>
      </c>
      <c r="G38">
        <f>89+8</f>
        <v>97</v>
      </c>
      <c r="H38">
        <f t="shared" si="0"/>
        <v>1</v>
      </c>
      <c r="K38">
        <f>K37+3+40/6</f>
        <v>79.833333333333343</v>
      </c>
      <c r="L38">
        <f t="shared" si="1"/>
        <v>0</v>
      </c>
      <c r="O38">
        <f>89+40/6</f>
        <v>95.666666666666671</v>
      </c>
      <c r="P38">
        <f t="shared" si="2"/>
        <v>0</v>
      </c>
      <c r="S38">
        <f>86.6+8</f>
        <v>94.6</v>
      </c>
      <c r="T38">
        <f t="shared" si="3"/>
        <v>0</v>
      </c>
    </row>
    <row r="39" spans="2:21" x14ac:dyDescent="0.3">
      <c r="B39" s="4">
        <v>7</v>
      </c>
      <c r="C39" s="12" t="s">
        <v>68</v>
      </c>
      <c r="D39" s="4">
        <v>116</v>
      </c>
      <c r="E39">
        <f>88.6+(11.5+40+81.5+20)/5</f>
        <v>119.19999999999999</v>
      </c>
      <c r="G39">
        <f>100+30.6</f>
        <v>130.6</v>
      </c>
      <c r="H39">
        <f t="shared" si="0"/>
        <v>14.599999999999994</v>
      </c>
      <c r="K39">
        <f>K38+3+(11.5+40+81.5+20)/6</f>
        <v>108.33333333333334</v>
      </c>
      <c r="L39">
        <f t="shared" si="1"/>
        <v>0</v>
      </c>
      <c r="O39">
        <f>99+(11.5+40+81.5+20)/6</f>
        <v>124.5</v>
      </c>
      <c r="P39">
        <f t="shared" si="2"/>
        <v>8.5</v>
      </c>
      <c r="S39">
        <f>97.6+(11.5+40+81.5+20)/5</f>
        <v>128.19999999999999</v>
      </c>
      <c r="T39">
        <f t="shared" si="3"/>
        <v>12.199999999999989</v>
      </c>
    </row>
    <row r="40" spans="2:21" x14ac:dyDescent="0.3">
      <c r="B40" s="4">
        <v>8</v>
      </c>
      <c r="C40" s="12" t="s">
        <v>69</v>
      </c>
      <c r="D40" s="4">
        <v>130</v>
      </c>
      <c r="E40">
        <f>119.2+4</f>
        <v>123.2</v>
      </c>
      <c r="G40">
        <f>130.6+7</f>
        <v>137.6</v>
      </c>
      <c r="H40">
        <f t="shared" si="0"/>
        <v>7.5999999999999943</v>
      </c>
      <c r="I40">
        <f>SUM(H37:H40)</f>
        <v>23.199999999999989</v>
      </c>
      <c r="K40">
        <f>K39+20/6</f>
        <v>111.66666666666667</v>
      </c>
      <c r="L40">
        <f t="shared" si="1"/>
        <v>0</v>
      </c>
      <c r="M40">
        <f>SUM(L37:L40)</f>
        <v>0</v>
      </c>
      <c r="O40">
        <f>O39+20/6</f>
        <v>127.83333333333333</v>
      </c>
      <c r="P40">
        <f t="shared" si="2"/>
        <v>0</v>
      </c>
      <c r="Q40">
        <f>SUM(P37:P40)</f>
        <v>8.5</v>
      </c>
      <c r="S40">
        <f>131.2+4</f>
        <v>135.19999999999999</v>
      </c>
      <c r="T40">
        <f t="shared" si="3"/>
        <v>5.1999999999999886</v>
      </c>
      <c r="U40">
        <f>SUM(T37:T40)</f>
        <v>17.399999999999977</v>
      </c>
    </row>
    <row r="41" spans="2:21" x14ac:dyDescent="0.3">
      <c r="B41" s="4">
        <v>9</v>
      </c>
      <c r="C41" s="10" t="s">
        <v>60</v>
      </c>
      <c r="D41" s="5">
        <v>87</v>
      </c>
      <c r="E41">
        <f>(410+71.5)/5</f>
        <v>96.3</v>
      </c>
      <c r="G41">
        <v>99.3</v>
      </c>
      <c r="H41">
        <f t="shared" si="0"/>
        <v>12.299999999999997</v>
      </c>
      <c r="K41">
        <f>(410+71.5)/6+3</f>
        <v>83.25</v>
      </c>
      <c r="L41">
        <f t="shared" si="1"/>
        <v>0</v>
      </c>
      <c r="O41">
        <f>(410+71.5)/6+3</f>
        <v>83.25</v>
      </c>
      <c r="P41">
        <f t="shared" si="2"/>
        <v>0</v>
      </c>
      <c r="S41">
        <f>(410+71.5)/5+3</f>
        <v>99.3</v>
      </c>
      <c r="T41">
        <f t="shared" si="3"/>
        <v>12.299999999999997</v>
      </c>
    </row>
    <row r="42" spans="2:21" x14ac:dyDescent="0.3">
      <c r="B42" s="4">
        <v>10</v>
      </c>
      <c r="C42" s="10" t="s">
        <v>70</v>
      </c>
      <c r="D42" s="5">
        <v>120</v>
      </c>
      <c r="E42">
        <f>96.3+10</f>
        <v>106.3</v>
      </c>
      <c r="G42">
        <f>99.3+10+3</f>
        <v>112.3</v>
      </c>
      <c r="H42">
        <f t="shared" si="0"/>
        <v>0</v>
      </c>
      <c r="K42">
        <f>K41+3+50/6</f>
        <v>94.583333333333329</v>
      </c>
      <c r="L42">
        <f t="shared" si="1"/>
        <v>0</v>
      </c>
      <c r="O42">
        <f>90+50/6</f>
        <v>98.333333333333329</v>
      </c>
      <c r="P42">
        <f t="shared" si="2"/>
        <v>0</v>
      </c>
      <c r="S42">
        <f>102.3+10</f>
        <v>112.3</v>
      </c>
      <c r="T42">
        <f t="shared" si="3"/>
        <v>0</v>
      </c>
    </row>
    <row r="43" spans="2:21" x14ac:dyDescent="0.3">
      <c r="B43" s="4">
        <v>11</v>
      </c>
      <c r="C43" s="10" t="s">
        <v>71</v>
      </c>
      <c r="D43" s="5">
        <v>122</v>
      </c>
      <c r="E43">
        <f>106.3+16</f>
        <v>122.3</v>
      </c>
      <c r="G43">
        <f>123+16</f>
        <v>139</v>
      </c>
      <c r="H43">
        <f t="shared" si="0"/>
        <v>17</v>
      </c>
      <c r="I43">
        <f>SUM(H40:H43)</f>
        <v>36.899999999999991</v>
      </c>
      <c r="K43">
        <f>K42+3+80/6</f>
        <v>110.91666666666666</v>
      </c>
      <c r="L43">
        <f t="shared" si="1"/>
        <v>0</v>
      </c>
      <c r="M43">
        <f>SUM(L40:L43)</f>
        <v>0</v>
      </c>
      <c r="O43">
        <f>123+80/6</f>
        <v>136.33333333333334</v>
      </c>
      <c r="P43">
        <f t="shared" si="2"/>
        <v>14.333333333333343</v>
      </c>
      <c r="Q43">
        <f>SUM(P40:P43)</f>
        <v>14.333333333333343</v>
      </c>
      <c r="S43">
        <f>115.3+16</f>
        <v>131.30000000000001</v>
      </c>
      <c r="T43">
        <f t="shared" si="3"/>
        <v>9.3000000000000114</v>
      </c>
      <c r="U43">
        <f>SUM(T40:T43)</f>
        <v>26.799999999999997</v>
      </c>
    </row>
    <row r="44" spans="2:21" x14ac:dyDescent="0.3">
      <c r="B44" s="4">
        <v>12</v>
      </c>
      <c r="C44" s="10" t="s">
        <v>61</v>
      </c>
      <c r="D44" s="5">
        <v>56</v>
      </c>
      <c r="E44">
        <f>(290+40)/5</f>
        <v>66</v>
      </c>
      <c r="G44">
        <v>69</v>
      </c>
      <c r="H44">
        <f t="shared" si="0"/>
        <v>13</v>
      </c>
      <c r="K44">
        <f>330/6+3</f>
        <v>58</v>
      </c>
      <c r="L44">
        <f t="shared" si="1"/>
        <v>2</v>
      </c>
      <c r="O44">
        <f>330/6+3</f>
        <v>58</v>
      </c>
      <c r="P44">
        <f t="shared" si="2"/>
        <v>2</v>
      </c>
      <c r="S44">
        <f>(290+40)/5+3</f>
        <v>69</v>
      </c>
      <c r="T44">
        <f t="shared" si="3"/>
        <v>13</v>
      </c>
    </row>
    <row r="45" spans="2:21" x14ac:dyDescent="0.3">
      <c r="B45" s="4">
        <v>13</v>
      </c>
      <c r="C45" s="10" t="s">
        <v>62</v>
      </c>
      <c r="D45" s="5">
        <v>80</v>
      </c>
      <c r="E45">
        <f>66+51.5/5</f>
        <v>76.3</v>
      </c>
      <c r="G45">
        <f>69+10.3+3</f>
        <v>82.3</v>
      </c>
      <c r="H45">
        <f t="shared" si="0"/>
        <v>2.2999999999999972</v>
      </c>
      <c r="K45">
        <f>K44+3+51.5/6</f>
        <v>69.583333333333329</v>
      </c>
      <c r="L45">
        <f t="shared" si="1"/>
        <v>0</v>
      </c>
      <c r="O45">
        <f>O44+3+51.5/6</f>
        <v>69.583333333333329</v>
      </c>
      <c r="P45">
        <f t="shared" si="2"/>
        <v>0</v>
      </c>
      <c r="S45">
        <f>72+51.5/5</f>
        <v>82.3</v>
      </c>
      <c r="T45">
        <f t="shared" si="3"/>
        <v>2.2999999999999972</v>
      </c>
    </row>
    <row r="46" spans="2:21" x14ac:dyDescent="0.3">
      <c r="B46" s="4">
        <v>14</v>
      </c>
      <c r="C46" s="10" t="s">
        <v>63</v>
      </c>
      <c r="D46" s="5">
        <v>81</v>
      </c>
      <c r="E46">
        <f>76.3+31.5/5</f>
        <v>82.6</v>
      </c>
      <c r="G46">
        <f>85.3+6.3</f>
        <v>91.6</v>
      </c>
      <c r="H46">
        <f t="shared" si="0"/>
        <v>10.599999999999994</v>
      </c>
      <c r="K46">
        <f>K45+3+31.5/6</f>
        <v>77.833333333333329</v>
      </c>
      <c r="L46">
        <f t="shared" si="1"/>
        <v>0</v>
      </c>
      <c r="O46">
        <f>83+31.5/6</f>
        <v>88.25</v>
      </c>
      <c r="P46">
        <f t="shared" si="2"/>
        <v>7.25</v>
      </c>
      <c r="S46">
        <f>85.3+31.5/5</f>
        <v>91.6</v>
      </c>
      <c r="T46">
        <f t="shared" si="3"/>
        <v>10.599999999999994</v>
      </c>
    </row>
    <row r="47" spans="2:21" x14ac:dyDescent="0.3">
      <c r="B47" s="4">
        <v>15</v>
      </c>
      <c r="C47" s="10" t="s">
        <v>64</v>
      </c>
      <c r="D47" s="5">
        <v>83</v>
      </c>
      <c r="E47">
        <f>82.6+4</f>
        <v>86.6</v>
      </c>
      <c r="G47">
        <f>94.6+4</f>
        <v>98.6</v>
      </c>
      <c r="H47">
        <f t="shared" si="0"/>
        <v>15.599999999999994</v>
      </c>
      <c r="I47">
        <f>SUM(H44:H47)</f>
        <v>41.499999999999986</v>
      </c>
      <c r="K47">
        <f>K46+3+20/6</f>
        <v>84.166666666666657</v>
      </c>
      <c r="L47">
        <f t="shared" si="1"/>
        <v>1.1666666666666572</v>
      </c>
      <c r="M47">
        <f>SUM(L44:L47)</f>
        <v>3.1666666666666572</v>
      </c>
      <c r="O47">
        <f>O46+3+20/6</f>
        <v>94.583333333333329</v>
      </c>
      <c r="P47">
        <f t="shared" si="2"/>
        <v>11.583333333333329</v>
      </c>
      <c r="Q47">
        <f>SUM(P44:P47)</f>
        <v>20.833333333333329</v>
      </c>
      <c r="S47">
        <f>94.6+4</f>
        <v>98.6</v>
      </c>
      <c r="T47">
        <f t="shared" si="3"/>
        <v>15.599999999999994</v>
      </c>
      <c r="U47">
        <f>SUM(T44:T47)</f>
        <v>41.499999999999986</v>
      </c>
    </row>
    <row r="48" spans="2:21" x14ac:dyDescent="0.3">
      <c r="B48" s="4">
        <v>16</v>
      </c>
      <c r="C48" s="10" t="s">
        <v>65</v>
      </c>
      <c r="D48" s="5">
        <v>108</v>
      </c>
      <c r="E48">
        <f>(370+81.5+100)/5</f>
        <v>110.3</v>
      </c>
      <c r="G48">
        <v>113.3</v>
      </c>
      <c r="H48">
        <f t="shared" si="0"/>
        <v>5.2999999999999972</v>
      </c>
      <c r="K48">
        <f>(370+81.5+100)/6+3</f>
        <v>94.916666666666671</v>
      </c>
      <c r="L48">
        <f t="shared" si="1"/>
        <v>0</v>
      </c>
      <c r="O48">
        <f>(370+81.5+100)/6+3</f>
        <v>94.916666666666671</v>
      </c>
      <c r="P48">
        <f t="shared" si="2"/>
        <v>0</v>
      </c>
      <c r="S48">
        <f>(370+81.5+100)/5+3</f>
        <v>113.3</v>
      </c>
      <c r="T48">
        <f t="shared" si="3"/>
        <v>5.2999999999999972</v>
      </c>
    </row>
    <row r="49" spans="2:21" x14ac:dyDescent="0.3">
      <c r="B49" s="4">
        <v>17</v>
      </c>
      <c r="C49" s="12" t="s">
        <v>66</v>
      </c>
      <c r="D49" s="5">
        <v>118</v>
      </c>
      <c r="E49">
        <f>110.3+60/5</f>
        <v>122.3</v>
      </c>
      <c r="G49">
        <f>116.3+12</f>
        <v>128.30000000000001</v>
      </c>
      <c r="H49">
        <f t="shared" si="0"/>
        <v>10.300000000000011</v>
      </c>
      <c r="K49">
        <f>K48+3+10</f>
        <v>107.91666666666667</v>
      </c>
      <c r="L49">
        <f t="shared" si="1"/>
        <v>0</v>
      </c>
      <c r="O49">
        <f>111+10</f>
        <v>121</v>
      </c>
      <c r="P49">
        <f t="shared" si="2"/>
        <v>3</v>
      </c>
      <c r="S49">
        <f>116.3+60/5</f>
        <v>128.30000000000001</v>
      </c>
      <c r="T49">
        <f t="shared" si="3"/>
        <v>10.300000000000011</v>
      </c>
    </row>
    <row r="50" spans="2:21" x14ac:dyDescent="0.3">
      <c r="B50" s="4">
        <v>18</v>
      </c>
      <c r="C50" s="12" t="s">
        <v>58</v>
      </c>
      <c r="D50" s="5">
        <v>128</v>
      </c>
      <c r="E50">
        <f>122.3+12</f>
        <v>134.30000000000001</v>
      </c>
      <c r="G50">
        <f>131.3+12</f>
        <v>143.30000000000001</v>
      </c>
      <c r="H50">
        <f t="shared" si="0"/>
        <v>15.300000000000011</v>
      </c>
      <c r="K50">
        <f>K49+3+10</f>
        <v>120.91666666666667</v>
      </c>
      <c r="L50">
        <f t="shared" si="1"/>
        <v>0</v>
      </c>
      <c r="O50">
        <f>124+10</f>
        <v>134</v>
      </c>
      <c r="P50">
        <f t="shared" si="2"/>
        <v>6</v>
      </c>
      <c r="S50">
        <f>131.3+12</f>
        <v>143.30000000000001</v>
      </c>
      <c r="T50">
        <f t="shared" si="3"/>
        <v>15.300000000000011</v>
      </c>
    </row>
    <row r="51" spans="2:21" x14ac:dyDescent="0.3">
      <c r="B51" s="4">
        <v>19</v>
      </c>
      <c r="C51" s="12" t="s">
        <v>67</v>
      </c>
      <c r="D51" s="5">
        <v>140</v>
      </c>
      <c r="E51">
        <f>134.3+8</f>
        <v>142.30000000000001</v>
      </c>
      <c r="G51">
        <f>146.3+8</f>
        <v>154.30000000000001</v>
      </c>
      <c r="H51">
        <f t="shared" si="0"/>
        <v>14.300000000000011</v>
      </c>
      <c r="I51">
        <f>SUM(H48:H51)</f>
        <v>45.200000000000031</v>
      </c>
      <c r="K51">
        <f>K50+3+40/6</f>
        <v>130.58333333333334</v>
      </c>
      <c r="L51">
        <f t="shared" si="1"/>
        <v>0</v>
      </c>
      <c r="M51">
        <f>SUM(L48:L51)</f>
        <v>0</v>
      </c>
      <c r="O51">
        <f>137+40/6</f>
        <v>143.66666666666666</v>
      </c>
      <c r="P51">
        <f t="shared" si="2"/>
        <v>3.6666666666666572</v>
      </c>
      <c r="Q51">
        <f>SUM(P48:P51)</f>
        <v>12.666666666666657</v>
      </c>
      <c r="S51">
        <f>146.3+8</f>
        <v>154.30000000000001</v>
      </c>
      <c r="T51">
        <f t="shared" si="3"/>
        <v>14.300000000000011</v>
      </c>
      <c r="U51">
        <f>SUM(T48:T51)</f>
        <v>45.200000000000031</v>
      </c>
    </row>
    <row r="52" spans="2:21" x14ac:dyDescent="0.3">
      <c r="B52" s="4"/>
      <c r="C52" s="12"/>
      <c r="D52" s="5"/>
    </row>
    <row r="53" spans="2:21" x14ac:dyDescent="0.3">
      <c r="B53" s="4"/>
      <c r="C53" s="4"/>
      <c r="D53" s="5"/>
    </row>
    <row r="54" spans="2:21" x14ac:dyDescent="0.3">
      <c r="B54" s="1" t="s">
        <v>0</v>
      </c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2:21" x14ac:dyDescent="0.3">
      <c r="B55" s="1"/>
      <c r="C55" s="2"/>
      <c r="D55" s="2"/>
      <c r="E55" s="2"/>
      <c r="F55" s="2"/>
      <c r="G55" s="2"/>
      <c r="H55" s="2"/>
    </row>
    <row r="56" spans="2:21" x14ac:dyDescent="0.3">
      <c r="B56" s="4" t="s">
        <v>1</v>
      </c>
      <c r="C56" s="4" t="s">
        <v>2</v>
      </c>
      <c r="D56" s="4" t="s">
        <v>3</v>
      </c>
      <c r="F56" s="4"/>
      <c r="G56" s="4"/>
      <c r="H56" s="4"/>
    </row>
    <row r="57" spans="2:21" x14ac:dyDescent="0.3">
      <c r="B57" s="4">
        <v>1</v>
      </c>
      <c r="C57" s="12" t="s">
        <v>62</v>
      </c>
      <c r="D57" s="4">
        <v>80</v>
      </c>
      <c r="F57" s="4">
        <v>4</v>
      </c>
      <c r="G57" s="12"/>
      <c r="H57" s="4"/>
    </row>
    <row r="58" spans="2:21" x14ac:dyDescent="0.3">
      <c r="B58" s="4">
        <v>2</v>
      </c>
      <c r="C58" s="12" t="s">
        <v>60</v>
      </c>
      <c r="D58" s="4">
        <v>87</v>
      </c>
      <c r="F58" s="4">
        <v>3</v>
      </c>
      <c r="G58" s="12"/>
      <c r="H58" s="4"/>
    </row>
    <row r="59" spans="2:21" x14ac:dyDescent="0.3">
      <c r="B59" s="4">
        <v>3</v>
      </c>
      <c r="C59" s="12" t="s">
        <v>65</v>
      </c>
      <c r="D59" s="4">
        <v>108</v>
      </c>
      <c r="F59" s="4">
        <v>5</v>
      </c>
      <c r="G59" s="12"/>
      <c r="H59" s="4"/>
    </row>
    <row r="60" spans="2:21" x14ac:dyDescent="0.3">
      <c r="B60" s="4">
        <v>4</v>
      </c>
      <c r="C60" s="12" t="s">
        <v>66</v>
      </c>
      <c r="D60" s="4">
        <v>118</v>
      </c>
      <c r="F60" s="4">
        <v>5</v>
      </c>
      <c r="G60" s="12"/>
      <c r="H60" s="4"/>
    </row>
    <row r="61" spans="2:21" x14ac:dyDescent="0.3">
      <c r="B61" s="4">
        <v>5</v>
      </c>
      <c r="C61" s="12" t="s">
        <v>70</v>
      </c>
      <c r="D61" s="4">
        <v>120</v>
      </c>
      <c r="F61" s="4">
        <v>3</v>
      </c>
      <c r="G61" s="12"/>
      <c r="H61" s="4"/>
    </row>
    <row r="62" spans="2:21" x14ac:dyDescent="0.3">
      <c r="B62" s="4">
        <v>6</v>
      </c>
      <c r="C62" s="12" t="s">
        <v>71</v>
      </c>
      <c r="D62" s="4">
        <v>122</v>
      </c>
      <c r="F62" s="4">
        <v>3</v>
      </c>
      <c r="G62" s="12"/>
      <c r="H62" s="4"/>
    </row>
    <row r="63" spans="2:21" x14ac:dyDescent="0.3">
      <c r="B63" s="4">
        <v>7</v>
      </c>
      <c r="C63" s="12" t="s">
        <v>58</v>
      </c>
      <c r="D63" s="4">
        <v>128</v>
      </c>
      <c r="F63" s="4">
        <v>5</v>
      </c>
      <c r="G63" s="12"/>
      <c r="H63" s="4"/>
    </row>
    <row r="64" spans="2:21" x14ac:dyDescent="0.3">
      <c r="B64" s="4">
        <v>8</v>
      </c>
      <c r="C64" s="12" t="s">
        <v>67</v>
      </c>
      <c r="D64" s="4">
        <v>140</v>
      </c>
      <c r="F64" s="4">
        <v>5</v>
      </c>
      <c r="G64" s="4"/>
      <c r="H64" s="4"/>
    </row>
    <row r="65" spans="2:8" x14ac:dyDescent="0.3">
      <c r="B65" s="4">
        <v>9</v>
      </c>
      <c r="C65" s="10" t="s">
        <v>61</v>
      </c>
      <c r="D65" s="5">
        <v>56</v>
      </c>
      <c r="F65" s="4">
        <v>4</v>
      </c>
      <c r="G65" s="4"/>
      <c r="H65" s="5"/>
    </row>
    <row r="66" spans="2:8" x14ac:dyDescent="0.3">
      <c r="B66" s="4">
        <v>10</v>
      </c>
      <c r="C66" s="10" t="s">
        <v>63</v>
      </c>
      <c r="D66" s="5">
        <v>81</v>
      </c>
      <c r="F66" s="4">
        <v>4</v>
      </c>
      <c r="G66" s="4"/>
      <c r="H66" s="5"/>
    </row>
    <row r="67" spans="2:8" x14ac:dyDescent="0.3">
      <c r="B67" s="4">
        <v>11</v>
      </c>
      <c r="C67" s="10" t="s">
        <v>64</v>
      </c>
      <c r="D67" s="5">
        <v>83</v>
      </c>
      <c r="F67" s="4">
        <v>4</v>
      </c>
      <c r="G67" s="4"/>
      <c r="H67" s="5"/>
    </row>
    <row r="68" spans="2:8" x14ac:dyDescent="0.3">
      <c r="B68" s="4">
        <v>12</v>
      </c>
      <c r="C68" s="10" t="s">
        <v>54</v>
      </c>
      <c r="D68" s="5">
        <v>86</v>
      </c>
      <c r="F68" s="4">
        <v>2</v>
      </c>
      <c r="G68" s="4"/>
      <c r="H68" s="5"/>
    </row>
    <row r="69" spans="2:8" x14ac:dyDescent="0.3">
      <c r="B69" s="4">
        <v>13</v>
      </c>
      <c r="C69" s="10" t="s">
        <v>57</v>
      </c>
      <c r="D69" s="5">
        <v>96</v>
      </c>
      <c r="F69" s="4">
        <v>2</v>
      </c>
      <c r="G69" s="4"/>
      <c r="H69" s="5"/>
    </row>
    <row r="70" spans="2:8" x14ac:dyDescent="0.3">
      <c r="B70" s="4">
        <v>14</v>
      </c>
      <c r="C70" s="10" t="s">
        <v>54</v>
      </c>
      <c r="D70" s="5">
        <v>100</v>
      </c>
      <c r="F70" s="4">
        <v>1</v>
      </c>
      <c r="G70" s="4"/>
      <c r="H70" s="5"/>
    </row>
    <row r="71" spans="2:8" x14ac:dyDescent="0.3">
      <c r="B71" s="4">
        <v>15</v>
      </c>
      <c r="C71" s="10" t="s">
        <v>55</v>
      </c>
      <c r="D71" s="5">
        <v>105</v>
      </c>
      <c r="F71" s="4">
        <v>1</v>
      </c>
      <c r="G71" s="4"/>
      <c r="H71" s="5"/>
    </row>
    <row r="72" spans="2:8" x14ac:dyDescent="0.3">
      <c r="B72" s="4">
        <v>16</v>
      </c>
      <c r="C72" s="10" t="s">
        <v>68</v>
      </c>
      <c r="D72" s="5">
        <v>116</v>
      </c>
      <c r="F72" s="4">
        <v>2</v>
      </c>
      <c r="G72" s="4"/>
      <c r="H72" s="5"/>
    </row>
    <row r="73" spans="2:8" x14ac:dyDescent="0.3">
      <c r="B73" s="4">
        <v>17</v>
      </c>
      <c r="C73" s="12" t="s">
        <v>56</v>
      </c>
      <c r="D73" s="5">
        <v>123</v>
      </c>
      <c r="F73" s="4">
        <v>1</v>
      </c>
      <c r="G73" s="4"/>
      <c r="H73" s="5"/>
    </row>
    <row r="74" spans="2:8" x14ac:dyDescent="0.3">
      <c r="B74" s="4">
        <v>18</v>
      </c>
      <c r="C74" s="12" t="s">
        <v>69</v>
      </c>
      <c r="D74" s="5">
        <v>130</v>
      </c>
      <c r="F74" s="4">
        <v>2</v>
      </c>
      <c r="G74" s="4"/>
      <c r="H74" s="5"/>
    </row>
    <row r="75" spans="2:8" x14ac:dyDescent="0.3">
      <c r="B75" s="4">
        <v>19</v>
      </c>
      <c r="C75" s="12" t="s">
        <v>59</v>
      </c>
      <c r="D75" s="5">
        <v>131</v>
      </c>
      <c r="F75" s="4">
        <v>1</v>
      </c>
      <c r="G75" s="4"/>
      <c r="H75" s="5"/>
    </row>
    <row r="76" spans="2:8" x14ac:dyDescent="0.3">
      <c r="G76" s="4"/>
    </row>
    <row r="77" spans="2:8" x14ac:dyDescent="0.3">
      <c r="B77" s="10">
        <v>1</v>
      </c>
      <c r="C77" s="10" t="s">
        <v>77</v>
      </c>
      <c r="D77" s="10" t="s">
        <v>72</v>
      </c>
    </row>
    <row r="78" spans="2:8" x14ac:dyDescent="0.3">
      <c r="B78" s="10">
        <v>2</v>
      </c>
      <c r="C78" s="10" t="s">
        <v>73</v>
      </c>
      <c r="D78" s="11" t="s">
        <v>73</v>
      </c>
    </row>
    <row r="79" spans="2:8" x14ac:dyDescent="0.3">
      <c r="B79" s="10">
        <v>3</v>
      </c>
      <c r="C79" s="10" t="s">
        <v>74</v>
      </c>
      <c r="D79" s="11" t="s">
        <v>74</v>
      </c>
    </row>
    <row r="80" spans="2:8" x14ac:dyDescent="0.3">
      <c r="B80" s="10">
        <v>4</v>
      </c>
      <c r="C80" s="10" t="s">
        <v>75</v>
      </c>
      <c r="D80" s="11" t="s">
        <v>75</v>
      </c>
    </row>
    <row r="81" spans="2:4" x14ac:dyDescent="0.3">
      <c r="B81" s="10">
        <v>5</v>
      </c>
      <c r="C81" s="10" t="s">
        <v>78</v>
      </c>
      <c r="D81" s="11" t="s">
        <v>76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40"/>
  <sheetViews>
    <sheetView workbookViewId="0">
      <selection activeCell="B2" sqref="B2:H27"/>
    </sheetView>
  </sheetViews>
  <sheetFormatPr defaultColWidth="9" defaultRowHeight="13.5" x14ac:dyDescent="0.3"/>
  <sheetData>
    <row r="2" spans="2:8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2:8" ht="13.9" x14ac:dyDescent="0.3">
      <c r="B3" s="3"/>
      <c r="C3" s="3"/>
      <c r="D3" s="3"/>
    </row>
    <row r="4" spans="2:8" x14ac:dyDescent="0.3">
      <c r="B4" s="4" t="s">
        <v>1</v>
      </c>
      <c r="C4" s="4" t="s">
        <v>2</v>
      </c>
      <c r="D4" s="4" t="s">
        <v>3</v>
      </c>
    </row>
    <row r="5" spans="2:8" x14ac:dyDescent="0.3">
      <c r="B5" s="4">
        <v>1</v>
      </c>
      <c r="C5" s="7" t="s">
        <v>17</v>
      </c>
      <c r="D5" s="4">
        <v>51</v>
      </c>
      <c r="E5">
        <v>2</v>
      </c>
    </row>
    <row r="6" spans="2:8" x14ac:dyDescent="0.3">
      <c r="B6" s="4">
        <v>2</v>
      </c>
      <c r="C6" s="4" t="s">
        <v>26</v>
      </c>
      <c r="D6" s="4">
        <v>53</v>
      </c>
      <c r="E6">
        <v>5</v>
      </c>
    </row>
    <row r="7" spans="2:8" x14ac:dyDescent="0.3">
      <c r="B7" s="4">
        <v>3</v>
      </c>
      <c r="C7" s="7" t="s">
        <v>27</v>
      </c>
      <c r="D7" s="4">
        <v>55</v>
      </c>
      <c r="E7">
        <v>3</v>
      </c>
    </row>
    <row r="8" spans="2:8" x14ac:dyDescent="0.3">
      <c r="B8" s="4">
        <v>4</v>
      </c>
      <c r="C8" s="7" t="s">
        <v>13</v>
      </c>
      <c r="D8" s="4">
        <v>62</v>
      </c>
      <c r="E8">
        <v>2</v>
      </c>
    </row>
    <row r="9" spans="2:8" x14ac:dyDescent="0.3">
      <c r="B9" s="4">
        <v>5</v>
      </c>
      <c r="C9" s="4" t="s">
        <v>14</v>
      </c>
      <c r="D9" s="4">
        <v>67</v>
      </c>
      <c r="E9">
        <v>6</v>
      </c>
    </row>
    <row r="10" spans="2:8" x14ac:dyDescent="0.3">
      <c r="B10" s="4">
        <v>6</v>
      </c>
      <c r="C10" s="4" t="s">
        <v>28</v>
      </c>
      <c r="D10" s="4">
        <v>69</v>
      </c>
      <c r="E10">
        <v>5</v>
      </c>
    </row>
    <row r="11" spans="2:8" x14ac:dyDescent="0.3">
      <c r="B11" s="4">
        <v>7</v>
      </c>
      <c r="C11" s="7" t="s">
        <v>29</v>
      </c>
      <c r="D11" s="4">
        <v>74</v>
      </c>
      <c r="E11">
        <v>3</v>
      </c>
    </row>
    <row r="12" spans="2:8" x14ac:dyDescent="0.3">
      <c r="B12" s="4">
        <v>8</v>
      </c>
      <c r="C12" s="8" t="s">
        <v>30</v>
      </c>
      <c r="D12" s="4">
        <v>79</v>
      </c>
      <c r="E12">
        <v>4</v>
      </c>
    </row>
    <row r="13" spans="2:8" x14ac:dyDescent="0.3">
      <c r="B13" s="4">
        <v>9</v>
      </c>
      <c r="C13" s="7" t="s">
        <v>12</v>
      </c>
      <c r="D13" s="5">
        <v>80</v>
      </c>
      <c r="E13">
        <v>2</v>
      </c>
    </row>
    <row r="14" spans="2:8" x14ac:dyDescent="0.3">
      <c r="B14" s="4">
        <v>10</v>
      </c>
      <c r="C14" s="5" t="s">
        <v>18</v>
      </c>
      <c r="D14" s="5">
        <v>85</v>
      </c>
      <c r="E14">
        <v>6</v>
      </c>
    </row>
    <row r="15" spans="2:8" x14ac:dyDescent="0.3">
      <c r="B15" s="4">
        <v>11</v>
      </c>
      <c r="C15" s="8" t="s">
        <v>4</v>
      </c>
      <c r="D15" s="5">
        <v>89</v>
      </c>
      <c r="E15">
        <v>4</v>
      </c>
    </row>
    <row r="16" spans="2:8" x14ac:dyDescent="0.3">
      <c r="B16" s="4">
        <v>12</v>
      </c>
      <c r="C16" s="7" t="s">
        <v>7</v>
      </c>
      <c r="D16" s="5">
        <v>93</v>
      </c>
      <c r="E16">
        <v>3</v>
      </c>
    </row>
    <row r="17" spans="2:5" x14ac:dyDescent="0.3">
      <c r="B17" s="4">
        <v>13</v>
      </c>
      <c r="C17" s="7" t="s">
        <v>31</v>
      </c>
      <c r="D17" s="5">
        <v>97</v>
      </c>
      <c r="E17">
        <v>3</v>
      </c>
    </row>
    <row r="18" spans="2:5" x14ac:dyDescent="0.3">
      <c r="B18" s="4">
        <v>14</v>
      </c>
      <c r="C18" s="6" t="s">
        <v>23</v>
      </c>
      <c r="D18" s="5">
        <v>48</v>
      </c>
      <c r="E18">
        <v>6</v>
      </c>
    </row>
    <row r="19" spans="2:5" x14ac:dyDescent="0.3">
      <c r="B19" s="4">
        <v>15</v>
      </c>
      <c r="C19" t="s">
        <v>32</v>
      </c>
      <c r="D19" s="5">
        <v>50</v>
      </c>
      <c r="E19">
        <v>1</v>
      </c>
    </row>
    <row r="20" spans="2:5" x14ac:dyDescent="0.3">
      <c r="B20" s="4">
        <v>16</v>
      </c>
      <c r="C20" t="s">
        <v>22</v>
      </c>
      <c r="D20" s="5">
        <v>55</v>
      </c>
      <c r="E20">
        <v>1</v>
      </c>
    </row>
    <row r="21" spans="2:5" x14ac:dyDescent="0.3">
      <c r="B21" s="4">
        <v>17</v>
      </c>
      <c r="C21" s="8" t="s">
        <v>33</v>
      </c>
      <c r="D21" s="5">
        <v>58</v>
      </c>
      <c r="E21">
        <v>4</v>
      </c>
    </row>
    <row r="22" spans="2:5" x14ac:dyDescent="0.3">
      <c r="B22" s="4">
        <v>18</v>
      </c>
      <c r="C22" s="6" t="s">
        <v>24</v>
      </c>
      <c r="D22" s="5">
        <v>63</v>
      </c>
      <c r="E22">
        <v>5</v>
      </c>
    </row>
    <row r="23" spans="2:5" x14ac:dyDescent="0.3">
      <c r="B23" s="4">
        <v>19</v>
      </c>
      <c r="C23" s="5" t="s">
        <v>21</v>
      </c>
      <c r="D23" s="5">
        <v>67</v>
      </c>
      <c r="E23">
        <v>1</v>
      </c>
    </row>
    <row r="24" spans="2:5" x14ac:dyDescent="0.3">
      <c r="B24" s="4">
        <v>20</v>
      </c>
      <c r="C24" s="5" t="s">
        <v>9</v>
      </c>
      <c r="D24" s="5">
        <v>68</v>
      </c>
      <c r="E24">
        <v>1</v>
      </c>
    </row>
    <row r="25" spans="2:5" x14ac:dyDescent="0.3">
      <c r="B25" s="4">
        <v>21</v>
      </c>
      <c r="C25" s="8" t="s">
        <v>34</v>
      </c>
      <c r="D25" s="5">
        <v>69</v>
      </c>
      <c r="E25">
        <v>4</v>
      </c>
    </row>
    <row r="26" spans="2:5" x14ac:dyDescent="0.3">
      <c r="B26" s="4">
        <v>22</v>
      </c>
      <c r="C26" s="6" t="s">
        <v>25</v>
      </c>
      <c r="D26" s="5">
        <v>72</v>
      </c>
      <c r="E26">
        <v>6</v>
      </c>
    </row>
    <row r="27" spans="2:5" x14ac:dyDescent="0.3">
      <c r="B27" s="4">
        <v>23</v>
      </c>
      <c r="C27" s="6" t="s">
        <v>35</v>
      </c>
      <c r="D27" s="5">
        <v>78</v>
      </c>
      <c r="E27">
        <v>5</v>
      </c>
    </row>
    <row r="33" spans="2:5" x14ac:dyDescent="0.3">
      <c r="B33" s="4">
        <v>2</v>
      </c>
      <c r="C33" s="4" t="s">
        <v>26</v>
      </c>
      <c r="D33" s="4">
        <v>53</v>
      </c>
      <c r="E33">
        <v>5</v>
      </c>
    </row>
    <row r="34" spans="2:5" x14ac:dyDescent="0.3">
      <c r="B34" s="4">
        <v>5</v>
      </c>
      <c r="C34" s="4" t="s">
        <v>14</v>
      </c>
      <c r="D34" s="4">
        <v>67</v>
      </c>
      <c r="E34">
        <v>6</v>
      </c>
    </row>
    <row r="35" spans="2:5" x14ac:dyDescent="0.3">
      <c r="B35" s="4">
        <v>6</v>
      </c>
      <c r="C35" s="4" t="s">
        <v>28</v>
      </c>
      <c r="D35" s="4">
        <v>69</v>
      </c>
      <c r="E35">
        <v>5</v>
      </c>
    </row>
    <row r="36" spans="2:5" x14ac:dyDescent="0.3">
      <c r="B36" s="4">
        <v>10</v>
      </c>
      <c r="C36" s="5" t="s">
        <v>18</v>
      </c>
      <c r="D36" s="5">
        <v>85</v>
      </c>
      <c r="E36">
        <v>6</v>
      </c>
    </row>
    <row r="37" spans="2:5" x14ac:dyDescent="0.3">
      <c r="B37" s="4">
        <v>14</v>
      </c>
      <c r="C37" s="6" t="s">
        <v>23</v>
      </c>
      <c r="D37" s="5">
        <v>48</v>
      </c>
      <c r="E37">
        <v>6</v>
      </c>
    </row>
    <row r="38" spans="2:5" x14ac:dyDescent="0.3">
      <c r="B38" s="4">
        <v>18</v>
      </c>
      <c r="C38" s="6" t="s">
        <v>24</v>
      </c>
      <c r="D38" s="5">
        <v>63</v>
      </c>
      <c r="E38">
        <v>5</v>
      </c>
    </row>
    <row r="39" spans="2:5" x14ac:dyDescent="0.3">
      <c r="B39" s="4">
        <v>22</v>
      </c>
      <c r="C39" s="6" t="s">
        <v>25</v>
      </c>
      <c r="D39" s="5">
        <v>72</v>
      </c>
      <c r="E39">
        <v>6</v>
      </c>
    </row>
    <row r="40" spans="2:5" x14ac:dyDescent="0.3">
      <c r="B40" s="4">
        <v>23</v>
      </c>
      <c r="C40" s="6" t="s">
        <v>35</v>
      </c>
      <c r="D40" s="5">
        <v>78</v>
      </c>
      <c r="E40">
        <v>5</v>
      </c>
    </row>
  </sheetData>
  <autoFilter ref="B2:H2" xr:uid="{00000000-0001-0000-0200-000000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任务1</vt:lpstr>
      <vt:lpstr>任务2</vt:lpstr>
      <vt:lpstr>Sheet1</vt:lpstr>
      <vt:lpstr>任务3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爸爸</dc:creator>
  <cp:lastModifiedBy>爸爸</cp:lastModifiedBy>
  <dcterms:created xsi:type="dcterms:W3CDTF">2006-09-16T00:00:00Z</dcterms:created>
  <dcterms:modified xsi:type="dcterms:W3CDTF">2021-08-18T01:47:00Z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5ACCA733C6694012B60C3CC523DE962F</vt:lpwstr>
  </property>
  <property fmtid="{D5CDD505-2E9C-101B-9397-08002B2CF9AE}" pid="3" name="KSOProductBuildVer">
    <vt:lpwstr>2052-11.1.0.10463</vt:lpwstr>
  </property>
</Properties>
</file>