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work\PMO\小组月报5月\"/>
    </mc:Choice>
  </mc:AlternateContent>
  <bookViews>
    <workbookView xWindow="0" yWindow="0" windowWidth="15870" windowHeight="6285" activeTab="2"/>
  </bookViews>
  <sheets>
    <sheet name="项目资源投入（项目维度）" sheetId="19" r:id="rId1"/>
    <sheet name="项目维度图表" sheetId="20" r:id="rId2"/>
    <sheet name="项目资源投入（人员维度）" sheetId="16" r:id="rId3"/>
    <sheet name="人员维度图表" sheetId="18" r:id="rId4"/>
    <sheet name="朱苏明" sheetId="17" r:id="rId5"/>
    <sheet name="刘攀" sheetId="1" r:id="rId6"/>
    <sheet name="徐勇" sheetId="2" r:id="rId7"/>
    <sheet name="陈林先" sheetId="3" r:id="rId8"/>
    <sheet name="翁圳滨" sheetId="4" r:id="rId9"/>
    <sheet name="符芳恺" sheetId="5" r:id="rId10"/>
    <sheet name="廖武燊" sheetId="6" r:id="rId11"/>
    <sheet name="李奕信" sheetId="7" r:id="rId12"/>
    <sheet name="陈其达" sheetId="8" r:id="rId13"/>
    <sheet name="黎庆奋" sheetId="9" r:id="rId14"/>
    <sheet name="Sheet10" sheetId="10" r:id="rId15"/>
    <sheet name="Sheet11" sheetId="11" r:id="rId16"/>
    <sheet name="Sheet12" sheetId="12" r:id="rId17"/>
    <sheet name="Sheet13" sheetId="13" r:id="rId18"/>
    <sheet name="Sheet14" sheetId="14" r:id="rId19"/>
    <sheet name="Sheet15" sheetId="15" r:id="rId20"/>
  </sheets>
  <calcPr calcId="162913"/>
  <pivotCaches>
    <pivotCache cacheId="0" r:id="rId21"/>
    <pivotCache cacheId="1" r:id="rId2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8" l="1"/>
  <c r="D10" i="18"/>
  <c r="D9" i="18"/>
  <c r="D8" i="18"/>
  <c r="D7" i="18"/>
  <c r="D6" i="18"/>
  <c r="D5" i="18"/>
  <c r="D4" i="18"/>
  <c r="D3" i="18"/>
  <c r="D2" i="18"/>
  <c r="C90" i="16"/>
  <c r="C86" i="16"/>
  <c r="C89" i="16"/>
  <c r="C88" i="16"/>
  <c r="C87" i="16"/>
  <c r="C85" i="16"/>
  <c r="C77" i="16"/>
  <c r="C76" i="16"/>
  <c r="C75" i="16"/>
  <c r="C74" i="16"/>
  <c r="C73" i="16"/>
  <c r="C72" i="16"/>
  <c r="C71" i="16"/>
  <c r="C70" i="16"/>
  <c r="C69" i="16"/>
  <c r="C68" i="16"/>
  <c r="I58" i="16"/>
  <c r="I57" i="16"/>
  <c r="I56" i="16"/>
  <c r="L55" i="16"/>
  <c r="K55" i="16"/>
  <c r="I55" i="16"/>
  <c r="I54" i="16"/>
  <c r="I53" i="16"/>
  <c r="I52" i="16"/>
  <c r="I51" i="16"/>
  <c r="I50" i="16"/>
  <c r="I49" i="16"/>
  <c r="I48" i="16"/>
  <c r="L47" i="16"/>
  <c r="K47" i="16"/>
  <c r="J47" i="16"/>
  <c r="I47" i="16"/>
  <c r="I46" i="16"/>
  <c r="I45" i="16"/>
  <c r="I44" i="16"/>
  <c r="I43" i="16"/>
  <c r="I42" i="16"/>
  <c r="I41" i="16"/>
  <c r="I40" i="16"/>
  <c r="I39" i="16"/>
  <c r="L38" i="16"/>
  <c r="K38" i="16"/>
  <c r="J38" i="16"/>
  <c r="I38" i="16"/>
  <c r="I37" i="16"/>
  <c r="I36" i="16"/>
  <c r="I35" i="16"/>
  <c r="L34" i="16"/>
  <c r="K34" i="16"/>
  <c r="J34" i="16"/>
  <c r="I34" i="16"/>
  <c r="I33" i="16"/>
  <c r="I32" i="16"/>
  <c r="I31" i="16"/>
  <c r="I30" i="16"/>
  <c r="L29" i="16"/>
  <c r="K29" i="16"/>
  <c r="J29" i="16"/>
  <c r="I29" i="16"/>
  <c r="I28" i="16"/>
  <c r="I27" i="16"/>
  <c r="I26" i="16"/>
  <c r="L25" i="16"/>
  <c r="K25" i="16"/>
  <c r="J25" i="16"/>
  <c r="I25" i="16"/>
  <c r="I24" i="16"/>
  <c r="I23" i="16"/>
  <c r="I22" i="16"/>
  <c r="I21" i="16"/>
  <c r="L20" i="16"/>
  <c r="K20" i="16"/>
  <c r="J20" i="16"/>
  <c r="I20" i="16"/>
  <c r="I19" i="16"/>
  <c r="I18" i="16"/>
  <c r="I17" i="16"/>
  <c r="I16" i="16"/>
  <c r="I15" i="16"/>
  <c r="L14" i="16"/>
  <c r="K14" i="16"/>
  <c r="J14" i="16"/>
  <c r="I14" i="16"/>
  <c r="I13" i="16"/>
  <c r="I12" i="16"/>
  <c r="I11" i="16"/>
  <c r="I10" i="16"/>
  <c r="L9" i="16"/>
  <c r="K9" i="16"/>
  <c r="J9" i="16"/>
  <c r="I9" i="16"/>
  <c r="I8" i="16"/>
  <c r="I7" i="16"/>
  <c r="I6" i="16"/>
  <c r="I5" i="16"/>
  <c r="I4" i="16"/>
  <c r="I3" i="16"/>
  <c r="L2" i="16"/>
  <c r="K2" i="16"/>
  <c r="J2" i="16"/>
  <c r="I2" i="16"/>
</calcChain>
</file>

<file path=xl/sharedStrings.xml><?xml version="1.0" encoding="utf-8"?>
<sst xmlns="http://schemas.openxmlformats.org/spreadsheetml/2006/main" count="551" uniqueCount="133">
  <si>
    <t>运维</t>
  </si>
  <si>
    <t>采购优化项目---SRM合同档案对接推广</t>
  </si>
  <si>
    <t>采购优化项目---采购合同条款嵌入优化</t>
  </si>
  <si>
    <t>辅材备件运维</t>
  </si>
  <si>
    <t>通用</t>
  </si>
  <si>
    <t>辅材备件总结材料</t>
  </si>
  <si>
    <t>辅材备件库存共享方案</t>
  </si>
  <si>
    <t>建设</t>
  </si>
  <si>
    <t>研发项目管理商务准备</t>
  </si>
  <si>
    <t>其他（材料准备、会议）</t>
  </si>
  <si>
    <t>SRM系统与守正对接</t>
  </si>
  <si>
    <t>SRM系统升级项目</t>
  </si>
  <si>
    <t>SRM零星优化及系统日常运维支持</t>
  </si>
  <si>
    <t>新业务、新基地SRM系统覆盖</t>
  </si>
  <si>
    <t>其他：临时任务</t>
  </si>
  <si>
    <t>装配式建筑二阶段</t>
  </si>
  <si>
    <t>石材工厂ERP系统建设项目</t>
  </si>
  <si>
    <t>新业务、新基地基础信息化系统覆盖</t>
  </si>
  <si>
    <t>数据标准化（部门）</t>
  </si>
  <si>
    <t>审计、内控专项工作</t>
  </si>
  <si>
    <t>报表线上化</t>
  </si>
  <si>
    <t>现场数字化</t>
  </si>
  <si>
    <t>数据标准</t>
  </si>
  <si>
    <t>PMO</t>
  </si>
  <si>
    <t>其他</t>
  </si>
  <si>
    <t>财务系统优化-收款工作台项目</t>
  </si>
  <si>
    <t>新基地财务系统上线推广</t>
  </si>
  <si>
    <t>日常财务运维事项</t>
  </si>
  <si>
    <t>其他：会议、临时任务、个人计划等</t>
  </si>
  <si>
    <t>一卡通系统基地运维支持&amp;系统优化</t>
  </si>
  <si>
    <t>一卡通系统混凝土项目推广（4家）</t>
  </si>
  <si>
    <t>一卡通系统骨料项目实施（昌江\武平）</t>
  </si>
  <si>
    <t>混凝土ERP运维支持</t>
  </si>
  <si>
    <t>其他：临时任务
南平骨料项目招投标跟进（技术指标）</t>
  </si>
  <si>
    <t>PMO管理</t>
  </si>
  <si>
    <t>IT管理组工作事项</t>
  </si>
  <si>
    <t>CRM系统（销售管理）学习</t>
  </si>
  <si>
    <t>现场数字化管理项目推进：
1、迭代功能上线
2、运行支持
3、二期项目及产品规划</t>
  </si>
  <si>
    <t>海丰运维问题支持</t>
  </si>
  <si>
    <t>汽运调度管理系统升级项目</t>
  </si>
  <si>
    <t>海丰电厂粉煤灰副产品销售项目
1、海丰电力立项及采购
2、徐州项目</t>
  </si>
  <si>
    <t>润科创创新平台项目：
 1、运行支持
 2、迭代功能跟进</t>
  </si>
  <si>
    <t>华润化学材料项目实施及方案准备工作</t>
  </si>
  <si>
    <t>临时任务</t>
  </si>
  <si>
    <t>双周会议</t>
  </si>
  <si>
    <t>CRM客户关系管理系统项目</t>
  </si>
  <si>
    <t>瓷砖胶激励政策项目</t>
  </si>
  <si>
    <t>电商平台接口方案</t>
  </si>
  <si>
    <t>新基地新业务信息化覆盖</t>
  </si>
  <si>
    <t>刘攀</t>
    <phoneticPr fontId="1" type="noConversion"/>
  </si>
  <si>
    <t>徐勇</t>
    <phoneticPr fontId="1" type="noConversion"/>
  </si>
  <si>
    <t>陈林先</t>
    <phoneticPr fontId="1" type="noConversion"/>
  </si>
  <si>
    <t>翁圳滨</t>
    <phoneticPr fontId="1" type="noConversion"/>
  </si>
  <si>
    <t>符芳恺</t>
    <phoneticPr fontId="1" type="noConversion"/>
  </si>
  <si>
    <t>廖武燊</t>
    <phoneticPr fontId="1" type="noConversion"/>
  </si>
  <si>
    <t>其他：临时任务
南平骨料项目招投标跟进（技术指标）</t>
    <phoneticPr fontId="1" type="noConversion"/>
  </si>
  <si>
    <t>李奕信</t>
  </si>
  <si>
    <t>陈其达</t>
    <phoneticPr fontId="1" type="noConversion"/>
  </si>
  <si>
    <t>黎庆奋</t>
    <phoneticPr fontId="1" type="noConversion"/>
  </si>
  <si>
    <t>现场数字化管理项目</t>
    <phoneticPr fontId="1" type="noConversion"/>
  </si>
  <si>
    <t>任务事项</t>
    <phoneticPr fontId="1" type="noConversion"/>
  </si>
  <si>
    <t>第一周</t>
    <phoneticPr fontId="1" type="noConversion"/>
  </si>
  <si>
    <t>第二周</t>
    <phoneticPr fontId="1" type="noConversion"/>
  </si>
  <si>
    <t>第三周</t>
    <phoneticPr fontId="1" type="noConversion"/>
  </si>
  <si>
    <t>第四周</t>
    <phoneticPr fontId="1" type="noConversion"/>
  </si>
  <si>
    <t>员工</t>
    <phoneticPr fontId="1" type="noConversion"/>
  </si>
  <si>
    <t>类型</t>
    <phoneticPr fontId="1" type="noConversion"/>
  </si>
  <si>
    <t>小计</t>
    <phoneticPr fontId="1" type="noConversion"/>
  </si>
  <si>
    <t>总计</t>
    <phoneticPr fontId="1" type="noConversion"/>
  </si>
  <si>
    <t>人员本月利用率</t>
  </si>
  <si>
    <t>研发项目管理商务准备</t>
    <phoneticPr fontId="1" type="noConversion"/>
  </si>
  <si>
    <t>智能税务平台</t>
  </si>
  <si>
    <t>朱苏明</t>
  </si>
  <si>
    <t>财务系统优化-报账上云及数据库升级</t>
  </si>
  <si>
    <t>财务系统优化-管理合并调
整应用升级及上云</t>
  </si>
  <si>
    <t>其他重要事务</t>
  </si>
  <si>
    <t>员工</t>
  </si>
  <si>
    <t>刘攀</t>
  </si>
  <si>
    <t>徐勇</t>
  </si>
  <si>
    <t>陈林先</t>
  </si>
  <si>
    <t>翁圳滨</t>
  </si>
  <si>
    <t>符芳恺</t>
  </si>
  <si>
    <t>廖武燊</t>
  </si>
  <si>
    <t>陈其达</t>
  </si>
  <si>
    <t>黎庆奋</t>
  </si>
  <si>
    <t>人员本月实际利用率</t>
    <phoneticPr fontId="1" type="noConversion"/>
  </si>
  <si>
    <t>项目事项</t>
    <phoneticPr fontId="1" type="noConversion"/>
  </si>
  <si>
    <t>通用事项</t>
    <phoneticPr fontId="1" type="noConversion"/>
  </si>
  <si>
    <t>黎庆奋</t>
    <phoneticPr fontId="1" type="noConversion"/>
  </si>
  <si>
    <t>项目</t>
  </si>
  <si>
    <t>项目</t>
    <phoneticPr fontId="1" type="noConversion"/>
  </si>
  <si>
    <t>海丰电厂粉煤灰副产品销售项目</t>
  </si>
  <si>
    <t>海丰电厂粉煤灰副产品销售项目</t>
    <phoneticPr fontId="1" type="noConversion"/>
  </si>
  <si>
    <t>润科创创新平台项目</t>
  </si>
  <si>
    <t>润科创创新平台项目</t>
    <phoneticPr fontId="1" type="noConversion"/>
  </si>
  <si>
    <t>CRM客户关系管理系统项目</t>
    <phoneticPr fontId="1" type="noConversion"/>
  </si>
  <si>
    <t>IT管理组工作事项</t>
    <phoneticPr fontId="1" type="noConversion"/>
  </si>
  <si>
    <t>一卡通系统混凝土项目推广（5家）</t>
  </si>
  <si>
    <t>财务系统优化-管理合并调整应用升级及上云</t>
    <phoneticPr fontId="1" type="noConversion"/>
  </si>
  <si>
    <t>财务系统优化</t>
  </si>
  <si>
    <t>财务系统优化</t>
    <phoneticPr fontId="1" type="noConversion"/>
  </si>
  <si>
    <t>总计</t>
  </si>
  <si>
    <t>采购优化项目</t>
  </si>
  <si>
    <t>采购优化项目</t>
    <phoneticPr fontId="1" type="noConversion"/>
  </si>
  <si>
    <t>现场数字化管理项目</t>
  </si>
  <si>
    <t>类型</t>
  </si>
  <si>
    <t>行标签</t>
  </si>
  <si>
    <t>求和项:总计</t>
  </si>
  <si>
    <t>经营治理领域</t>
  </si>
  <si>
    <t>经营治理领域</t>
    <phoneticPr fontId="1" type="noConversion"/>
  </si>
  <si>
    <t>公司治理</t>
  </si>
  <si>
    <t>公司治理</t>
    <phoneticPr fontId="1" type="noConversion"/>
  </si>
  <si>
    <t>公司治理</t>
    <phoneticPr fontId="1" type="noConversion"/>
  </si>
  <si>
    <t>物资供应与生产</t>
  </si>
  <si>
    <t>物资供应与生产</t>
    <phoneticPr fontId="1" type="noConversion"/>
  </si>
  <si>
    <t>物资供应与生产</t>
    <phoneticPr fontId="1" type="noConversion"/>
  </si>
  <si>
    <t>数据应用</t>
  </si>
  <si>
    <t>数据应用</t>
    <phoneticPr fontId="1" type="noConversion"/>
  </si>
  <si>
    <t>销售物流</t>
  </si>
  <si>
    <t>销售物流</t>
    <phoneticPr fontId="1" type="noConversion"/>
  </si>
  <si>
    <t>其他</t>
    <phoneticPr fontId="1" type="noConversion"/>
  </si>
  <si>
    <t>新业务</t>
  </si>
  <si>
    <t>新业务</t>
    <phoneticPr fontId="1" type="noConversion"/>
  </si>
  <si>
    <t>资源投入（人天）</t>
  </si>
  <si>
    <t>资源投入（人天）</t>
    <phoneticPr fontId="1" type="noConversion"/>
  </si>
  <si>
    <t>资源投入（占比）</t>
  </si>
  <si>
    <t>资源投入（占比）</t>
    <phoneticPr fontId="1" type="noConversion"/>
  </si>
  <si>
    <t>投入人次</t>
  </si>
  <si>
    <t>投入人次</t>
    <phoneticPr fontId="1" type="noConversion"/>
  </si>
  <si>
    <t>求和项:资源投入（占比）</t>
  </si>
  <si>
    <t>人天</t>
    <phoneticPr fontId="1" type="noConversion"/>
  </si>
  <si>
    <t>项目</t>
    <phoneticPr fontId="1" type="noConversion"/>
  </si>
  <si>
    <t>华润化学材料项目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</si>
</sst>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8" x14ac:knownFonts="1">
    <font>
      <sz val="11"/>
      <color theme="1"/>
      <name val="宋体"/>
      <family val="2"/>
      <charset val="134"/>
    </font>
    <font>
      <sz val="9"/>
      <name val="宋体"/>
      <family val="2"/>
      <charset val="134"/>
    </font>
    <font>
      <b/>
      <sz val="11"/>
      <color theme="1"/>
      <name val="宋体"/>
      <family val="2"/>
      <charset val="134"/>
    </font>
    <font>
      <b/>
      <sz val="11"/>
      <color rgb="FF000000"/>
      <name val="Calibri"/>
      <family val="2"/>
    </font>
    <font>
      <b/>
      <sz val="11"/>
      <color theme="0"/>
      <name val="宋体"/>
      <family val="2"/>
      <charset val="134"/>
    </font>
    <font>
      <b/>
      <sz val="11"/>
      <color rgb="FF000000"/>
      <name val="宋体"/>
      <family val="3"/>
      <charset val="134"/>
    </font>
    <font>
      <b/>
      <sz val="11"/>
      <color theme="0"/>
      <name val="宋体"/>
      <family val="3"/>
      <charset val="134"/>
    </font>
    <font>
      <b/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5" fillId="2" borderId="1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0" borderId="15" xfId="0" applyFont="1" applyBorder="1">
      <alignment vertical="center"/>
    </xf>
    <xf numFmtId="0" fontId="4" fillId="2" borderId="2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>
      <alignment vertical="center"/>
    </xf>
    <xf numFmtId="0" fontId="0" fillId="3" borderId="10" xfId="0" applyFont="1" applyFill="1" applyBorder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16" xfId="0" applyFont="1" applyBorder="1">
      <alignment vertical="center"/>
    </xf>
    <xf numFmtId="0" fontId="0" fillId="0" borderId="17" xfId="0" applyFont="1" applyBorder="1">
      <alignment vertical="center"/>
    </xf>
    <xf numFmtId="0" fontId="0" fillId="3" borderId="16" xfId="0" applyFont="1" applyFill="1" applyBorder="1">
      <alignment vertical="center"/>
    </xf>
    <xf numFmtId="0" fontId="0" fillId="3" borderId="17" xfId="0" applyFont="1" applyFill="1" applyBorder="1">
      <alignment vertical="center"/>
    </xf>
    <xf numFmtId="0" fontId="0" fillId="0" borderId="16" xfId="0" applyFont="1" applyBorder="1" applyAlignment="1">
      <alignment vertical="center" wrapText="1"/>
    </xf>
    <xf numFmtId="0" fontId="0" fillId="0" borderId="3" xfId="0" applyFont="1" applyBorder="1">
      <alignment vertical="center"/>
    </xf>
    <xf numFmtId="0" fontId="0" fillId="0" borderId="10" xfId="0" applyFont="1" applyBorder="1">
      <alignment vertical="center"/>
    </xf>
    <xf numFmtId="0" fontId="0" fillId="3" borderId="16" xfId="0" applyFont="1" applyFill="1" applyBorder="1" applyAlignment="1">
      <alignment vertical="center" wrapText="1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>
      <alignment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>
      <alignment vertical="center"/>
    </xf>
    <xf numFmtId="0" fontId="2" fillId="3" borderId="21" xfId="0" applyFont="1" applyFill="1" applyBorder="1">
      <alignment vertical="center"/>
    </xf>
    <xf numFmtId="0" fontId="0" fillId="3" borderId="17" xfId="0" applyFont="1" applyFill="1" applyBorder="1" applyAlignment="1">
      <alignment horizontal="center" vertical="center" wrapText="1"/>
    </xf>
    <xf numFmtId="0" fontId="0" fillId="3" borderId="20" xfId="0" applyFont="1" applyFill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20" xfId="0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1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6">
    <dxf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[汇总v1.0.xlsx]项目维度图表!数据透视表3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1108279404005795"/>
          <c:y val="2.5925925925925925E-2"/>
          <c:w val="0.66713603547648148"/>
          <c:h val="0.9066730825313502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项目维度图表!$F$1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项目维度图表!$E$2:$E$34</c:f>
              <c:multiLvlStrCache>
                <c:ptCount val="30"/>
                <c:lvl>
                  <c:pt idx="0">
                    <c:v>一卡通系统混凝土项目推广（5家）</c:v>
                  </c:pt>
                  <c:pt idx="1">
                    <c:v>新基地财务系统上线推广</c:v>
                  </c:pt>
                  <c:pt idx="2">
                    <c:v>装配式建筑二阶段</c:v>
                  </c:pt>
                  <c:pt idx="3">
                    <c:v>一卡通系统骨料项目实施（昌江\武平）</c:v>
                  </c:pt>
                  <c:pt idx="4">
                    <c:v>石材工厂ERP系统建设项目</c:v>
                  </c:pt>
                  <c:pt idx="5">
                    <c:v>新业务、新基地基础信息化系统覆盖</c:v>
                  </c:pt>
                  <c:pt idx="6">
                    <c:v>审计、内控专项工作</c:v>
                  </c:pt>
                  <c:pt idx="7">
                    <c:v>数据标准</c:v>
                  </c:pt>
                  <c:pt idx="8">
                    <c:v>CRM客户关系管理系统项目</c:v>
                  </c:pt>
                  <c:pt idx="9">
                    <c:v>SRM系统升级项目</c:v>
                  </c:pt>
                  <c:pt idx="10">
                    <c:v>海丰电厂粉煤灰副产品销售项目</c:v>
                  </c:pt>
                  <c:pt idx="11">
                    <c:v>研发项目管理商务准备</c:v>
                  </c:pt>
                  <c:pt idx="12">
                    <c:v>现场数字化管理项目</c:v>
                  </c:pt>
                  <c:pt idx="13">
                    <c:v>SRM系统与守正对接</c:v>
                  </c:pt>
                  <c:pt idx="14">
                    <c:v>新基地新业务信息化覆盖</c:v>
                  </c:pt>
                  <c:pt idx="15">
                    <c:v>智能税务平台</c:v>
                  </c:pt>
                  <c:pt idx="16">
                    <c:v>华润化学材料项目实施及方案准备工作</c:v>
                  </c:pt>
                  <c:pt idx="17">
                    <c:v>财务系统优化</c:v>
                  </c:pt>
                  <c:pt idx="18">
                    <c:v>报表线上化</c:v>
                  </c:pt>
                  <c:pt idx="19">
                    <c:v>海丰运维问题支持</c:v>
                  </c:pt>
                  <c:pt idx="20">
                    <c:v>润科创创新平台项目</c:v>
                  </c:pt>
                  <c:pt idx="21">
                    <c:v>混凝土ERP运维支持</c:v>
                  </c:pt>
                  <c:pt idx="22">
                    <c:v>电商平台接口方案</c:v>
                  </c:pt>
                  <c:pt idx="23">
                    <c:v>采购优化项目</c:v>
                  </c:pt>
                  <c:pt idx="24">
                    <c:v>新基地新业务信息化覆盖</c:v>
                  </c:pt>
                  <c:pt idx="25">
                    <c:v>IT管理组工作事项</c:v>
                  </c:pt>
                  <c:pt idx="26">
                    <c:v>SRM零星优化及系统日常运维支持</c:v>
                  </c:pt>
                  <c:pt idx="27">
                    <c:v>日常财务运维事项</c:v>
                  </c:pt>
                  <c:pt idx="28">
                    <c:v>一卡通系统基地运维支持&amp;系统优化</c:v>
                  </c:pt>
                  <c:pt idx="29">
                    <c:v>辅材备件运维</c:v>
                  </c:pt>
                </c:lvl>
                <c:lvl>
                  <c:pt idx="0">
                    <c:v>建设</c:v>
                  </c:pt>
                  <c:pt idx="19">
                    <c:v>运维</c:v>
                  </c:pt>
                </c:lvl>
              </c:multiLvlStrCache>
            </c:multiLvlStrRef>
          </c:cat>
          <c:val>
            <c:numRef>
              <c:f>项目维度图表!$F$2:$F$34</c:f>
              <c:numCache>
                <c:formatCode>General</c:formatCode>
                <c:ptCount val="30"/>
                <c:pt idx="0">
                  <c:v>2</c:v>
                </c:pt>
                <c:pt idx="1">
                  <c:v>3.5</c:v>
                </c:pt>
                <c:pt idx="2">
                  <c:v>4</c:v>
                </c:pt>
                <c:pt idx="3">
                  <c:v>6.5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20</c:v>
                </c:pt>
                <c:pt idx="10">
                  <c:v>23</c:v>
                </c:pt>
                <c:pt idx="11">
                  <c:v>27</c:v>
                </c:pt>
                <c:pt idx="12">
                  <c:v>36.5</c:v>
                </c:pt>
                <c:pt idx="13">
                  <c:v>42.5</c:v>
                </c:pt>
                <c:pt idx="14">
                  <c:v>45</c:v>
                </c:pt>
                <c:pt idx="15">
                  <c:v>61</c:v>
                </c:pt>
                <c:pt idx="16">
                  <c:v>66.5</c:v>
                </c:pt>
                <c:pt idx="17">
                  <c:v>73.5</c:v>
                </c:pt>
                <c:pt idx="18">
                  <c:v>100</c:v>
                </c:pt>
                <c:pt idx="19">
                  <c:v>2</c:v>
                </c:pt>
                <c:pt idx="20">
                  <c:v>4</c:v>
                </c:pt>
                <c:pt idx="21">
                  <c:v>6</c:v>
                </c:pt>
                <c:pt idx="22">
                  <c:v>12</c:v>
                </c:pt>
                <c:pt idx="23">
                  <c:v>14</c:v>
                </c:pt>
                <c:pt idx="24">
                  <c:v>25</c:v>
                </c:pt>
                <c:pt idx="25">
                  <c:v>30</c:v>
                </c:pt>
                <c:pt idx="26">
                  <c:v>35</c:v>
                </c:pt>
                <c:pt idx="27">
                  <c:v>50.5</c:v>
                </c:pt>
                <c:pt idx="28">
                  <c:v>60.5</c:v>
                </c:pt>
                <c:pt idx="29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1-46F6-8509-F49FC39D91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508767432"/>
        <c:axId val="508766776"/>
      </c:barChart>
      <c:catAx>
        <c:axId val="508767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766776"/>
        <c:crosses val="autoZero"/>
        <c:auto val="1"/>
        <c:lblAlgn val="ctr"/>
        <c:lblOffset val="100"/>
        <c:noMultiLvlLbl val="0"/>
      </c:catAx>
      <c:valAx>
        <c:axId val="508766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767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项目维度图表!$C$44</c:f>
              <c:strCache>
                <c:ptCount val="1"/>
                <c:pt idx="0">
                  <c:v>人天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项目维度图表!$B$45:$B$49</c:f>
              <c:strCache>
                <c:ptCount val="5"/>
                <c:pt idx="0">
                  <c:v>财务系统优化</c:v>
                </c:pt>
                <c:pt idx="1">
                  <c:v>华润化学材料项目</c:v>
                </c:pt>
                <c:pt idx="2">
                  <c:v>智能税务平台</c:v>
                </c:pt>
                <c:pt idx="3">
                  <c:v>新基地新业务信息化覆盖</c:v>
                </c:pt>
                <c:pt idx="4">
                  <c:v>SRM系统与守正对接</c:v>
                </c:pt>
              </c:strCache>
            </c:strRef>
          </c:cat>
          <c:val>
            <c:numRef>
              <c:f>项目维度图表!$C$45:$C$49</c:f>
              <c:numCache>
                <c:formatCode>General</c:formatCode>
                <c:ptCount val="5"/>
                <c:pt idx="0">
                  <c:v>73.5</c:v>
                </c:pt>
                <c:pt idx="1">
                  <c:v>66.5</c:v>
                </c:pt>
                <c:pt idx="2">
                  <c:v>61</c:v>
                </c:pt>
                <c:pt idx="3">
                  <c:v>45</c:v>
                </c:pt>
                <c:pt idx="4">
                  <c:v>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C-4A4E-9A63-5EE8C79B1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001160"/>
        <c:axId val="472003128"/>
      </c:barChart>
      <c:catAx>
        <c:axId val="47200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003128"/>
        <c:crosses val="autoZero"/>
        <c:auto val="1"/>
        <c:lblAlgn val="ctr"/>
        <c:lblOffset val="100"/>
        <c:noMultiLvlLbl val="0"/>
      </c:catAx>
      <c:valAx>
        <c:axId val="47200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001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[汇总v1.0.xlsx]项目资源投入（人员维度）!数据透视表19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资源投入（人天）占比分析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'项目资源投入（人员维度）'!$G$67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B26-4A36-A46B-5E25875C43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B26-4A36-A46B-5E25875C43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B26-4A36-A46B-5E25875C43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B26-4A36-A46B-5E25875C43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B26-4A36-A46B-5E25875C43F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B26-4A36-A46B-5E25875C43FB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'项目资源投入（人员维度）'!$F$68:$F$74</c:f>
              <c:strCache>
                <c:ptCount val="6"/>
                <c:pt idx="0">
                  <c:v>销售物流</c:v>
                </c:pt>
                <c:pt idx="1">
                  <c:v>公司治理</c:v>
                </c:pt>
                <c:pt idx="2">
                  <c:v>物资供应与生产</c:v>
                </c:pt>
                <c:pt idx="3">
                  <c:v>数据应用</c:v>
                </c:pt>
                <c:pt idx="4">
                  <c:v>新业务</c:v>
                </c:pt>
                <c:pt idx="5">
                  <c:v>其他</c:v>
                </c:pt>
              </c:strCache>
            </c:strRef>
          </c:cat>
          <c:val>
            <c:numRef>
              <c:f>'项目资源投入（人员维度）'!$G$68:$G$74</c:f>
              <c:numCache>
                <c:formatCode>General</c:formatCode>
                <c:ptCount val="6"/>
                <c:pt idx="0">
                  <c:v>0.29779411764705882</c:v>
                </c:pt>
                <c:pt idx="1">
                  <c:v>0.20919117647058821</c:v>
                </c:pt>
                <c:pt idx="2">
                  <c:v>0.20551470588235293</c:v>
                </c:pt>
                <c:pt idx="3">
                  <c:v>0.10514705882352941</c:v>
                </c:pt>
                <c:pt idx="4">
                  <c:v>9.4117647058823528E-2</c:v>
                </c:pt>
                <c:pt idx="5">
                  <c:v>8.8235294117647065E-2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E-47AA-B463-F46946DC12C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资源投入（人次）分析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'项目资源投入（人员维度）'!$D$84</c:f>
              <c:strCache>
                <c:ptCount val="1"/>
                <c:pt idx="0">
                  <c:v>投入人次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'项目资源投入（人员维度）'!$A$85:$A$90</c:f>
              <c:strCache>
                <c:ptCount val="6"/>
                <c:pt idx="0">
                  <c:v>销售物流</c:v>
                </c:pt>
                <c:pt idx="1">
                  <c:v>新业务</c:v>
                </c:pt>
                <c:pt idx="2">
                  <c:v>公司治理</c:v>
                </c:pt>
                <c:pt idx="3">
                  <c:v>物资供应与生产</c:v>
                </c:pt>
                <c:pt idx="4">
                  <c:v>数据应用</c:v>
                </c:pt>
                <c:pt idx="5">
                  <c:v>其他</c:v>
                </c:pt>
              </c:strCache>
            </c:strRef>
          </c:cat>
          <c:val>
            <c:numRef>
              <c:f>'项目资源投入（人员维度）'!$D$85:$D$90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BB-4440-82AB-01D3CC0C9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967120"/>
        <c:axId val="4159720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'项目资源投入（人员维度）'!$B$84</c15:sqref>
                        </c15:formulaRef>
                      </c:ext>
                    </c:extLst>
                    <c:strCache>
                      <c:ptCount val="1"/>
                      <c:pt idx="0">
                        <c:v>资源投入（人天）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'项目资源投入（人员维度）'!$A$85:$A$90</c15:sqref>
                        </c15:formulaRef>
                      </c:ext>
                    </c:extLst>
                    <c:strCache>
                      <c:ptCount val="6"/>
                      <c:pt idx="0">
                        <c:v>销售物流</c:v>
                      </c:pt>
                      <c:pt idx="1">
                        <c:v>新业务</c:v>
                      </c:pt>
                      <c:pt idx="2">
                        <c:v>公司治理</c:v>
                      </c:pt>
                      <c:pt idx="3">
                        <c:v>物资供应与生产</c:v>
                      </c:pt>
                      <c:pt idx="4">
                        <c:v>数据应用</c:v>
                      </c:pt>
                      <c:pt idx="5">
                        <c:v>其他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'项目资源投入（人员维度）'!$B$85:$B$90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405</c:v>
                      </c:pt>
                      <c:pt idx="1">
                        <c:v>128</c:v>
                      </c:pt>
                      <c:pt idx="2">
                        <c:v>284.5</c:v>
                      </c:pt>
                      <c:pt idx="3">
                        <c:v>279.5</c:v>
                      </c:pt>
                      <c:pt idx="4">
                        <c:v>143</c:v>
                      </c:pt>
                      <c:pt idx="5">
                        <c:v>120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3BB-4440-82AB-01D3CC0C9AE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'项目资源投入（人员维度）'!$C$84</c15:sqref>
                        </c15:formulaRef>
                      </c:ext>
                    </c:extLst>
                    <c:strCache>
                      <c:ptCount val="1"/>
                      <c:pt idx="0">
                        <c:v>资源投入（占比）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'项目资源投入（人员维度）'!$A$85:$A$90</c15:sqref>
                        </c15:formulaRef>
                      </c:ext>
                    </c:extLst>
                    <c:strCache>
                      <c:ptCount val="6"/>
                      <c:pt idx="0">
                        <c:v>销售物流</c:v>
                      </c:pt>
                      <c:pt idx="1">
                        <c:v>新业务</c:v>
                      </c:pt>
                      <c:pt idx="2">
                        <c:v>公司治理</c:v>
                      </c:pt>
                      <c:pt idx="3">
                        <c:v>物资供应与生产</c:v>
                      </c:pt>
                      <c:pt idx="4">
                        <c:v>数据应用</c:v>
                      </c:pt>
                      <c:pt idx="5">
                        <c:v>其他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'项目资源投入（人员维度）'!$C$85:$C$90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0.29779411764705882</c:v>
                      </c:pt>
                      <c:pt idx="1">
                        <c:v>9.4117647058823528E-2</c:v>
                      </c:pt>
                      <c:pt idx="2">
                        <c:v>0.20919117647058824</c:v>
                      </c:pt>
                      <c:pt idx="3">
                        <c:v>0.20551470588235293</c:v>
                      </c:pt>
                      <c:pt idx="4">
                        <c:v>0.10514705882352941</c:v>
                      </c:pt>
                      <c:pt idx="5">
                        <c:v>8.8235294117647065E-2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3BB-4440-82AB-01D3CC0C9AEA}"/>
                  </c:ext>
                </c:extLst>
              </c15:ser>
            </c15:filteredBarSeries>
          </c:ext>
        </c:extLst>
      </c:barChart>
      <c:catAx>
        <c:axId val="41596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5972040"/>
        <c:crosses val="autoZero"/>
        <c:auto val="1"/>
        <c:lblAlgn val="ctr"/>
        <c:lblOffset val="100"/>
        <c:noMultiLvlLbl val="0"/>
      </c:catAx>
      <c:valAx>
        <c:axId val="41597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596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62270341207352"/>
          <c:y val="0.18039370078740158"/>
          <c:w val="0.85182174103237096"/>
          <c:h val="0.7066513560804899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人员维度图表!$C$1</c:f>
              <c:strCache>
                <c:ptCount val="1"/>
                <c:pt idx="0">
                  <c:v>项目事项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人员维度图表!$A$2:$A$11</c:f>
              <c:strCache>
                <c:ptCount val="10"/>
                <c:pt idx="0">
                  <c:v>陈其达</c:v>
                </c:pt>
                <c:pt idx="1">
                  <c:v>翁圳滨</c:v>
                </c:pt>
                <c:pt idx="2">
                  <c:v>刘攀</c:v>
                </c:pt>
                <c:pt idx="3">
                  <c:v>徐勇</c:v>
                </c:pt>
                <c:pt idx="4">
                  <c:v>黎庆奋</c:v>
                </c:pt>
                <c:pt idx="5">
                  <c:v>符芳恺</c:v>
                </c:pt>
                <c:pt idx="6">
                  <c:v>朱苏明</c:v>
                </c:pt>
                <c:pt idx="7">
                  <c:v>廖武燊</c:v>
                </c:pt>
                <c:pt idx="8">
                  <c:v>李奕信</c:v>
                </c:pt>
                <c:pt idx="9">
                  <c:v>陈林先</c:v>
                </c:pt>
              </c:strCache>
            </c:strRef>
          </c:cat>
          <c:val>
            <c:numRef>
              <c:f>人员维度图表!$C$2:$C$11</c:f>
              <c:numCache>
                <c:formatCode>0.0%</c:formatCode>
                <c:ptCount val="10"/>
                <c:pt idx="0">
                  <c:v>0.92600000000000005</c:v>
                </c:pt>
                <c:pt idx="1">
                  <c:v>0.83088235294117652</c:v>
                </c:pt>
                <c:pt idx="2">
                  <c:v>0.75735294117647056</c:v>
                </c:pt>
                <c:pt idx="3">
                  <c:v>0.71691176470588236</c:v>
                </c:pt>
                <c:pt idx="4">
                  <c:v>0.69852941176470584</c:v>
                </c:pt>
                <c:pt idx="5">
                  <c:v>0.69485294117647056</c:v>
                </c:pt>
                <c:pt idx="6">
                  <c:v>0.69099999999999995</c:v>
                </c:pt>
                <c:pt idx="7">
                  <c:v>0.55147058823529416</c:v>
                </c:pt>
                <c:pt idx="8">
                  <c:v>0.55147058823529416</c:v>
                </c:pt>
                <c:pt idx="9">
                  <c:v>0.27205882352941174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B-496C-833C-2CB4635C44F2}"/>
            </c:ext>
          </c:extLst>
        </c:ser>
        <c:ser>
          <c:idx val="2"/>
          <c:order val="2"/>
          <c:tx>
            <c:strRef>
              <c:f>人员维度图表!$D$1</c:f>
              <c:strCache>
                <c:ptCount val="1"/>
                <c:pt idx="0">
                  <c:v>通用事项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人员维度图表!$A$2:$A$11</c:f>
              <c:strCache>
                <c:ptCount val="10"/>
                <c:pt idx="0">
                  <c:v>陈其达</c:v>
                </c:pt>
                <c:pt idx="1">
                  <c:v>翁圳滨</c:v>
                </c:pt>
                <c:pt idx="2">
                  <c:v>刘攀</c:v>
                </c:pt>
                <c:pt idx="3">
                  <c:v>徐勇</c:v>
                </c:pt>
                <c:pt idx="4">
                  <c:v>黎庆奋</c:v>
                </c:pt>
                <c:pt idx="5">
                  <c:v>符芳恺</c:v>
                </c:pt>
                <c:pt idx="6">
                  <c:v>朱苏明</c:v>
                </c:pt>
                <c:pt idx="7">
                  <c:v>廖武燊</c:v>
                </c:pt>
                <c:pt idx="8">
                  <c:v>李奕信</c:v>
                </c:pt>
                <c:pt idx="9">
                  <c:v>陈林先</c:v>
                </c:pt>
              </c:strCache>
            </c:strRef>
          </c:cat>
          <c:val>
            <c:numRef>
              <c:f>人员维度图表!$D$2:$D$11</c:f>
              <c:numCache>
                <c:formatCode>0.0%</c:formatCode>
                <c:ptCount val="10"/>
                <c:pt idx="0">
                  <c:v>0.31664705882352939</c:v>
                </c:pt>
                <c:pt idx="1">
                  <c:v>0.22058823529411764</c:v>
                </c:pt>
                <c:pt idx="2">
                  <c:v>0.33088235294117641</c:v>
                </c:pt>
                <c:pt idx="3">
                  <c:v>0.25</c:v>
                </c:pt>
                <c:pt idx="4">
                  <c:v>0.36029411764705888</c:v>
                </c:pt>
                <c:pt idx="5">
                  <c:v>0.17647058823529416</c:v>
                </c:pt>
                <c:pt idx="6">
                  <c:v>0.5295882352941178</c:v>
                </c:pt>
                <c:pt idx="7">
                  <c:v>0.125</c:v>
                </c:pt>
                <c:pt idx="8">
                  <c:v>0.33088235294117641</c:v>
                </c:pt>
                <c:pt idx="9">
                  <c:v>0.66911764705882359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B-496C-833C-2CB4635C44F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29628272"/>
        <c:axId val="4296272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人员维度图表!$B$1</c15:sqref>
                        </c15:formulaRef>
                      </c:ext>
                    </c:extLst>
                    <c:strCache>
                      <c:ptCount val="1"/>
                      <c:pt idx="0">
                        <c:v>人员本月利用率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人员维度图表!$A$2:$A$11</c15:sqref>
                        </c15:formulaRef>
                      </c:ext>
                    </c:extLst>
                    <c:strCache>
                      <c:ptCount val="10"/>
                      <c:pt idx="0">
                        <c:v>陈其达</c:v>
                      </c:pt>
                      <c:pt idx="1">
                        <c:v>翁圳滨</c:v>
                      </c:pt>
                      <c:pt idx="2">
                        <c:v>刘攀</c:v>
                      </c:pt>
                      <c:pt idx="3">
                        <c:v>徐勇</c:v>
                      </c:pt>
                      <c:pt idx="4">
                        <c:v>黎庆奋</c:v>
                      </c:pt>
                      <c:pt idx="5">
                        <c:v>符芳恺</c:v>
                      </c:pt>
                      <c:pt idx="6">
                        <c:v>朱苏明</c:v>
                      </c:pt>
                      <c:pt idx="7">
                        <c:v>廖武燊</c:v>
                      </c:pt>
                      <c:pt idx="8">
                        <c:v>李奕信</c:v>
                      </c:pt>
                      <c:pt idx="9">
                        <c:v>陈林先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人员维度图表!$B$2:$B$11</c15:sqref>
                        </c15:formulaRef>
                      </c:ext>
                    </c:extLst>
                    <c:numCache>
                      <c:formatCode>0.0%</c:formatCode>
                      <c:ptCount val="10"/>
                      <c:pt idx="0">
                        <c:v>1.2426470588235294</c:v>
                      </c:pt>
                      <c:pt idx="1">
                        <c:v>1.0514705882352942</c:v>
                      </c:pt>
                      <c:pt idx="2">
                        <c:v>1.088235294117647</c:v>
                      </c:pt>
                      <c:pt idx="3">
                        <c:v>0.96691176470588236</c:v>
                      </c:pt>
                      <c:pt idx="4">
                        <c:v>1.0588235294117647</c:v>
                      </c:pt>
                      <c:pt idx="5">
                        <c:v>0.87132352941176472</c:v>
                      </c:pt>
                      <c:pt idx="6">
                        <c:v>1.2205882352941178</c:v>
                      </c:pt>
                      <c:pt idx="7">
                        <c:v>0.67647058823529416</c:v>
                      </c:pt>
                      <c:pt idx="8">
                        <c:v>0.88235294117647056</c:v>
                      </c:pt>
                      <c:pt idx="9">
                        <c:v>0.94117647058823528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59B-496C-833C-2CB4635C44F2}"/>
                  </c:ext>
                </c:extLst>
              </c15:ser>
            </c15:filteredBarSeries>
          </c:ext>
        </c:extLst>
      </c:barChart>
      <c:catAx>
        <c:axId val="42962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627288"/>
        <c:crosses val="autoZero"/>
        <c:auto val="1"/>
        <c:lblAlgn val="ctr"/>
        <c:lblOffset val="100"/>
        <c:noMultiLvlLbl val="0"/>
      </c:catAx>
      <c:valAx>
        <c:axId val="42962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利用率</a:t>
                </a:r>
                <a:r>
                  <a:rPr lang="en-US" altLang="zh-CN"/>
                  <a:t>%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"/>
              <c:y val="4.297863808690580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62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920406824146976"/>
          <c:y val="3.290463692038495E-2"/>
          <c:w val="0.14412926509186352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0</xdr:row>
      <xdr:rowOff>95250</xdr:rowOff>
    </xdr:from>
    <xdr:to>
      <xdr:col>17</xdr:col>
      <xdr:colOff>85725</xdr:colOff>
      <xdr:row>20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509587</xdr:colOff>
      <xdr:row>40</xdr:row>
      <xdr:rowOff>19050</xdr:rowOff>
    </xdr:from>
    <xdr:to>
      <xdr:col>6</xdr:col>
      <xdr:colOff>109537</xdr:colOff>
      <xdr:row>56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376237</xdr:colOff>
      <xdr:row>55</xdr:row>
      <xdr:rowOff>133350</xdr:rowOff>
    </xdr:from>
    <xdr:to>
      <xdr:col>7</xdr:col>
      <xdr:colOff>623887</xdr:colOff>
      <xdr:row>70</xdr:row>
      <xdr:rowOff>133350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142875</xdr:colOff>
      <xdr:row>78</xdr:row>
      <xdr:rowOff>9525</xdr:rowOff>
    </xdr:from>
    <xdr:to>
      <xdr:col>7</xdr:col>
      <xdr:colOff>390525</xdr:colOff>
      <xdr:row>94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9525</xdr:rowOff>
    </xdr:from>
    <xdr:to>
      <xdr:col>11</xdr:col>
      <xdr:colOff>466725</xdr:colOff>
      <xdr:row>16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eng Zhenbin" refreshedDate="44711.716451851855" createdVersion="6" refreshedVersion="6" minRefreshableVersion="3" recordCount="31">
  <cacheSource type="worksheet">
    <worksheetSource name="表2"/>
  </cacheSource>
  <cacheFields count="3">
    <cacheField name="类型" numFmtId="0">
      <sharedItems count="2">
        <s v="建设"/>
        <s v="运维"/>
      </sharedItems>
    </cacheField>
    <cacheField name="项目" numFmtId="0">
      <sharedItems count="30">
        <s v="CRM客户关系管理系统项目"/>
        <s v="IT管理组工作事项"/>
        <s v="SRM零星优化及系统日常运维支持"/>
        <s v="SRM系统升级项目"/>
        <s v="SRM系统与守正对接"/>
        <s v="报表线上化"/>
        <s v="财务系统优化"/>
        <s v="采购优化项目"/>
        <s v="瓷砖胶激励政策项目"/>
        <s v="电商平台接口方案"/>
        <s v="辅材备件运维"/>
        <s v="海丰电厂粉煤灰副产品销售项目"/>
        <s v="海丰运维问题支持"/>
        <s v="华润化学材料项目实施及方案准备工作"/>
        <s v="混凝土ERP运维支持"/>
        <s v="日常财务运维事项"/>
        <s v="润科创创新平台项目"/>
        <s v="审计、内控专项工作"/>
        <s v="石材工厂ERP系统建设项目"/>
        <s v="数据标准"/>
        <s v="现场数字化管理项目"/>
        <s v="新基地财务系统上线推广"/>
        <s v="新基地新业务信息化覆盖"/>
        <s v="新业务、新基地基础信息化系统覆盖"/>
        <s v="研发项目管理商务准备"/>
        <s v="一卡通系统骨料项目实施（昌江\武平）"/>
        <s v="一卡通系统混凝土项目推广（5家）"/>
        <s v="一卡通系统基地运维支持&amp;系统优化"/>
        <s v="智能税务平台"/>
        <s v="装配式建筑二阶段"/>
      </sharedItems>
    </cacheField>
    <cacheField name="总计" numFmtId="0">
      <sharedItems containsSemiMixedTypes="0" containsString="0" containsNumb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eng Zhenbin" refreshedDate="44713.475892939816" createdVersion="6" refreshedVersion="6" minRefreshableVersion="3" recordCount="10">
  <cacheSource type="worksheet">
    <worksheetSource name="表1"/>
  </cacheSource>
  <cacheFields count="4">
    <cacheField name="经营治理领域" numFmtId="0">
      <sharedItems count="6">
        <s v="物资供应与生产"/>
        <s v="新业务"/>
        <s v="数据应用"/>
        <s v="公司治理"/>
        <s v="销售物流"/>
        <s v="其他"/>
      </sharedItems>
    </cacheField>
    <cacheField name="资源投入（人天）" numFmtId="0">
      <sharedItems containsSemiMixedTypes="0" containsString="0" containsNumber="1" minValue="92" maxValue="169" count="10">
        <n v="148"/>
        <n v="131.5"/>
        <n v="128"/>
        <n v="143"/>
        <n v="118.5"/>
        <n v="92"/>
        <n v="120"/>
        <n v="169"/>
        <n v="144"/>
        <n v="166"/>
      </sharedItems>
    </cacheField>
    <cacheField name="资源投入（占比）" numFmtId="10">
      <sharedItems containsSemiMixedTypes="0" containsString="0" containsNumber="1" minValue="6.7647058823529407E-2" maxValue="0.12426470588235294"/>
    </cacheField>
    <cacheField name="投入人次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x v="0"/>
    <x v="0"/>
    <n v="13"/>
  </r>
  <r>
    <x v="1"/>
    <x v="1"/>
    <n v="30"/>
  </r>
  <r>
    <x v="1"/>
    <x v="2"/>
    <n v="35"/>
  </r>
  <r>
    <x v="0"/>
    <x v="3"/>
    <n v="20"/>
  </r>
  <r>
    <x v="0"/>
    <x v="4"/>
    <n v="42.5"/>
  </r>
  <r>
    <x v="0"/>
    <x v="5"/>
    <n v="100"/>
  </r>
  <r>
    <x v="0"/>
    <x v="6"/>
    <n v="73.5"/>
  </r>
  <r>
    <x v="1"/>
    <x v="7"/>
    <n v="14"/>
  </r>
  <r>
    <x v="1"/>
    <x v="8"/>
    <n v="0"/>
  </r>
  <r>
    <x v="1"/>
    <x v="9"/>
    <n v="12"/>
  </r>
  <r>
    <x v="1"/>
    <x v="10"/>
    <n v="62"/>
  </r>
  <r>
    <x v="0"/>
    <x v="11"/>
    <n v="23"/>
  </r>
  <r>
    <x v="1"/>
    <x v="12"/>
    <n v="2"/>
  </r>
  <r>
    <x v="0"/>
    <x v="13"/>
    <n v="66.5"/>
  </r>
  <r>
    <x v="1"/>
    <x v="14"/>
    <n v="6"/>
  </r>
  <r>
    <x v="1"/>
    <x v="15"/>
    <n v="50.5"/>
  </r>
  <r>
    <x v="1"/>
    <x v="16"/>
    <n v="4"/>
  </r>
  <r>
    <x v="0"/>
    <x v="17"/>
    <n v="10"/>
  </r>
  <r>
    <x v="0"/>
    <x v="18"/>
    <n v="9"/>
  </r>
  <r>
    <x v="0"/>
    <x v="19"/>
    <n v="11"/>
  </r>
  <r>
    <x v="0"/>
    <x v="20"/>
    <n v="36.5"/>
  </r>
  <r>
    <x v="0"/>
    <x v="21"/>
    <n v="3.5"/>
  </r>
  <r>
    <x v="0"/>
    <x v="22"/>
    <n v="45"/>
  </r>
  <r>
    <x v="1"/>
    <x v="22"/>
    <n v="25"/>
  </r>
  <r>
    <x v="0"/>
    <x v="23"/>
    <n v="10"/>
  </r>
  <r>
    <x v="0"/>
    <x v="24"/>
    <n v="27"/>
  </r>
  <r>
    <x v="0"/>
    <x v="25"/>
    <n v="6.5"/>
  </r>
  <r>
    <x v="0"/>
    <x v="26"/>
    <n v="2"/>
  </r>
  <r>
    <x v="1"/>
    <x v="27"/>
    <n v="60.5"/>
  </r>
  <r>
    <x v="0"/>
    <x v="28"/>
    <n v="61"/>
  </r>
  <r>
    <x v="0"/>
    <x v="29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x v="0"/>
    <x v="0"/>
    <n v="0.10882352941176471"/>
    <n v="1"/>
  </r>
  <r>
    <x v="0"/>
    <x v="1"/>
    <n v="9.6691176470588239E-2"/>
    <n v="1"/>
  </r>
  <r>
    <x v="1"/>
    <x v="2"/>
    <n v="9.4117647058823528E-2"/>
    <n v="1"/>
  </r>
  <r>
    <x v="2"/>
    <x v="3"/>
    <n v="0.10514705882352941"/>
    <n v="1"/>
  </r>
  <r>
    <x v="3"/>
    <x v="4"/>
    <n v="8.7132352941176466E-2"/>
    <n v="1"/>
  </r>
  <r>
    <x v="4"/>
    <x v="5"/>
    <n v="6.7647058823529407E-2"/>
    <n v="1"/>
  </r>
  <r>
    <x v="5"/>
    <x v="6"/>
    <n v="8.8235294117647065E-2"/>
    <n v="1"/>
  </r>
  <r>
    <x v="4"/>
    <x v="7"/>
    <n v="0.12426470588235294"/>
    <n v="1"/>
  </r>
  <r>
    <x v="4"/>
    <x v="8"/>
    <n v="0.10588235294117647"/>
    <n v="1"/>
  </r>
  <r>
    <x v="3"/>
    <x v="9"/>
    <n v="0.1220588235294117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3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4">
  <location ref="E1:F34" firstHeaderRow="1" firstDataRow="1" firstDataCol="1"/>
  <pivotFields count="3">
    <pivotField axis="axisRow" showAll="0">
      <items count="3">
        <item x="0"/>
        <item x="1"/>
        <item t="default"/>
      </items>
    </pivotField>
    <pivotField axis="axisRow" showAll="0" sortType="ascending">
      <items count="31"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h="1"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0"/>
    <field x="1"/>
  </rowFields>
  <rowItems count="33">
    <i>
      <x/>
    </i>
    <i r="1">
      <x v="3"/>
    </i>
    <i r="1">
      <x v="8"/>
    </i>
    <i r="1">
      <x/>
    </i>
    <i r="1">
      <x v="4"/>
    </i>
    <i r="1">
      <x v="11"/>
    </i>
    <i r="1">
      <x v="6"/>
    </i>
    <i r="1">
      <x v="12"/>
    </i>
    <i r="1">
      <x v="10"/>
    </i>
    <i r="1">
      <x v="29"/>
    </i>
    <i r="1">
      <x v="26"/>
    </i>
    <i r="1">
      <x v="18"/>
    </i>
    <i r="1">
      <x v="5"/>
    </i>
    <i r="1">
      <x v="9"/>
    </i>
    <i r="1">
      <x v="25"/>
    </i>
    <i r="1">
      <x v="7"/>
    </i>
    <i r="1">
      <x v="1"/>
    </i>
    <i r="1">
      <x v="16"/>
    </i>
    <i r="1">
      <x v="23"/>
    </i>
    <i r="1">
      <x v="24"/>
    </i>
    <i>
      <x v="1"/>
    </i>
    <i r="1">
      <x v="17"/>
    </i>
    <i r="1">
      <x v="13"/>
    </i>
    <i r="1">
      <x v="15"/>
    </i>
    <i r="1">
      <x v="20"/>
    </i>
    <i r="1">
      <x v="22"/>
    </i>
    <i r="1">
      <x v="7"/>
    </i>
    <i r="1">
      <x v="28"/>
    </i>
    <i r="1">
      <x v="27"/>
    </i>
    <i r="1">
      <x v="14"/>
    </i>
    <i r="1">
      <x v="2"/>
    </i>
    <i r="1">
      <x v="19"/>
    </i>
    <i t="grand">
      <x/>
    </i>
  </rowItems>
  <colItems count="1">
    <i/>
  </colItems>
  <dataFields count="1">
    <dataField name="求和项:总计" fld="2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9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7">
  <location ref="F67:G74" firstHeaderRow="1" firstDataRow="1" firstDataCol="1"/>
  <pivotFields count="4">
    <pivotField axis="axisRow" showAll="0" sortType="descending">
      <items count="7">
        <item x="3"/>
        <item x="5"/>
        <item x="2"/>
        <item x="0"/>
        <item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1">
        <item x="5"/>
        <item x="4"/>
        <item x="6"/>
        <item x="2"/>
        <item x="1"/>
        <item x="3"/>
        <item x="8"/>
        <item x="0"/>
        <item x="9"/>
        <item x="7"/>
        <item t="default"/>
      </items>
    </pivotField>
    <pivotField dataField="1" numFmtId="10" showAll="0"/>
    <pivotField showAll="0"/>
  </pivotFields>
  <rowFields count="1">
    <field x="0"/>
  </rowFields>
  <rowItems count="7">
    <i>
      <x v="4"/>
    </i>
    <i>
      <x/>
    </i>
    <i>
      <x v="3"/>
    </i>
    <i>
      <x v="2"/>
    </i>
    <i>
      <x v="5"/>
    </i>
    <i>
      <x v="1"/>
    </i>
    <i t="grand">
      <x/>
    </i>
  </rowItems>
  <colItems count="1">
    <i/>
  </colItems>
  <dataFields count="1">
    <dataField name="求和项:资源投入（占比）" fld="2" baseField="0" baseItem="0"/>
  </dataFields>
  <chartFormats count="21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表2" displayName="表2" ref="A1:C32" totalsRowShown="0">
  <autoFilter ref="A1:C32"/>
  <sortState ref="A2:C32">
    <sortCondition descending="1" ref="C1:C32"/>
  </sortState>
  <tableColumns count="3">
    <tableColumn id="1" name="类型"/>
    <tableColumn id="2" name="项目"/>
    <tableColumn id="3" name="总计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表1" displayName="表1" ref="A67:D77" totalsRowShown="0" headerRowDxfId="5" dataDxfId="4">
  <autoFilter ref="A67:D77"/>
  <tableColumns count="4">
    <tableColumn id="1" name="经营治理领域" dataDxfId="3"/>
    <tableColumn id="2" name="资源投入（人天）" dataDxfId="2"/>
    <tableColumn id="3" name="资源投入（占比）" dataDxfId="1">
      <calculatedColumnFormula>表1[[#This Row],[资源投入（人天）]]/1360</calculatedColumnFormula>
    </tableColumn>
    <tableColumn id="4" name="投入人次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3" workbookViewId="0">
      <selection activeCell="C8" sqref="C8"/>
    </sheetView>
  </sheetViews>
  <sheetFormatPr defaultRowHeight="13.5" x14ac:dyDescent="0.15"/>
  <cols>
    <col min="3" max="3" width="38.875" customWidth="1"/>
    <col min="5" max="5" width="38.375" customWidth="1"/>
  </cols>
  <sheetData>
    <row r="1" spans="1:6" x14ac:dyDescent="0.15">
      <c r="A1" s="21" t="s">
        <v>65</v>
      </c>
      <c r="B1" s="21" t="s">
        <v>66</v>
      </c>
      <c r="C1" s="21" t="s">
        <v>60</v>
      </c>
      <c r="D1" s="22" t="s">
        <v>67</v>
      </c>
      <c r="E1" s="21" t="s">
        <v>90</v>
      </c>
      <c r="F1" s="22" t="s">
        <v>68</v>
      </c>
    </row>
    <row r="2" spans="1:6" x14ac:dyDescent="0.15">
      <c r="A2" s="23" t="s">
        <v>88</v>
      </c>
      <c r="B2" s="24" t="s">
        <v>7</v>
      </c>
      <c r="C2" s="24" t="s">
        <v>95</v>
      </c>
      <c r="D2" s="25">
        <v>13</v>
      </c>
      <c r="E2" s="24" t="s">
        <v>95</v>
      </c>
      <c r="F2" s="25">
        <v>13</v>
      </c>
    </row>
    <row r="3" spans="1:6" x14ac:dyDescent="0.15">
      <c r="A3" s="26" t="s">
        <v>56</v>
      </c>
      <c r="B3" s="27" t="s">
        <v>0</v>
      </c>
      <c r="C3" s="27" t="s">
        <v>96</v>
      </c>
      <c r="D3" s="28">
        <v>30</v>
      </c>
      <c r="E3" s="27" t="s">
        <v>96</v>
      </c>
      <c r="F3" s="28">
        <v>30</v>
      </c>
    </row>
    <row r="4" spans="1:6" x14ac:dyDescent="0.15">
      <c r="A4" s="23" t="s">
        <v>50</v>
      </c>
      <c r="B4" s="29" t="s">
        <v>0</v>
      </c>
      <c r="C4" s="29" t="s">
        <v>12</v>
      </c>
      <c r="D4" s="30">
        <v>35</v>
      </c>
      <c r="E4" s="29" t="s">
        <v>12</v>
      </c>
      <c r="F4" s="30">
        <v>35</v>
      </c>
    </row>
    <row r="5" spans="1:6" x14ac:dyDescent="0.15">
      <c r="A5" s="26" t="s">
        <v>50</v>
      </c>
      <c r="B5" s="27" t="s">
        <v>7</v>
      </c>
      <c r="C5" s="27" t="s">
        <v>11</v>
      </c>
      <c r="D5" s="28">
        <v>20</v>
      </c>
      <c r="E5" s="27" t="s">
        <v>11</v>
      </c>
      <c r="F5" s="28">
        <v>20</v>
      </c>
    </row>
    <row r="6" spans="1:6" x14ac:dyDescent="0.15">
      <c r="A6" s="23" t="s">
        <v>50</v>
      </c>
      <c r="B6" s="24" t="s">
        <v>7</v>
      </c>
      <c r="C6" s="24" t="s">
        <v>10</v>
      </c>
      <c r="D6" s="25">
        <v>42.5</v>
      </c>
      <c r="E6" s="24" t="s">
        <v>10</v>
      </c>
      <c r="F6" s="25">
        <v>42.5</v>
      </c>
    </row>
    <row r="7" spans="1:6" x14ac:dyDescent="0.15">
      <c r="A7" s="26" t="s">
        <v>52</v>
      </c>
      <c r="B7" s="27" t="s">
        <v>7</v>
      </c>
      <c r="C7" s="27" t="s">
        <v>20</v>
      </c>
      <c r="D7" s="28">
        <v>100</v>
      </c>
      <c r="E7" s="27" t="s">
        <v>20</v>
      </c>
      <c r="F7" s="28">
        <v>100</v>
      </c>
    </row>
    <row r="8" spans="1:6" x14ac:dyDescent="0.15">
      <c r="A8" s="23" t="s">
        <v>72</v>
      </c>
      <c r="B8" s="29" t="s">
        <v>7</v>
      </c>
      <c r="C8" s="29" t="s">
        <v>73</v>
      </c>
      <c r="D8" s="30">
        <v>19</v>
      </c>
      <c r="E8" s="53" t="s">
        <v>100</v>
      </c>
      <c r="F8" s="50">
        <v>73.5</v>
      </c>
    </row>
    <row r="9" spans="1:6" x14ac:dyDescent="0.15">
      <c r="A9" s="26" t="s">
        <v>72</v>
      </c>
      <c r="B9" s="27" t="s">
        <v>7</v>
      </c>
      <c r="C9" s="31" t="s">
        <v>98</v>
      </c>
      <c r="D9" s="28">
        <v>14</v>
      </c>
      <c r="E9" s="54"/>
      <c r="F9" s="51"/>
    </row>
    <row r="10" spans="1:6" x14ac:dyDescent="0.15">
      <c r="A10" s="23" t="s">
        <v>53</v>
      </c>
      <c r="B10" s="24" t="s">
        <v>7</v>
      </c>
      <c r="C10" s="24" t="s">
        <v>25</v>
      </c>
      <c r="D10" s="25">
        <v>40.5</v>
      </c>
      <c r="E10" s="55"/>
      <c r="F10" s="52"/>
    </row>
    <row r="11" spans="1:6" x14ac:dyDescent="0.15">
      <c r="A11" s="26" t="s">
        <v>49</v>
      </c>
      <c r="B11" s="27" t="s">
        <v>0</v>
      </c>
      <c r="C11" s="27" t="s">
        <v>1</v>
      </c>
      <c r="D11" s="28">
        <v>14</v>
      </c>
      <c r="E11" s="48" t="s">
        <v>103</v>
      </c>
      <c r="F11" s="48">
        <v>14</v>
      </c>
    </row>
    <row r="12" spans="1:6" x14ac:dyDescent="0.15">
      <c r="A12" s="23" t="s">
        <v>49</v>
      </c>
      <c r="B12" s="29" t="s">
        <v>0</v>
      </c>
      <c r="C12" s="29" t="s">
        <v>2</v>
      </c>
      <c r="D12" s="30">
        <v>0</v>
      </c>
      <c r="E12" s="49"/>
      <c r="F12" s="49"/>
    </row>
    <row r="13" spans="1:6" x14ac:dyDescent="0.15">
      <c r="A13" s="26" t="s">
        <v>88</v>
      </c>
      <c r="B13" s="27" t="s">
        <v>0</v>
      </c>
      <c r="C13" s="27" t="s">
        <v>46</v>
      </c>
      <c r="D13" s="28">
        <v>0</v>
      </c>
      <c r="E13" s="27" t="s">
        <v>46</v>
      </c>
      <c r="F13" s="28">
        <v>0</v>
      </c>
    </row>
    <row r="14" spans="1:6" x14ac:dyDescent="0.15">
      <c r="A14" s="23" t="s">
        <v>88</v>
      </c>
      <c r="B14" s="29" t="s">
        <v>0</v>
      </c>
      <c r="C14" s="29" t="s">
        <v>47</v>
      </c>
      <c r="D14" s="30">
        <v>12</v>
      </c>
      <c r="E14" s="29" t="s">
        <v>47</v>
      </c>
      <c r="F14" s="30">
        <v>12</v>
      </c>
    </row>
    <row r="15" spans="1:6" x14ac:dyDescent="0.15">
      <c r="A15" s="23" t="s">
        <v>49</v>
      </c>
      <c r="B15" s="29" t="s">
        <v>0</v>
      </c>
      <c r="C15" s="29" t="s">
        <v>3</v>
      </c>
      <c r="D15" s="30">
        <v>62</v>
      </c>
      <c r="E15" s="29" t="s">
        <v>3</v>
      </c>
      <c r="F15" s="30">
        <v>62</v>
      </c>
    </row>
    <row r="16" spans="1:6" x14ac:dyDescent="0.15">
      <c r="A16" s="26" t="s">
        <v>57</v>
      </c>
      <c r="B16" s="27" t="s">
        <v>7</v>
      </c>
      <c r="C16" s="31" t="s">
        <v>92</v>
      </c>
      <c r="D16" s="28">
        <v>23</v>
      </c>
      <c r="E16" s="31" t="s">
        <v>92</v>
      </c>
      <c r="F16" s="28">
        <v>23</v>
      </c>
    </row>
    <row r="17" spans="1:6" x14ac:dyDescent="0.15">
      <c r="A17" s="23" t="s">
        <v>57</v>
      </c>
      <c r="B17" s="24" t="s">
        <v>0</v>
      </c>
      <c r="C17" s="24" t="s">
        <v>38</v>
      </c>
      <c r="D17" s="25">
        <v>2</v>
      </c>
      <c r="E17" s="24" t="s">
        <v>38</v>
      </c>
      <c r="F17" s="25">
        <v>2</v>
      </c>
    </row>
    <row r="18" spans="1:6" x14ac:dyDescent="0.15">
      <c r="A18" s="26" t="s">
        <v>57</v>
      </c>
      <c r="B18" s="27" t="s">
        <v>7</v>
      </c>
      <c r="C18" s="27" t="s">
        <v>42</v>
      </c>
      <c r="D18" s="28">
        <v>66.5</v>
      </c>
      <c r="E18" s="27" t="s">
        <v>42</v>
      </c>
      <c r="F18" s="28">
        <v>66.5</v>
      </c>
    </row>
    <row r="19" spans="1:6" x14ac:dyDescent="0.15">
      <c r="A19" s="23" t="s">
        <v>54</v>
      </c>
      <c r="B19" s="29" t="s">
        <v>0</v>
      </c>
      <c r="C19" s="29" t="s">
        <v>32</v>
      </c>
      <c r="D19" s="30">
        <v>6</v>
      </c>
      <c r="E19" s="29" t="s">
        <v>32</v>
      </c>
      <c r="F19" s="30">
        <v>6</v>
      </c>
    </row>
    <row r="20" spans="1:6" x14ac:dyDescent="0.15">
      <c r="A20" s="26" t="s">
        <v>53</v>
      </c>
      <c r="B20" s="27" t="s">
        <v>0</v>
      </c>
      <c r="C20" s="27" t="s">
        <v>27</v>
      </c>
      <c r="D20" s="28">
        <v>50.5</v>
      </c>
      <c r="E20" s="27" t="s">
        <v>27</v>
      </c>
      <c r="F20" s="28">
        <v>50.5</v>
      </c>
    </row>
    <row r="21" spans="1:6" x14ac:dyDescent="0.15">
      <c r="A21" s="23" t="s">
        <v>57</v>
      </c>
      <c r="B21" s="29" t="s">
        <v>0</v>
      </c>
      <c r="C21" s="34" t="s">
        <v>94</v>
      </c>
      <c r="D21" s="30">
        <v>4</v>
      </c>
      <c r="E21" s="34" t="s">
        <v>94</v>
      </c>
      <c r="F21" s="30">
        <v>4</v>
      </c>
    </row>
    <row r="22" spans="1:6" ht="14.25" customHeight="1" x14ac:dyDescent="0.15">
      <c r="A22" s="26" t="s">
        <v>51</v>
      </c>
      <c r="B22" s="27" t="s">
        <v>7</v>
      </c>
      <c r="C22" s="27" t="s">
        <v>19</v>
      </c>
      <c r="D22" s="28">
        <v>10</v>
      </c>
      <c r="E22" s="27" t="s">
        <v>19</v>
      </c>
      <c r="F22" s="28">
        <v>10</v>
      </c>
    </row>
    <row r="23" spans="1:6" x14ac:dyDescent="0.15">
      <c r="A23" s="23" t="s">
        <v>51</v>
      </c>
      <c r="B23" s="24" t="s">
        <v>7</v>
      </c>
      <c r="C23" s="24" t="s">
        <v>16</v>
      </c>
      <c r="D23" s="25">
        <v>9</v>
      </c>
      <c r="E23" s="24" t="s">
        <v>16</v>
      </c>
      <c r="F23" s="25">
        <v>9</v>
      </c>
    </row>
    <row r="24" spans="1:6" x14ac:dyDescent="0.15">
      <c r="A24" s="26" t="s">
        <v>52</v>
      </c>
      <c r="B24" s="27" t="s">
        <v>7</v>
      </c>
      <c r="C24" s="27" t="s">
        <v>22</v>
      </c>
      <c r="D24" s="28">
        <v>7</v>
      </c>
      <c r="E24" s="48" t="s">
        <v>22</v>
      </c>
      <c r="F24" s="48">
        <v>11</v>
      </c>
    </row>
    <row r="25" spans="1:6" x14ac:dyDescent="0.15">
      <c r="A25" s="23" t="s">
        <v>51</v>
      </c>
      <c r="B25" s="29" t="s">
        <v>7</v>
      </c>
      <c r="C25" s="29" t="s">
        <v>18</v>
      </c>
      <c r="D25" s="30">
        <v>4</v>
      </c>
      <c r="E25" s="49"/>
      <c r="F25" s="49"/>
    </row>
    <row r="26" spans="1:6" x14ac:dyDescent="0.15">
      <c r="A26" s="26" t="s">
        <v>52</v>
      </c>
      <c r="B26" s="27" t="s">
        <v>7</v>
      </c>
      <c r="C26" s="27" t="s">
        <v>21</v>
      </c>
      <c r="D26" s="28">
        <v>6</v>
      </c>
      <c r="E26" s="46" t="s">
        <v>59</v>
      </c>
      <c r="F26" s="48">
        <v>36.5</v>
      </c>
    </row>
    <row r="27" spans="1:6" x14ac:dyDescent="0.15">
      <c r="A27" s="23" t="s">
        <v>57</v>
      </c>
      <c r="B27" s="29" t="s">
        <v>7</v>
      </c>
      <c r="C27" s="34" t="s">
        <v>59</v>
      </c>
      <c r="D27" s="30">
        <v>30.5</v>
      </c>
      <c r="E27" s="47"/>
      <c r="F27" s="49"/>
    </row>
    <row r="28" spans="1:6" x14ac:dyDescent="0.15">
      <c r="A28" s="26" t="s">
        <v>53</v>
      </c>
      <c r="B28" s="27" t="s">
        <v>7</v>
      </c>
      <c r="C28" s="27" t="s">
        <v>26</v>
      </c>
      <c r="D28" s="28">
        <v>3.5</v>
      </c>
      <c r="E28" s="27" t="s">
        <v>26</v>
      </c>
      <c r="F28" s="28">
        <v>3.5</v>
      </c>
    </row>
    <row r="29" spans="1:6" x14ac:dyDescent="0.15">
      <c r="A29" s="23" t="s">
        <v>88</v>
      </c>
      <c r="B29" s="29" t="s">
        <v>7</v>
      </c>
      <c r="C29" s="29" t="s">
        <v>48</v>
      </c>
      <c r="D29" s="30">
        <v>45</v>
      </c>
      <c r="E29" s="29" t="s">
        <v>48</v>
      </c>
      <c r="F29" s="30">
        <v>45</v>
      </c>
    </row>
    <row r="30" spans="1:6" x14ac:dyDescent="0.15">
      <c r="A30" s="26" t="s">
        <v>88</v>
      </c>
      <c r="B30" s="32" t="s">
        <v>0</v>
      </c>
      <c r="C30" s="32" t="s">
        <v>48</v>
      </c>
      <c r="D30" s="33">
        <v>25</v>
      </c>
      <c r="E30" s="32" t="s">
        <v>48</v>
      </c>
      <c r="F30" s="33">
        <v>25</v>
      </c>
    </row>
    <row r="31" spans="1:6" x14ac:dyDescent="0.15">
      <c r="A31" s="26" t="s">
        <v>51</v>
      </c>
      <c r="B31" s="27" t="s">
        <v>7</v>
      </c>
      <c r="C31" s="27" t="s">
        <v>17</v>
      </c>
      <c r="D31" s="28">
        <v>10</v>
      </c>
      <c r="E31" s="27" t="s">
        <v>17</v>
      </c>
      <c r="F31" s="28">
        <v>10</v>
      </c>
    </row>
    <row r="32" spans="1:6" x14ac:dyDescent="0.15">
      <c r="A32" s="23" t="s">
        <v>49</v>
      </c>
      <c r="B32" s="29" t="s">
        <v>7</v>
      </c>
      <c r="C32" s="29" t="s">
        <v>70</v>
      </c>
      <c r="D32" s="30">
        <v>27</v>
      </c>
      <c r="E32" s="29" t="s">
        <v>70</v>
      </c>
      <c r="F32" s="30">
        <v>27</v>
      </c>
    </row>
    <row r="33" spans="1:6" x14ac:dyDescent="0.15">
      <c r="A33" s="26" t="s">
        <v>54</v>
      </c>
      <c r="B33" s="27" t="s">
        <v>7</v>
      </c>
      <c r="C33" s="27" t="s">
        <v>31</v>
      </c>
      <c r="D33" s="28">
        <v>6.5</v>
      </c>
      <c r="E33" s="27" t="s">
        <v>31</v>
      </c>
      <c r="F33" s="28">
        <v>6.5</v>
      </c>
    </row>
    <row r="34" spans="1:6" x14ac:dyDescent="0.15">
      <c r="A34" s="23" t="s">
        <v>54</v>
      </c>
      <c r="B34" s="29" t="s">
        <v>7</v>
      </c>
      <c r="C34" s="29" t="s">
        <v>30</v>
      </c>
      <c r="D34" s="30">
        <v>2</v>
      </c>
      <c r="E34" s="29" t="s">
        <v>97</v>
      </c>
      <c r="F34" s="30">
        <v>2</v>
      </c>
    </row>
    <row r="35" spans="1:6" x14ac:dyDescent="0.15">
      <c r="A35" s="26" t="s">
        <v>54</v>
      </c>
      <c r="B35" s="32" t="s">
        <v>0</v>
      </c>
      <c r="C35" s="32" t="s">
        <v>29</v>
      </c>
      <c r="D35" s="33">
        <v>60.5</v>
      </c>
      <c r="E35" s="32" t="s">
        <v>29</v>
      </c>
      <c r="F35" s="33">
        <v>60.5</v>
      </c>
    </row>
    <row r="36" spans="1:6" x14ac:dyDescent="0.15">
      <c r="A36" s="23" t="s">
        <v>72</v>
      </c>
      <c r="B36" s="29" t="s">
        <v>7</v>
      </c>
      <c r="C36" s="29" t="s">
        <v>71</v>
      </c>
      <c r="D36" s="30">
        <v>61</v>
      </c>
      <c r="E36" s="29" t="s">
        <v>71</v>
      </c>
      <c r="F36" s="30">
        <v>61</v>
      </c>
    </row>
    <row r="37" spans="1:6" x14ac:dyDescent="0.15">
      <c r="A37" s="35" t="s">
        <v>51</v>
      </c>
      <c r="B37" s="20" t="s">
        <v>7</v>
      </c>
      <c r="C37" s="20" t="s">
        <v>15</v>
      </c>
      <c r="D37" s="36">
        <v>4</v>
      </c>
      <c r="E37" s="20" t="s">
        <v>15</v>
      </c>
      <c r="F37" s="36">
        <v>4</v>
      </c>
    </row>
  </sheetData>
  <mergeCells count="8">
    <mergeCell ref="E26:E27"/>
    <mergeCell ref="F26:F27"/>
    <mergeCell ref="F11:F12"/>
    <mergeCell ref="F8:F10"/>
    <mergeCell ref="E8:E10"/>
    <mergeCell ref="E11:E12"/>
    <mergeCell ref="E24:E25"/>
    <mergeCell ref="F24:F25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sqref="A1:G8"/>
    </sheetView>
  </sheetViews>
  <sheetFormatPr defaultRowHeight="13.5" x14ac:dyDescent="0.15"/>
  <cols>
    <col min="3" max="3" width="33.875" bestFit="1" customWidth="1"/>
  </cols>
  <sheetData>
    <row r="1" spans="1:7" x14ac:dyDescent="0.15">
      <c r="A1">
        <v>1</v>
      </c>
      <c r="B1" t="s">
        <v>7</v>
      </c>
      <c r="C1" t="s">
        <v>25</v>
      </c>
      <c r="D1">
        <v>1</v>
      </c>
      <c r="E1">
        <v>0</v>
      </c>
      <c r="F1">
        <v>0</v>
      </c>
      <c r="G1">
        <v>0</v>
      </c>
    </row>
    <row r="2" spans="1:7" x14ac:dyDescent="0.15">
      <c r="D2">
        <v>6.5</v>
      </c>
      <c r="E2">
        <v>10.5</v>
      </c>
      <c r="F2">
        <v>6.5</v>
      </c>
      <c r="G2">
        <v>0</v>
      </c>
    </row>
    <row r="3" spans="1:7" x14ac:dyDescent="0.15">
      <c r="D3">
        <v>0</v>
      </c>
      <c r="E3">
        <v>0</v>
      </c>
      <c r="F3">
        <v>12.5</v>
      </c>
      <c r="G3">
        <v>0</v>
      </c>
    </row>
    <row r="4" spans="1:7" x14ac:dyDescent="0.15">
      <c r="D4">
        <v>2.5</v>
      </c>
      <c r="E4">
        <v>1</v>
      </c>
      <c r="F4">
        <v>0</v>
      </c>
      <c r="G4">
        <v>0</v>
      </c>
    </row>
    <row r="5" spans="1:7" x14ac:dyDescent="0.15">
      <c r="A5">
        <v>2</v>
      </c>
      <c r="B5" t="s">
        <v>7</v>
      </c>
      <c r="C5" t="s">
        <v>26</v>
      </c>
      <c r="D5">
        <v>0</v>
      </c>
      <c r="E5">
        <v>3</v>
      </c>
      <c r="F5">
        <v>0.5</v>
      </c>
      <c r="G5">
        <v>0</v>
      </c>
    </row>
    <row r="6" spans="1:7" x14ac:dyDescent="0.15">
      <c r="A6">
        <v>3</v>
      </c>
      <c r="B6" t="s">
        <v>0</v>
      </c>
      <c r="C6" t="s">
        <v>27</v>
      </c>
      <c r="D6">
        <v>28</v>
      </c>
      <c r="E6">
        <v>16</v>
      </c>
      <c r="F6">
        <v>6.5</v>
      </c>
      <c r="G6">
        <v>0</v>
      </c>
    </row>
    <row r="7" spans="1:7" x14ac:dyDescent="0.15">
      <c r="A7">
        <v>4</v>
      </c>
      <c r="B7" t="s">
        <v>4</v>
      </c>
      <c r="C7" t="s">
        <v>28</v>
      </c>
      <c r="D7">
        <v>3.5</v>
      </c>
      <c r="E7">
        <v>1.5</v>
      </c>
      <c r="F7">
        <v>1</v>
      </c>
      <c r="G7">
        <v>0</v>
      </c>
    </row>
    <row r="8" spans="1:7" x14ac:dyDescent="0.15">
      <c r="D8">
        <v>1</v>
      </c>
      <c r="E8">
        <v>4</v>
      </c>
      <c r="F8">
        <v>13</v>
      </c>
      <c r="G8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G5"/>
    </sheetView>
  </sheetViews>
  <sheetFormatPr defaultRowHeight="13.5" x14ac:dyDescent="0.15"/>
  <cols>
    <col min="3" max="3" width="37" bestFit="1" customWidth="1"/>
  </cols>
  <sheetData>
    <row r="1" spans="1:7" x14ac:dyDescent="0.15">
      <c r="A1">
        <v>1</v>
      </c>
      <c r="B1" t="s">
        <v>0</v>
      </c>
      <c r="C1" t="s">
        <v>29</v>
      </c>
      <c r="D1">
        <v>15</v>
      </c>
      <c r="E1">
        <v>25</v>
      </c>
      <c r="F1">
        <v>20.5</v>
      </c>
      <c r="G1">
        <v>0</v>
      </c>
    </row>
    <row r="2" spans="1:7" x14ac:dyDescent="0.15">
      <c r="A2">
        <v>2</v>
      </c>
      <c r="B2" t="s">
        <v>7</v>
      </c>
      <c r="C2" t="s">
        <v>30</v>
      </c>
      <c r="D2">
        <v>1</v>
      </c>
      <c r="E2">
        <v>1</v>
      </c>
      <c r="F2">
        <v>0</v>
      </c>
      <c r="G2">
        <v>0</v>
      </c>
    </row>
    <row r="3" spans="1:7" x14ac:dyDescent="0.15">
      <c r="A3">
        <v>3</v>
      </c>
      <c r="B3" t="s">
        <v>7</v>
      </c>
      <c r="C3" t="s">
        <v>31</v>
      </c>
      <c r="D3">
        <v>2</v>
      </c>
      <c r="E3">
        <v>2</v>
      </c>
      <c r="F3">
        <v>2.5</v>
      </c>
      <c r="G3">
        <v>0</v>
      </c>
    </row>
    <row r="4" spans="1:7" x14ac:dyDescent="0.15">
      <c r="A4">
        <v>4</v>
      </c>
      <c r="B4" t="s">
        <v>0</v>
      </c>
      <c r="C4" t="s">
        <v>32</v>
      </c>
      <c r="D4">
        <v>2</v>
      </c>
      <c r="E4">
        <v>1</v>
      </c>
      <c r="F4">
        <v>3</v>
      </c>
      <c r="G4">
        <v>0</v>
      </c>
    </row>
    <row r="5" spans="1:7" ht="27" x14ac:dyDescent="0.15">
      <c r="A5">
        <v>5</v>
      </c>
      <c r="B5" t="s">
        <v>4</v>
      </c>
      <c r="C5" s="1" t="s">
        <v>33</v>
      </c>
      <c r="D5">
        <v>1</v>
      </c>
      <c r="E5">
        <v>11</v>
      </c>
      <c r="F5">
        <v>5</v>
      </c>
      <c r="G5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G5"/>
    </sheetView>
  </sheetViews>
  <sheetFormatPr defaultRowHeight="13.5" x14ac:dyDescent="0.15"/>
  <cols>
    <col min="3" max="3" width="24.75" bestFit="1" customWidth="1"/>
  </cols>
  <sheetData>
    <row r="1" spans="1:7" x14ac:dyDescent="0.15">
      <c r="A1">
        <v>1</v>
      </c>
      <c r="B1" t="s">
        <v>7</v>
      </c>
      <c r="C1" t="s">
        <v>34</v>
      </c>
      <c r="D1">
        <v>0</v>
      </c>
      <c r="E1">
        <v>15</v>
      </c>
      <c r="F1">
        <v>15</v>
      </c>
      <c r="G1">
        <v>15</v>
      </c>
    </row>
    <row r="2" spans="1:7" x14ac:dyDescent="0.15">
      <c r="A2">
        <v>2</v>
      </c>
      <c r="B2" t="s">
        <v>0</v>
      </c>
      <c r="C2" t="s">
        <v>35</v>
      </c>
      <c r="D2">
        <v>0</v>
      </c>
      <c r="E2">
        <v>10</v>
      </c>
      <c r="F2">
        <v>10</v>
      </c>
      <c r="G2">
        <v>10</v>
      </c>
    </row>
    <row r="3" spans="1:7" x14ac:dyDescent="0.15">
      <c r="A3">
        <v>3</v>
      </c>
      <c r="B3" t="s">
        <v>4</v>
      </c>
      <c r="C3" t="s">
        <v>36</v>
      </c>
      <c r="D3">
        <v>0</v>
      </c>
      <c r="E3">
        <v>10</v>
      </c>
      <c r="F3">
        <v>10</v>
      </c>
      <c r="G3">
        <v>10</v>
      </c>
    </row>
    <row r="4" spans="1:7" x14ac:dyDescent="0.15">
      <c r="A4">
        <v>4</v>
      </c>
      <c r="C4" t="s">
        <v>14</v>
      </c>
      <c r="D4">
        <v>0</v>
      </c>
      <c r="E4">
        <v>5</v>
      </c>
      <c r="F4">
        <v>5</v>
      </c>
      <c r="G4">
        <v>5</v>
      </c>
    </row>
    <row r="5" spans="1:7" x14ac:dyDescent="0.15">
      <c r="A5">
        <v>5</v>
      </c>
      <c r="D5">
        <v>0</v>
      </c>
      <c r="E5">
        <v>0</v>
      </c>
      <c r="F5">
        <v>0</v>
      </c>
      <c r="G5"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sqref="A1:G11"/>
    </sheetView>
  </sheetViews>
  <sheetFormatPr defaultRowHeight="13.5" x14ac:dyDescent="0.15"/>
  <cols>
    <col min="3" max="3" width="35.875" bestFit="1" customWidth="1"/>
  </cols>
  <sheetData>
    <row r="1" spans="1:7" ht="54" x14ac:dyDescent="0.15">
      <c r="A1">
        <v>1</v>
      </c>
      <c r="B1" t="s">
        <v>7</v>
      </c>
      <c r="C1" s="1" t="s">
        <v>37</v>
      </c>
      <c r="D1">
        <v>2</v>
      </c>
      <c r="E1">
        <v>1.5</v>
      </c>
      <c r="F1">
        <v>1.5</v>
      </c>
      <c r="G1">
        <v>1.5</v>
      </c>
    </row>
    <row r="2" spans="1:7" x14ac:dyDescent="0.15">
      <c r="D2">
        <v>10.5</v>
      </c>
      <c r="E2">
        <v>4.5</v>
      </c>
      <c r="F2">
        <v>0.5</v>
      </c>
      <c r="G2">
        <v>0.5</v>
      </c>
    </row>
    <row r="3" spans="1:7" x14ac:dyDescent="0.15">
      <c r="D3">
        <v>3.5</v>
      </c>
      <c r="E3">
        <v>4.5</v>
      </c>
      <c r="F3">
        <v>0</v>
      </c>
      <c r="G3">
        <v>0</v>
      </c>
    </row>
    <row r="4" spans="1:7" x14ac:dyDescent="0.15">
      <c r="A4">
        <v>2</v>
      </c>
      <c r="B4" t="s">
        <v>0</v>
      </c>
      <c r="C4" t="s">
        <v>38</v>
      </c>
      <c r="D4">
        <v>1.5</v>
      </c>
      <c r="E4">
        <v>0.5</v>
      </c>
      <c r="F4">
        <v>0</v>
      </c>
      <c r="G4">
        <v>0</v>
      </c>
    </row>
    <row r="5" spans="1:7" x14ac:dyDescent="0.15">
      <c r="A5">
        <v>3</v>
      </c>
      <c r="B5" t="s">
        <v>7</v>
      </c>
      <c r="C5" t="s">
        <v>39</v>
      </c>
      <c r="D5">
        <v>0</v>
      </c>
      <c r="E5">
        <v>0</v>
      </c>
      <c r="F5">
        <v>0</v>
      </c>
      <c r="G5">
        <v>0</v>
      </c>
    </row>
    <row r="6" spans="1:7" ht="40.5" x14ac:dyDescent="0.15">
      <c r="A6">
        <v>4</v>
      </c>
      <c r="B6" t="s">
        <v>7</v>
      </c>
      <c r="C6" s="1" t="s">
        <v>40</v>
      </c>
      <c r="D6">
        <v>0.5</v>
      </c>
      <c r="E6">
        <v>7</v>
      </c>
      <c r="F6">
        <v>4</v>
      </c>
      <c r="G6">
        <v>11.5</v>
      </c>
    </row>
    <row r="7" spans="1:7" x14ac:dyDescent="0.15">
      <c r="A7">
        <v>5</v>
      </c>
      <c r="B7" t="s">
        <v>7</v>
      </c>
      <c r="D7">
        <v>0</v>
      </c>
      <c r="E7">
        <v>0</v>
      </c>
      <c r="F7">
        <v>0</v>
      </c>
      <c r="G7">
        <v>0</v>
      </c>
    </row>
    <row r="8" spans="1:7" ht="40.5" x14ac:dyDescent="0.15">
      <c r="A8">
        <v>6</v>
      </c>
      <c r="B8" t="s">
        <v>0</v>
      </c>
      <c r="C8" s="1" t="s">
        <v>41</v>
      </c>
      <c r="D8">
        <v>1.5</v>
      </c>
      <c r="E8">
        <v>1.5</v>
      </c>
      <c r="F8">
        <v>0.5</v>
      </c>
      <c r="G8">
        <v>0.5</v>
      </c>
    </row>
    <row r="9" spans="1:7" x14ac:dyDescent="0.15">
      <c r="A9">
        <v>7</v>
      </c>
      <c r="B9" t="s">
        <v>7</v>
      </c>
      <c r="C9" t="s">
        <v>42</v>
      </c>
      <c r="D9">
        <v>0</v>
      </c>
      <c r="E9">
        <v>6.5</v>
      </c>
      <c r="F9">
        <v>30</v>
      </c>
      <c r="G9">
        <v>30</v>
      </c>
    </row>
    <row r="10" spans="1:7" x14ac:dyDescent="0.15">
      <c r="A10">
        <v>8</v>
      </c>
      <c r="B10" t="s">
        <v>7</v>
      </c>
      <c r="C10" t="s">
        <v>43</v>
      </c>
      <c r="D10">
        <v>9.5</v>
      </c>
      <c r="E10">
        <v>21.5</v>
      </c>
      <c r="F10">
        <v>4.5</v>
      </c>
      <c r="G10">
        <v>4.5</v>
      </c>
    </row>
    <row r="11" spans="1:7" x14ac:dyDescent="0.15">
      <c r="A11">
        <v>9</v>
      </c>
      <c r="B11" t="s">
        <v>4</v>
      </c>
      <c r="C11" t="s">
        <v>44</v>
      </c>
      <c r="D11">
        <v>1.5</v>
      </c>
      <c r="E11">
        <v>0.5</v>
      </c>
      <c r="F11">
        <v>0.5</v>
      </c>
      <c r="G11">
        <v>0.5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sqref="A1:G8"/>
    </sheetView>
  </sheetViews>
  <sheetFormatPr defaultRowHeight="13.5" x14ac:dyDescent="0.15"/>
  <cols>
    <col min="3" max="3" width="24.75" bestFit="1" customWidth="1"/>
  </cols>
  <sheetData>
    <row r="1" spans="1:7" x14ac:dyDescent="0.15">
      <c r="A1">
        <v>1</v>
      </c>
      <c r="B1" t="s">
        <v>4</v>
      </c>
      <c r="C1" t="s">
        <v>34</v>
      </c>
      <c r="D1">
        <v>6</v>
      </c>
      <c r="E1">
        <v>5</v>
      </c>
      <c r="F1">
        <v>3</v>
      </c>
      <c r="G1">
        <v>3</v>
      </c>
    </row>
    <row r="2" spans="1:7" x14ac:dyDescent="0.15">
      <c r="A2">
        <v>2</v>
      </c>
      <c r="B2" t="s">
        <v>7</v>
      </c>
      <c r="C2" t="s">
        <v>45</v>
      </c>
      <c r="D2">
        <v>5</v>
      </c>
      <c r="E2">
        <v>5</v>
      </c>
      <c r="F2">
        <v>1</v>
      </c>
      <c r="G2">
        <v>2</v>
      </c>
    </row>
    <row r="3" spans="1:7" x14ac:dyDescent="0.15">
      <c r="A3">
        <v>3</v>
      </c>
      <c r="B3" t="s">
        <v>0</v>
      </c>
      <c r="C3" t="s">
        <v>46</v>
      </c>
      <c r="D3">
        <v>0</v>
      </c>
      <c r="E3">
        <v>0</v>
      </c>
      <c r="F3">
        <v>0</v>
      </c>
      <c r="G3">
        <v>0</v>
      </c>
    </row>
    <row r="4" spans="1:7" x14ac:dyDescent="0.15">
      <c r="A4">
        <v>4</v>
      </c>
      <c r="B4" t="s">
        <v>0</v>
      </c>
      <c r="C4" t="s">
        <v>47</v>
      </c>
      <c r="D4">
        <v>2</v>
      </c>
      <c r="E4">
        <v>0</v>
      </c>
      <c r="F4">
        <v>3</v>
      </c>
      <c r="G4">
        <v>4</v>
      </c>
    </row>
    <row r="5" spans="1:7" x14ac:dyDescent="0.15">
      <c r="B5" t="s">
        <v>0</v>
      </c>
      <c r="D5">
        <v>0</v>
      </c>
      <c r="E5">
        <v>2</v>
      </c>
      <c r="F5">
        <v>0</v>
      </c>
      <c r="G5">
        <v>1</v>
      </c>
    </row>
    <row r="6" spans="1:7" x14ac:dyDescent="0.15">
      <c r="A6">
        <v>5</v>
      </c>
      <c r="B6" t="s">
        <v>7</v>
      </c>
      <c r="C6" t="s">
        <v>48</v>
      </c>
      <c r="D6">
        <v>9</v>
      </c>
      <c r="E6">
        <v>8</v>
      </c>
      <c r="F6">
        <v>20</v>
      </c>
      <c r="G6">
        <v>8</v>
      </c>
    </row>
    <row r="7" spans="1:7" x14ac:dyDescent="0.15">
      <c r="B7" t="s">
        <v>0</v>
      </c>
      <c r="D7">
        <v>2</v>
      </c>
      <c r="E7">
        <v>7</v>
      </c>
      <c r="F7">
        <v>10</v>
      </c>
      <c r="G7">
        <v>6</v>
      </c>
    </row>
    <row r="8" spans="1:7" x14ac:dyDescent="0.15">
      <c r="A8">
        <v>6</v>
      </c>
      <c r="B8" t="s">
        <v>4</v>
      </c>
      <c r="C8" t="s">
        <v>14</v>
      </c>
      <c r="D8">
        <v>0</v>
      </c>
      <c r="E8">
        <v>13</v>
      </c>
      <c r="F8">
        <v>3</v>
      </c>
      <c r="G8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16" workbookViewId="0">
      <selection activeCell="H54" sqref="H54"/>
    </sheetView>
  </sheetViews>
  <sheetFormatPr defaultRowHeight="13.5" x14ac:dyDescent="0.15"/>
  <cols>
    <col min="1" max="1" width="6.75" customWidth="1"/>
    <col min="2" max="2" width="37" bestFit="1" customWidth="1"/>
    <col min="3" max="3" width="6.75" customWidth="1"/>
    <col min="5" max="5" width="43.125" bestFit="1" customWidth="1"/>
    <col min="6" max="6" width="13.125" bestFit="1" customWidth="1"/>
  </cols>
  <sheetData>
    <row r="1" spans="1:6" x14ac:dyDescent="0.15">
      <c r="A1" t="s">
        <v>105</v>
      </c>
      <c r="B1" t="s">
        <v>89</v>
      </c>
      <c r="C1" t="s">
        <v>101</v>
      </c>
      <c r="E1" s="37" t="s">
        <v>106</v>
      </c>
      <c r="F1" t="s">
        <v>107</v>
      </c>
    </row>
    <row r="2" spans="1:6" x14ac:dyDescent="0.15">
      <c r="A2" t="s">
        <v>7</v>
      </c>
      <c r="B2" t="s">
        <v>20</v>
      </c>
      <c r="C2">
        <v>100</v>
      </c>
      <c r="E2" s="38" t="s">
        <v>7</v>
      </c>
      <c r="F2" s="40">
        <v>564</v>
      </c>
    </row>
    <row r="3" spans="1:6" x14ac:dyDescent="0.15">
      <c r="A3" t="s">
        <v>7</v>
      </c>
      <c r="B3" t="s">
        <v>99</v>
      </c>
      <c r="C3">
        <v>73.5</v>
      </c>
      <c r="E3" s="39" t="s">
        <v>97</v>
      </c>
      <c r="F3" s="40">
        <v>2</v>
      </c>
    </row>
    <row r="4" spans="1:6" x14ac:dyDescent="0.15">
      <c r="A4" t="s">
        <v>7</v>
      </c>
      <c r="B4" t="s">
        <v>42</v>
      </c>
      <c r="C4">
        <v>66.5</v>
      </c>
      <c r="E4" s="39" t="s">
        <v>26</v>
      </c>
      <c r="F4" s="40">
        <v>3.5</v>
      </c>
    </row>
    <row r="5" spans="1:6" x14ac:dyDescent="0.15">
      <c r="A5" t="s">
        <v>0</v>
      </c>
      <c r="B5" t="s">
        <v>3</v>
      </c>
      <c r="C5">
        <v>62</v>
      </c>
      <c r="E5" s="39" t="s">
        <v>15</v>
      </c>
      <c r="F5" s="40">
        <v>4</v>
      </c>
    </row>
    <row r="6" spans="1:6" x14ac:dyDescent="0.15">
      <c r="A6" t="s">
        <v>7</v>
      </c>
      <c r="B6" t="s">
        <v>71</v>
      </c>
      <c r="C6">
        <v>61</v>
      </c>
      <c r="E6" s="39" t="s">
        <v>31</v>
      </c>
      <c r="F6" s="40">
        <v>6.5</v>
      </c>
    </row>
    <row r="7" spans="1:6" x14ac:dyDescent="0.15">
      <c r="A7" t="s">
        <v>0</v>
      </c>
      <c r="B7" t="s">
        <v>29</v>
      </c>
      <c r="C7">
        <v>60.5</v>
      </c>
      <c r="E7" s="39" t="s">
        <v>16</v>
      </c>
      <c r="F7" s="40">
        <v>9</v>
      </c>
    </row>
    <row r="8" spans="1:6" x14ac:dyDescent="0.15">
      <c r="A8" t="s">
        <v>0</v>
      </c>
      <c r="B8" t="s">
        <v>27</v>
      </c>
      <c r="C8">
        <v>50.5</v>
      </c>
      <c r="E8" s="39" t="s">
        <v>17</v>
      </c>
      <c r="F8" s="40">
        <v>10</v>
      </c>
    </row>
    <row r="9" spans="1:6" x14ac:dyDescent="0.15">
      <c r="A9" t="s">
        <v>7</v>
      </c>
      <c r="B9" t="s">
        <v>48</v>
      </c>
      <c r="C9">
        <v>45</v>
      </c>
      <c r="E9" s="39" t="s">
        <v>19</v>
      </c>
      <c r="F9" s="40">
        <v>10</v>
      </c>
    </row>
    <row r="10" spans="1:6" x14ac:dyDescent="0.15">
      <c r="A10" t="s">
        <v>7</v>
      </c>
      <c r="B10" t="s">
        <v>10</v>
      </c>
      <c r="C10">
        <v>42.5</v>
      </c>
      <c r="E10" s="39" t="s">
        <v>22</v>
      </c>
      <c r="F10" s="40">
        <v>11</v>
      </c>
    </row>
    <row r="11" spans="1:6" x14ac:dyDescent="0.15">
      <c r="A11" t="s">
        <v>7</v>
      </c>
      <c r="B11" t="s">
        <v>104</v>
      </c>
      <c r="C11">
        <v>36.5</v>
      </c>
      <c r="E11" s="39" t="s">
        <v>45</v>
      </c>
      <c r="F11" s="40">
        <v>13</v>
      </c>
    </row>
    <row r="12" spans="1:6" x14ac:dyDescent="0.15">
      <c r="A12" t="s">
        <v>0</v>
      </c>
      <c r="B12" t="s">
        <v>12</v>
      </c>
      <c r="C12">
        <v>35</v>
      </c>
      <c r="E12" s="39" t="s">
        <v>11</v>
      </c>
      <c r="F12" s="40">
        <v>20</v>
      </c>
    </row>
    <row r="13" spans="1:6" x14ac:dyDescent="0.15">
      <c r="A13" t="s">
        <v>0</v>
      </c>
      <c r="B13" t="s">
        <v>35</v>
      </c>
      <c r="C13">
        <v>30</v>
      </c>
      <c r="E13" s="39" t="s">
        <v>91</v>
      </c>
      <c r="F13" s="40">
        <v>23</v>
      </c>
    </row>
    <row r="14" spans="1:6" x14ac:dyDescent="0.15">
      <c r="A14" t="s">
        <v>7</v>
      </c>
      <c r="B14" t="s">
        <v>8</v>
      </c>
      <c r="C14">
        <v>27</v>
      </c>
      <c r="E14" s="39" t="s">
        <v>8</v>
      </c>
      <c r="F14" s="40">
        <v>27</v>
      </c>
    </row>
    <row r="15" spans="1:6" x14ac:dyDescent="0.15">
      <c r="A15" t="s">
        <v>0</v>
      </c>
      <c r="B15" t="s">
        <v>48</v>
      </c>
      <c r="C15">
        <v>25</v>
      </c>
      <c r="E15" s="39" t="s">
        <v>104</v>
      </c>
      <c r="F15" s="40">
        <v>36.5</v>
      </c>
    </row>
    <row r="16" spans="1:6" x14ac:dyDescent="0.15">
      <c r="A16" t="s">
        <v>7</v>
      </c>
      <c r="B16" t="s">
        <v>91</v>
      </c>
      <c r="C16">
        <v>23</v>
      </c>
      <c r="E16" s="39" t="s">
        <v>10</v>
      </c>
      <c r="F16" s="40">
        <v>42.5</v>
      </c>
    </row>
    <row r="17" spans="1:6" x14ac:dyDescent="0.15">
      <c r="A17" t="s">
        <v>7</v>
      </c>
      <c r="B17" t="s">
        <v>11</v>
      </c>
      <c r="C17">
        <v>20</v>
      </c>
      <c r="E17" s="39" t="s">
        <v>48</v>
      </c>
      <c r="F17" s="40">
        <v>45</v>
      </c>
    </row>
    <row r="18" spans="1:6" x14ac:dyDescent="0.15">
      <c r="A18" t="s">
        <v>0</v>
      </c>
      <c r="B18" t="s">
        <v>102</v>
      </c>
      <c r="C18">
        <v>14</v>
      </c>
      <c r="E18" s="39" t="s">
        <v>71</v>
      </c>
      <c r="F18" s="40">
        <v>61</v>
      </c>
    </row>
    <row r="19" spans="1:6" x14ac:dyDescent="0.15">
      <c r="A19" t="s">
        <v>7</v>
      </c>
      <c r="B19" t="s">
        <v>45</v>
      </c>
      <c r="C19">
        <v>13</v>
      </c>
      <c r="E19" s="39" t="s">
        <v>42</v>
      </c>
      <c r="F19" s="40">
        <v>66.5</v>
      </c>
    </row>
    <row r="20" spans="1:6" x14ac:dyDescent="0.15">
      <c r="A20" t="s">
        <v>0</v>
      </c>
      <c r="B20" t="s">
        <v>47</v>
      </c>
      <c r="C20">
        <v>12</v>
      </c>
      <c r="E20" s="39" t="s">
        <v>99</v>
      </c>
      <c r="F20" s="40">
        <v>73.5</v>
      </c>
    </row>
    <row r="21" spans="1:6" x14ac:dyDescent="0.15">
      <c r="A21" t="s">
        <v>7</v>
      </c>
      <c r="B21" t="s">
        <v>22</v>
      </c>
      <c r="C21">
        <v>11</v>
      </c>
      <c r="E21" s="39" t="s">
        <v>20</v>
      </c>
      <c r="F21" s="40">
        <v>100</v>
      </c>
    </row>
    <row r="22" spans="1:6" x14ac:dyDescent="0.15">
      <c r="A22" t="s">
        <v>7</v>
      </c>
      <c r="B22" t="s">
        <v>19</v>
      </c>
      <c r="C22">
        <v>10</v>
      </c>
      <c r="E22" s="38" t="s">
        <v>0</v>
      </c>
      <c r="F22" s="40">
        <v>301</v>
      </c>
    </row>
    <row r="23" spans="1:6" x14ac:dyDescent="0.15">
      <c r="A23" t="s">
        <v>7</v>
      </c>
      <c r="B23" t="s">
        <v>17</v>
      </c>
      <c r="C23">
        <v>10</v>
      </c>
      <c r="E23" s="39" t="s">
        <v>38</v>
      </c>
      <c r="F23" s="40">
        <v>2</v>
      </c>
    </row>
    <row r="24" spans="1:6" x14ac:dyDescent="0.15">
      <c r="A24" t="s">
        <v>7</v>
      </c>
      <c r="B24" t="s">
        <v>16</v>
      </c>
      <c r="C24">
        <v>9</v>
      </c>
      <c r="E24" s="39" t="s">
        <v>93</v>
      </c>
      <c r="F24" s="40">
        <v>4</v>
      </c>
    </row>
    <row r="25" spans="1:6" x14ac:dyDescent="0.15">
      <c r="A25" t="s">
        <v>7</v>
      </c>
      <c r="B25" t="s">
        <v>31</v>
      </c>
      <c r="C25">
        <v>6.5</v>
      </c>
      <c r="E25" s="39" t="s">
        <v>32</v>
      </c>
      <c r="F25" s="40">
        <v>6</v>
      </c>
    </row>
    <row r="26" spans="1:6" x14ac:dyDescent="0.15">
      <c r="A26" t="s">
        <v>0</v>
      </c>
      <c r="B26" t="s">
        <v>32</v>
      </c>
      <c r="C26">
        <v>6</v>
      </c>
      <c r="E26" s="39" t="s">
        <v>47</v>
      </c>
      <c r="F26" s="40">
        <v>12</v>
      </c>
    </row>
    <row r="27" spans="1:6" x14ac:dyDescent="0.15">
      <c r="A27" t="s">
        <v>0</v>
      </c>
      <c r="B27" t="s">
        <v>93</v>
      </c>
      <c r="C27">
        <v>4</v>
      </c>
      <c r="E27" s="39" t="s">
        <v>102</v>
      </c>
      <c r="F27" s="40">
        <v>14</v>
      </c>
    </row>
    <row r="28" spans="1:6" x14ac:dyDescent="0.15">
      <c r="A28" t="s">
        <v>7</v>
      </c>
      <c r="B28" t="s">
        <v>15</v>
      </c>
      <c r="C28">
        <v>4</v>
      </c>
      <c r="E28" s="39" t="s">
        <v>48</v>
      </c>
      <c r="F28" s="40">
        <v>25</v>
      </c>
    </row>
    <row r="29" spans="1:6" x14ac:dyDescent="0.15">
      <c r="A29" t="s">
        <v>7</v>
      </c>
      <c r="B29" t="s">
        <v>26</v>
      </c>
      <c r="C29">
        <v>3.5</v>
      </c>
      <c r="E29" s="39" t="s">
        <v>35</v>
      </c>
      <c r="F29" s="40">
        <v>30</v>
      </c>
    </row>
    <row r="30" spans="1:6" x14ac:dyDescent="0.15">
      <c r="A30" t="s">
        <v>0</v>
      </c>
      <c r="B30" t="s">
        <v>38</v>
      </c>
      <c r="C30">
        <v>2</v>
      </c>
      <c r="E30" s="39" t="s">
        <v>12</v>
      </c>
      <c r="F30" s="40">
        <v>35</v>
      </c>
    </row>
    <row r="31" spans="1:6" x14ac:dyDescent="0.15">
      <c r="A31" t="s">
        <v>7</v>
      </c>
      <c r="B31" t="s">
        <v>97</v>
      </c>
      <c r="C31">
        <v>2</v>
      </c>
      <c r="E31" s="39" t="s">
        <v>27</v>
      </c>
      <c r="F31" s="40">
        <v>50.5</v>
      </c>
    </row>
    <row r="32" spans="1:6" x14ac:dyDescent="0.15">
      <c r="A32" t="s">
        <v>0</v>
      </c>
      <c r="B32" t="s">
        <v>46</v>
      </c>
      <c r="C32">
        <v>0</v>
      </c>
      <c r="E32" s="39" t="s">
        <v>29</v>
      </c>
      <c r="F32" s="40">
        <v>60.5</v>
      </c>
    </row>
    <row r="33" spans="2:6" x14ac:dyDescent="0.15">
      <c r="E33" s="39" t="s">
        <v>3</v>
      </c>
      <c r="F33" s="40">
        <v>62</v>
      </c>
    </row>
    <row r="34" spans="2:6" x14ac:dyDescent="0.15">
      <c r="E34" s="38" t="s">
        <v>101</v>
      </c>
      <c r="F34" s="40">
        <v>865</v>
      </c>
    </row>
    <row r="44" spans="2:6" x14ac:dyDescent="0.15">
      <c r="B44" s="45" t="s">
        <v>131</v>
      </c>
      <c r="C44" s="45" t="s">
        <v>130</v>
      </c>
    </row>
    <row r="45" spans="2:6" x14ac:dyDescent="0.15">
      <c r="B45" s="39" t="s">
        <v>99</v>
      </c>
      <c r="C45" s="40">
        <v>73.5</v>
      </c>
    </row>
    <row r="46" spans="2:6" x14ac:dyDescent="0.15">
      <c r="B46" s="39" t="s">
        <v>132</v>
      </c>
      <c r="C46" s="40">
        <v>66.5</v>
      </c>
    </row>
    <row r="47" spans="2:6" x14ac:dyDescent="0.15">
      <c r="B47" s="39" t="s">
        <v>71</v>
      </c>
      <c r="C47" s="40">
        <v>61</v>
      </c>
    </row>
    <row r="48" spans="2:6" x14ac:dyDescent="0.15">
      <c r="B48" s="39" t="s">
        <v>48</v>
      </c>
      <c r="C48" s="40">
        <v>45</v>
      </c>
    </row>
    <row r="49" spans="2:3" x14ac:dyDescent="0.15">
      <c r="B49" s="39" t="s">
        <v>10</v>
      </c>
      <c r="C49" s="40">
        <v>42.5</v>
      </c>
    </row>
  </sheetData>
  <sortState ref="B45:C49">
    <sortCondition descending="1" ref="C45"/>
  </sortState>
  <phoneticPr fontId="1" type="noConversion"/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tabSelected="1" topLeftCell="A69" zoomScaleNormal="100" workbookViewId="0">
      <selection activeCell="D81" sqref="D81"/>
    </sheetView>
  </sheetViews>
  <sheetFormatPr defaultRowHeight="13.5" x14ac:dyDescent="0.15"/>
  <cols>
    <col min="1" max="1" width="14.75" customWidth="1"/>
    <col min="2" max="3" width="22.625" bestFit="1" customWidth="1"/>
    <col min="4" max="4" width="37.125" bestFit="1" customWidth="1"/>
    <col min="5" max="5" width="15.125" bestFit="1" customWidth="1"/>
    <col min="6" max="6" width="15.125" customWidth="1"/>
    <col min="7" max="7" width="26.5" bestFit="1" customWidth="1"/>
    <col min="8" max="9" width="14.5" bestFit="1" customWidth="1"/>
    <col min="10" max="10" width="16.375" bestFit="1" customWidth="1"/>
    <col min="11" max="11" width="14.5" style="16" customWidth="1"/>
    <col min="12" max="12" width="14.5" customWidth="1"/>
    <col min="13" max="13" width="5.75" customWidth="1"/>
  </cols>
  <sheetData>
    <row r="1" spans="1:12" ht="13.5" customHeight="1" x14ac:dyDescent="0.15">
      <c r="A1" s="42" t="s">
        <v>109</v>
      </c>
      <c r="B1" s="14" t="s">
        <v>65</v>
      </c>
      <c r="C1" s="14" t="s">
        <v>66</v>
      </c>
      <c r="D1" s="14" t="s">
        <v>60</v>
      </c>
      <c r="E1" s="14" t="s">
        <v>61</v>
      </c>
      <c r="F1" s="14" t="s">
        <v>62</v>
      </c>
      <c r="G1" s="14" t="s">
        <v>63</v>
      </c>
      <c r="H1" s="14" t="s">
        <v>64</v>
      </c>
      <c r="I1" s="14" t="s">
        <v>67</v>
      </c>
      <c r="J1" s="14" t="s">
        <v>68</v>
      </c>
      <c r="K1" s="15" t="s">
        <v>69</v>
      </c>
      <c r="L1" s="17" t="s">
        <v>85</v>
      </c>
    </row>
    <row r="2" spans="1:12" ht="13.5" customHeight="1" x14ac:dyDescent="0.15">
      <c r="A2" s="56" t="s">
        <v>115</v>
      </c>
      <c r="B2" s="60" t="s">
        <v>49</v>
      </c>
      <c r="C2" s="2" t="s">
        <v>0</v>
      </c>
      <c r="D2" s="2" t="s">
        <v>1</v>
      </c>
      <c r="E2" s="2">
        <v>0</v>
      </c>
      <c r="F2" s="2">
        <v>1</v>
      </c>
      <c r="G2" s="2">
        <v>6</v>
      </c>
      <c r="H2" s="3">
        <v>7</v>
      </c>
      <c r="I2" s="11">
        <f>SUM(E2:H2)</f>
        <v>14</v>
      </c>
      <c r="J2" s="63">
        <f>SUM(I2:I8)</f>
        <v>148</v>
      </c>
      <c r="K2" s="66">
        <f>J2/136</f>
        <v>1.088235294117647</v>
      </c>
      <c r="L2" s="66">
        <f>103/136</f>
        <v>0.75735294117647056</v>
      </c>
    </row>
    <row r="3" spans="1:12" x14ac:dyDescent="0.15">
      <c r="A3" s="56"/>
      <c r="B3" s="61"/>
      <c r="C3" s="4" t="s">
        <v>0</v>
      </c>
      <c r="D3" s="4" t="s">
        <v>2</v>
      </c>
      <c r="E3" s="4">
        <v>0</v>
      </c>
      <c r="F3" s="4">
        <v>0</v>
      </c>
      <c r="G3" s="4">
        <v>0</v>
      </c>
      <c r="H3" s="5">
        <v>0</v>
      </c>
      <c r="I3" s="12">
        <f t="shared" ref="I3:I58" si="0">SUM(E3:H3)</f>
        <v>0</v>
      </c>
      <c r="J3" s="64"/>
      <c r="K3" s="66"/>
      <c r="L3" s="66"/>
    </row>
    <row r="4" spans="1:12" x14ac:dyDescent="0.15">
      <c r="A4" s="56"/>
      <c r="B4" s="61"/>
      <c r="C4" s="4" t="s">
        <v>0</v>
      </c>
      <c r="D4" s="4" t="s">
        <v>3</v>
      </c>
      <c r="E4" s="4">
        <v>6</v>
      </c>
      <c r="F4" s="4">
        <v>26</v>
      </c>
      <c r="G4" s="4">
        <v>10</v>
      </c>
      <c r="H4" s="5">
        <v>20</v>
      </c>
      <c r="I4" s="12">
        <f t="shared" si="0"/>
        <v>62</v>
      </c>
      <c r="J4" s="64"/>
      <c r="K4" s="66"/>
      <c r="L4" s="66"/>
    </row>
    <row r="5" spans="1:12" x14ac:dyDescent="0.15">
      <c r="A5" s="56"/>
      <c r="B5" s="61"/>
      <c r="C5" s="4" t="s">
        <v>4</v>
      </c>
      <c r="D5" s="4" t="s">
        <v>5</v>
      </c>
      <c r="E5" s="4">
        <v>0</v>
      </c>
      <c r="F5" s="4">
        <v>2</v>
      </c>
      <c r="G5" s="4">
        <v>10</v>
      </c>
      <c r="H5" s="5">
        <v>4</v>
      </c>
      <c r="I5" s="12">
        <f t="shared" si="0"/>
        <v>16</v>
      </c>
      <c r="J5" s="64"/>
      <c r="K5" s="66"/>
      <c r="L5" s="66"/>
    </row>
    <row r="6" spans="1:12" x14ac:dyDescent="0.15">
      <c r="A6" s="56"/>
      <c r="B6" s="61"/>
      <c r="C6" s="4" t="s">
        <v>4</v>
      </c>
      <c r="D6" s="4" t="s">
        <v>6</v>
      </c>
      <c r="E6" s="4">
        <v>2</v>
      </c>
      <c r="F6" s="4">
        <v>2</v>
      </c>
      <c r="G6" s="4">
        <v>0</v>
      </c>
      <c r="H6" s="5">
        <v>0</v>
      </c>
      <c r="I6" s="12">
        <f t="shared" si="0"/>
        <v>4</v>
      </c>
      <c r="J6" s="64"/>
      <c r="K6" s="66"/>
      <c r="L6" s="66"/>
    </row>
    <row r="7" spans="1:12" x14ac:dyDescent="0.15">
      <c r="A7" s="56"/>
      <c r="B7" s="61"/>
      <c r="C7" s="4" t="s">
        <v>7</v>
      </c>
      <c r="D7" s="4" t="s">
        <v>70</v>
      </c>
      <c r="E7" s="4">
        <v>16</v>
      </c>
      <c r="F7" s="4">
        <v>1</v>
      </c>
      <c r="G7" s="4">
        <v>8</v>
      </c>
      <c r="H7" s="5">
        <v>2</v>
      </c>
      <c r="I7" s="12">
        <f t="shared" si="0"/>
        <v>27</v>
      </c>
      <c r="J7" s="64"/>
      <c r="K7" s="66"/>
      <c r="L7" s="66"/>
    </row>
    <row r="8" spans="1:12" x14ac:dyDescent="0.15">
      <c r="A8" s="56"/>
      <c r="B8" s="62"/>
      <c r="C8" s="6" t="s">
        <v>4</v>
      </c>
      <c r="D8" s="6" t="s">
        <v>9</v>
      </c>
      <c r="E8" s="6">
        <v>1</v>
      </c>
      <c r="F8" s="6">
        <v>10</v>
      </c>
      <c r="G8" s="6">
        <v>7</v>
      </c>
      <c r="H8" s="7">
        <v>7</v>
      </c>
      <c r="I8" s="13">
        <f t="shared" si="0"/>
        <v>25</v>
      </c>
      <c r="J8" s="65"/>
      <c r="K8" s="66"/>
      <c r="L8" s="66"/>
    </row>
    <row r="9" spans="1:12" x14ac:dyDescent="0.15">
      <c r="A9" s="56" t="s">
        <v>114</v>
      </c>
      <c r="B9" s="60" t="s">
        <v>50</v>
      </c>
      <c r="C9" s="2" t="s">
        <v>7</v>
      </c>
      <c r="D9" s="2" t="s">
        <v>10</v>
      </c>
      <c r="E9" s="2">
        <v>0</v>
      </c>
      <c r="F9" s="2">
        <v>5.5</v>
      </c>
      <c r="G9" s="2">
        <v>15</v>
      </c>
      <c r="H9" s="3">
        <v>22</v>
      </c>
      <c r="I9" s="11">
        <f t="shared" si="0"/>
        <v>42.5</v>
      </c>
      <c r="J9" s="56">
        <f>SUM(I9:I13)</f>
        <v>131.5</v>
      </c>
      <c r="K9" s="66">
        <f>J9/136</f>
        <v>0.96691176470588236</v>
      </c>
      <c r="L9" s="66">
        <f>97.5/136</f>
        <v>0.71691176470588236</v>
      </c>
    </row>
    <row r="10" spans="1:12" x14ac:dyDescent="0.15">
      <c r="A10" s="56"/>
      <c r="B10" s="61"/>
      <c r="C10" s="4" t="s">
        <v>7</v>
      </c>
      <c r="D10" s="4" t="s">
        <v>11</v>
      </c>
      <c r="E10" s="4">
        <v>0</v>
      </c>
      <c r="F10" s="4">
        <v>0</v>
      </c>
      <c r="G10" s="4">
        <v>10</v>
      </c>
      <c r="H10" s="5">
        <v>10</v>
      </c>
      <c r="I10" s="12">
        <f t="shared" si="0"/>
        <v>20</v>
      </c>
      <c r="J10" s="56"/>
      <c r="K10" s="66"/>
      <c r="L10" s="66"/>
    </row>
    <row r="11" spans="1:12" x14ac:dyDescent="0.15">
      <c r="A11" s="56"/>
      <c r="B11" s="61"/>
      <c r="C11" s="4" t="s">
        <v>0</v>
      </c>
      <c r="D11" s="4" t="s">
        <v>12</v>
      </c>
      <c r="E11" s="4">
        <v>0</v>
      </c>
      <c r="F11" s="4">
        <v>26</v>
      </c>
      <c r="G11" s="4">
        <v>6</v>
      </c>
      <c r="H11" s="5">
        <v>3</v>
      </c>
      <c r="I11" s="12">
        <f t="shared" si="0"/>
        <v>35</v>
      </c>
      <c r="J11" s="56"/>
      <c r="K11" s="66"/>
      <c r="L11" s="66"/>
    </row>
    <row r="12" spans="1:12" x14ac:dyDescent="0.15">
      <c r="A12" s="56"/>
      <c r="B12" s="61"/>
      <c r="C12" s="4" t="s">
        <v>7</v>
      </c>
      <c r="D12" s="4" t="s">
        <v>13</v>
      </c>
      <c r="E12" s="4">
        <v>0</v>
      </c>
      <c r="F12" s="4">
        <v>0</v>
      </c>
      <c r="G12" s="4">
        <v>0</v>
      </c>
      <c r="H12" s="5">
        <v>0</v>
      </c>
      <c r="I12" s="12">
        <f t="shared" si="0"/>
        <v>0</v>
      </c>
      <c r="J12" s="56"/>
      <c r="K12" s="66"/>
      <c r="L12" s="66"/>
    </row>
    <row r="13" spans="1:12" x14ac:dyDescent="0.15">
      <c r="A13" s="56"/>
      <c r="B13" s="62"/>
      <c r="C13" s="6" t="s">
        <v>4</v>
      </c>
      <c r="D13" s="6" t="s">
        <v>14</v>
      </c>
      <c r="E13" s="6">
        <v>0</v>
      </c>
      <c r="F13" s="6">
        <v>14</v>
      </c>
      <c r="G13" s="6">
        <v>12</v>
      </c>
      <c r="H13" s="7">
        <v>8</v>
      </c>
      <c r="I13" s="13">
        <f t="shared" si="0"/>
        <v>34</v>
      </c>
      <c r="J13" s="56"/>
      <c r="K13" s="66"/>
      <c r="L13" s="66"/>
    </row>
    <row r="14" spans="1:12" x14ac:dyDescent="0.15">
      <c r="A14" s="57" t="s">
        <v>122</v>
      </c>
      <c r="B14" s="60" t="s">
        <v>51</v>
      </c>
      <c r="C14" s="2" t="s">
        <v>7</v>
      </c>
      <c r="D14" s="2" t="s">
        <v>15</v>
      </c>
      <c r="E14" s="2">
        <v>0</v>
      </c>
      <c r="F14" s="2">
        <v>0</v>
      </c>
      <c r="G14" s="2">
        <v>2</v>
      </c>
      <c r="H14" s="3">
        <v>2</v>
      </c>
      <c r="I14" s="11">
        <f t="shared" si="0"/>
        <v>4</v>
      </c>
      <c r="J14" s="56">
        <f>SUM(I14:I19)</f>
        <v>128</v>
      </c>
      <c r="K14" s="66">
        <f>J14/136</f>
        <v>0.94117647058823528</v>
      </c>
      <c r="L14" s="66">
        <f>37/136</f>
        <v>0.27205882352941174</v>
      </c>
    </row>
    <row r="15" spans="1:12" x14ac:dyDescent="0.15">
      <c r="A15" s="58"/>
      <c r="B15" s="61"/>
      <c r="C15" s="4" t="s">
        <v>7</v>
      </c>
      <c r="D15" s="4" t="s">
        <v>16</v>
      </c>
      <c r="E15" s="4">
        <v>0</v>
      </c>
      <c r="F15" s="4">
        <v>5</v>
      </c>
      <c r="G15" s="4">
        <v>3</v>
      </c>
      <c r="H15" s="5">
        <v>1</v>
      </c>
      <c r="I15" s="12">
        <f t="shared" si="0"/>
        <v>9</v>
      </c>
      <c r="J15" s="56"/>
      <c r="K15" s="66"/>
      <c r="L15" s="66"/>
    </row>
    <row r="16" spans="1:12" x14ac:dyDescent="0.15">
      <c r="A16" s="58"/>
      <c r="B16" s="61"/>
      <c r="C16" s="4" t="s">
        <v>7</v>
      </c>
      <c r="D16" s="4" t="s">
        <v>17</v>
      </c>
      <c r="E16" s="4">
        <v>0</v>
      </c>
      <c r="F16" s="4">
        <v>5</v>
      </c>
      <c r="G16" s="4">
        <v>3</v>
      </c>
      <c r="H16" s="5">
        <v>2</v>
      </c>
      <c r="I16" s="12">
        <f t="shared" si="0"/>
        <v>10</v>
      </c>
      <c r="J16" s="56"/>
      <c r="K16" s="66"/>
      <c r="L16" s="66"/>
    </row>
    <row r="17" spans="1:12" x14ac:dyDescent="0.15">
      <c r="A17" s="58"/>
      <c r="B17" s="61"/>
      <c r="C17" s="4" t="s">
        <v>7</v>
      </c>
      <c r="D17" s="4" t="s">
        <v>18</v>
      </c>
      <c r="E17" s="4">
        <v>0</v>
      </c>
      <c r="F17" s="4">
        <v>3</v>
      </c>
      <c r="G17" s="4">
        <v>1</v>
      </c>
      <c r="H17" s="5">
        <v>0</v>
      </c>
      <c r="I17" s="12">
        <f t="shared" si="0"/>
        <v>4</v>
      </c>
      <c r="J17" s="56"/>
      <c r="K17" s="66"/>
      <c r="L17" s="66"/>
    </row>
    <row r="18" spans="1:12" x14ac:dyDescent="0.15">
      <c r="A18" s="58"/>
      <c r="B18" s="61"/>
      <c r="C18" s="4" t="s">
        <v>7</v>
      </c>
      <c r="D18" s="4" t="s">
        <v>19</v>
      </c>
      <c r="E18" s="4">
        <v>0</v>
      </c>
      <c r="F18" s="4">
        <v>3</v>
      </c>
      <c r="G18" s="4">
        <v>2</v>
      </c>
      <c r="H18" s="5">
        <v>5</v>
      </c>
      <c r="I18" s="12">
        <f t="shared" si="0"/>
        <v>10</v>
      </c>
      <c r="J18" s="56"/>
      <c r="K18" s="66"/>
      <c r="L18" s="66"/>
    </row>
    <row r="19" spans="1:12" x14ac:dyDescent="0.15">
      <c r="A19" s="59"/>
      <c r="B19" s="62"/>
      <c r="C19" s="6" t="s">
        <v>4</v>
      </c>
      <c r="D19" s="6" t="s">
        <v>14</v>
      </c>
      <c r="E19" s="6">
        <v>0</v>
      </c>
      <c r="F19" s="6">
        <v>25</v>
      </c>
      <c r="G19" s="6">
        <v>31</v>
      </c>
      <c r="H19" s="7">
        <v>35</v>
      </c>
      <c r="I19" s="12">
        <f t="shared" si="0"/>
        <v>91</v>
      </c>
      <c r="J19" s="56"/>
      <c r="K19" s="66"/>
      <c r="L19" s="66"/>
    </row>
    <row r="20" spans="1:12" x14ac:dyDescent="0.15">
      <c r="A20" s="56" t="s">
        <v>117</v>
      </c>
      <c r="B20" s="60" t="s">
        <v>52</v>
      </c>
      <c r="C20" s="2" t="s">
        <v>7</v>
      </c>
      <c r="D20" s="2" t="s">
        <v>20</v>
      </c>
      <c r="E20" s="2">
        <v>0</v>
      </c>
      <c r="F20" s="2">
        <v>33</v>
      </c>
      <c r="G20" s="2">
        <v>39</v>
      </c>
      <c r="H20" s="3">
        <v>28</v>
      </c>
      <c r="I20" s="11">
        <f t="shared" si="0"/>
        <v>100</v>
      </c>
      <c r="J20" s="56">
        <f>SUM(I20:I24)</f>
        <v>143</v>
      </c>
      <c r="K20" s="66">
        <f>J20/136</f>
        <v>1.0514705882352942</v>
      </c>
      <c r="L20" s="66">
        <f>113/136</f>
        <v>0.83088235294117652</v>
      </c>
    </row>
    <row r="21" spans="1:12" x14ac:dyDescent="0.15">
      <c r="A21" s="56"/>
      <c r="B21" s="61"/>
      <c r="C21" s="4" t="s">
        <v>7</v>
      </c>
      <c r="D21" s="4" t="s">
        <v>21</v>
      </c>
      <c r="E21" s="4">
        <v>0</v>
      </c>
      <c r="F21" s="4">
        <v>6</v>
      </c>
      <c r="G21" s="4">
        <v>0</v>
      </c>
      <c r="H21" s="5">
        <v>0</v>
      </c>
      <c r="I21" s="12">
        <f t="shared" si="0"/>
        <v>6</v>
      </c>
      <c r="J21" s="56"/>
      <c r="K21" s="66"/>
      <c r="L21" s="66"/>
    </row>
    <row r="22" spans="1:12" x14ac:dyDescent="0.15">
      <c r="A22" s="56"/>
      <c r="B22" s="61"/>
      <c r="C22" s="4" t="s">
        <v>7</v>
      </c>
      <c r="D22" s="4" t="s">
        <v>22</v>
      </c>
      <c r="E22" s="4">
        <v>0</v>
      </c>
      <c r="F22" s="4">
        <v>6</v>
      </c>
      <c r="G22" s="4">
        <v>1</v>
      </c>
      <c r="H22" s="5">
        <v>0</v>
      </c>
      <c r="I22" s="12">
        <f t="shared" si="0"/>
        <v>7</v>
      </c>
      <c r="J22" s="56"/>
      <c r="K22" s="66"/>
      <c r="L22" s="66"/>
    </row>
    <row r="23" spans="1:12" x14ac:dyDescent="0.15">
      <c r="A23" s="56"/>
      <c r="B23" s="61"/>
      <c r="C23" s="4" t="s">
        <v>4</v>
      </c>
      <c r="D23" s="4" t="s">
        <v>23</v>
      </c>
      <c r="E23" s="4">
        <v>5</v>
      </c>
      <c r="F23" s="4">
        <v>1</v>
      </c>
      <c r="G23" s="4">
        <v>0</v>
      </c>
      <c r="H23" s="5">
        <v>0</v>
      </c>
      <c r="I23" s="12">
        <f t="shared" si="0"/>
        <v>6</v>
      </c>
      <c r="J23" s="56"/>
      <c r="K23" s="66"/>
      <c r="L23" s="66"/>
    </row>
    <row r="24" spans="1:12" x14ac:dyDescent="0.15">
      <c r="A24" s="56"/>
      <c r="B24" s="62"/>
      <c r="C24" s="6" t="s">
        <v>4</v>
      </c>
      <c r="D24" s="6" t="s">
        <v>24</v>
      </c>
      <c r="E24" s="6">
        <v>12</v>
      </c>
      <c r="F24" s="6">
        <v>0</v>
      </c>
      <c r="G24" s="6">
        <v>0</v>
      </c>
      <c r="H24" s="7">
        <v>12</v>
      </c>
      <c r="I24" s="13">
        <f t="shared" si="0"/>
        <v>24</v>
      </c>
      <c r="J24" s="56"/>
      <c r="K24" s="66"/>
      <c r="L24" s="66"/>
    </row>
    <row r="25" spans="1:12" x14ac:dyDescent="0.15">
      <c r="A25" s="56" t="s">
        <v>111</v>
      </c>
      <c r="B25" s="60" t="s">
        <v>53</v>
      </c>
      <c r="C25" s="2" t="s">
        <v>7</v>
      </c>
      <c r="D25" s="2" t="s">
        <v>25</v>
      </c>
      <c r="E25" s="2">
        <v>10</v>
      </c>
      <c r="F25" s="2">
        <v>11.5</v>
      </c>
      <c r="G25" s="2">
        <v>19</v>
      </c>
      <c r="H25" s="3">
        <v>0</v>
      </c>
      <c r="I25" s="11">
        <f t="shared" si="0"/>
        <v>40.5</v>
      </c>
      <c r="J25" s="56">
        <f>SUM(I25:I28)</f>
        <v>118.5</v>
      </c>
      <c r="K25" s="66">
        <f>J25/136</f>
        <v>0.87132352941176472</v>
      </c>
      <c r="L25" s="66">
        <f>94.5/136</f>
        <v>0.69485294117647056</v>
      </c>
    </row>
    <row r="26" spans="1:12" x14ac:dyDescent="0.15">
      <c r="A26" s="56"/>
      <c r="B26" s="61"/>
      <c r="C26" s="4" t="s">
        <v>7</v>
      </c>
      <c r="D26" s="4" t="s">
        <v>26</v>
      </c>
      <c r="E26" s="4">
        <v>0</v>
      </c>
      <c r="F26" s="4">
        <v>3</v>
      </c>
      <c r="G26" s="4">
        <v>0.5</v>
      </c>
      <c r="H26" s="5">
        <v>0</v>
      </c>
      <c r="I26" s="12">
        <f t="shared" si="0"/>
        <v>3.5</v>
      </c>
      <c r="J26" s="56"/>
      <c r="K26" s="66"/>
      <c r="L26" s="66"/>
    </row>
    <row r="27" spans="1:12" x14ac:dyDescent="0.15">
      <c r="A27" s="56"/>
      <c r="B27" s="61"/>
      <c r="C27" s="4" t="s">
        <v>0</v>
      </c>
      <c r="D27" s="4" t="s">
        <v>27</v>
      </c>
      <c r="E27" s="4">
        <v>28</v>
      </c>
      <c r="F27" s="4">
        <v>16</v>
      </c>
      <c r="G27" s="4">
        <v>6.5</v>
      </c>
      <c r="H27" s="5">
        <v>0</v>
      </c>
      <c r="I27" s="12">
        <f t="shared" si="0"/>
        <v>50.5</v>
      </c>
      <c r="J27" s="56"/>
      <c r="K27" s="66"/>
      <c r="L27" s="66"/>
    </row>
    <row r="28" spans="1:12" x14ac:dyDescent="0.15">
      <c r="A28" s="56"/>
      <c r="B28" s="61"/>
      <c r="C28" s="4" t="s">
        <v>4</v>
      </c>
      <c r="D28" s="4" t="s">
        <v>28</v>
      </c>
      <c r="E28" s="4">
        <v>4.5</v>
      </c>
      <c r="F28" s="4">
        <v>5.5</v>
      </c>
      <c r="G28" s="4">
        <v>14</v>
      </c>
      <c r="H28" s="5">
        <v>0</v>
      </c>
      <c r="I28" s="13">
        <f t="shared" si="0"/>
        <v>24</v>
      </c>
      <c r="J28" s="56"/>
      <c r="K28" s="66"/>
      <c r="L28" s="66"/>
    </row>
    <row r="29" spans="1:12" x14ac:dyDescent="0.15">
      <c r="A29" s="56" t="s">
        <v>119</v>
      </c>
      <c r="B29" s="60" t="s">
        <v>54</v>
      </c>
      <c r="C29" s="2" t="s">
        <v>0</v>
      </c>
      <c r="D29" s="2" t="s">
        <v>29</v>
      </c>
      <c r="E29" s="2">
        <v>15</v>
      </c>
      <c r="F29" s="2">
        <v>25</v>
      </c>
      <c r="G29" s="2">
        <v>20.5</v>
      </c>
      <c r="H29" s="3">
        <v>0</v>
      </c>
      <c r="I29" s="11">
        <f t="shared" si="0"/>
        <v>60.5</v>
      </c>
      <c r="J29" s="56">
        <f>SUM(I29:I33)</f>
        <v>92</v>
      </c>
      <c r="K29" s="66">
        <f>J29/136</f>
        <v>0.67647058823529416</v>
      </c>
      <c r="L29" s="66">
        <f>75/136</f>
        <v>0.55147058823529416</v>
      </c>
    </row>
    <row r="30" spans="1:12" x14ac:dyDescent="0.15">
      <c r="A30" s="56"/>
      <c r="B30" s="61"/>
      <c r="C30" s="4" t="s">
        <v>7</v>
      </c>
      <c r="D30" s="4" t="s">
        <v>30</v>
      </c>
      <c r="E30" s="4">
        <v>1</v>
      </c>
      <c r="F30" s="4">
        <v>1</v>
      </c>
      <c r="G30" s="4">
        <v>0</v>
      </c>
      <c r="H30" s="5">
        <v>0</v>
      </c>
      <c r="I30" s="12">
        <f t="shared" si="0"/>
        <v>2</v>
      </c>
      <c r="J30" s="56"/>
      <c r="K30" s="66"/>
      <c r="L30" s="66"/>
    </row>
    <row r="31" spans="1:12" x14ac:dyDescent="0.15">
      <c r="A31" s="56"/>
      <c r="B31" s="61"/>
      <c r="C31" s="4" t="s">
        <v>7</v>
      </c>
      <c r="D31" s="4" t="s">
        <v>31</v>
      </c>
      <c r="E31" s="4">
        <v>2</v>
      </c>
      <c r="F31" s="4">
        <v>2</v>
      </c>
      <c r="G31" s="4">
        <v>2.5</v>
      </c>
      <c r="H31" s="5">
        <v>0</v>
      </c>
      <c r="I31" s="12">
        <f t="shared" si="0"/>
        <v>6.5</v>
      </c>
      <c r="J31" s="56"/>
      <c r="K31" s="66"/>
      <c r="L31" s="66"/>
    </row>
    <row r="32" spans="1:12" x14ac:dyDescent="0.15">
      <c r="A32" s="56"/>
      <c r="B32" s="61"/>
      <c r="C32" s="4" t="s">
        <v>0</v>
      </c>
      <c r="D32" s="4" t="s">
        <v>32</v>
      </c>
      <c r="E32" s="4">
        <v>2</v>
      </c>
      <c r="F32" s="4">
        <v>1</v>
      </c>
      <c r="G32" s="4">
        <v>3</v>
      </c>
      <c r="H32" s="5">
        <v>0</v>
      </c>
      <c r="I32" s="12">
        <f t="shared" si="0"/>
        <v>6</v>
      </c>
      <c r="J32" s="56"/>
      <c r="K32" s="66"/>
      <c r="L32" s="66"/>
    </row>
    <row r="33" spans="1:12" ht="27" x14ac:dyDescent="0.15">
      <c r="A33" s="56"/>
      <c r="B33" s="62"/>
      <c r="C33" s="6" t="s">
        <v>4</v>
      </c>
      <c r="D33" s="10" t="s">
        <v>55</v>
      </c>
      <c r="E33" s="6">
        <v>1</v>
      </c>
      <c r="F33" s="6">
        <v>11</v>
      </c>
      <c r="G33" s="6">
        <v>5</v>
      </c>
      <c r="H33" s="7">
        <v>0</v>
      </c>
      <c r="I33" s="13">
        <f t="shared" si="0"/>
        <v>17</v>
      </c>
      <c r="J33" s="56"/>
      <c r="K33" s="66"/>
      <c r="L33" s="66"/>
    </row>
    <row r="34" spans="1:12" x14ac:dyDescent="0.15">
      <c r="A34" s="56" t="s">
        <v>120</v>
      </c>
      <c r="B34" s="60" t="s">
        <v>56</v>
      </c>
      <c r="C34" s="2" t="s">
        <v>7</v>
      </c>
      <c r="D34" s="2" t="s">
        <v>34</v>
      </c>
      <c r="E34" s="2">
        <v>0</v>
      </c>
      <c r="F34" s="2">
        <v>15</v>
      </c>
      <c r="G34" s="2">
        <v>15</v>
      </c>
      <c r="H34" s="3">
        <v>15</v>
      </c>
      <c r="I34" s="12">
        <f t="shared" si="0"/>
        <v>45</v>
      </c>
      <c r="J34" s="56">
        <f>SUM(I34:I37)</f>
        <v>120</v>
      </c>
      <c r="K34" s="66">
        <f>J34/136</f>
        <v>0.88235294117647056</v>
      </c>
      <c r="L34" s="66">
        <f>75/136</f>
        <v>0.55147058823529416</v>
      </c>
    </row>
    <row r="35" spans="1:12" x14ac:dyDescent="0.15">
      <c r="A35" s="56"/>
      <c r="B35" s="61"/>
      <c r="C35" s="4" t="s">
        <v>0</v>
      </c>
      <c r="D35" s="4" t="s">
        <v>35</v>
      </c>
      <c r="E35" s="4">
        <v>0</v>
      </c>
      <c r="F35" s="4">
        <v>10</v>
      </c>
      <c r="G35" s="4">
        <v>10</v>
      </c>
      <c r="H35" s="5">
        <v>10</v>
      </c>
      <c r="I35" s="12">
        <f t="shared" si="0"/>
        <v>30</v>
      </c>
      <c r="J35" s="56"/>
      <c r="K35" s="66"/>
      <c r="L35" s="66"/>
    </row>
    <row r="36" spans="1:12" x14ac:dyDescent="0.15">
      <c r="A36" s="56"/>
      <c r="B36" s="61"/>
      <c r="C36" s="4" t="s">
        <v>4</v>
      </c>
      <c r="D36" s="4" t="s">
        <v>36</v>
      </c>
      <c r="E36" s="4">
        <v>0</v>
      </c>
      <c r="F36" s="4">
        <v>10</v>
      </c>
      <c r="G36" s="4">
        <v>10</v>
      </c>
      <c r="H36" s="5">
        <v>10</v>
      </c>
      <c r="I36" s="12">
        <f t="shared" si="0"/>
        <v>30</v>
      </c>
      <c r="J36" s="56"/>
      <c r="K36" s="66"/>
      <c r="L36" s="66"/>
    </row>
    <row r="37" spans="1:12" x14ac:dyDescent="0.15">
      <c r="A37" s="56"/>
      <c r="B37" s="62"/>
      <c r="C37" s="4" t="s">
        <v>4</v>
      </c>
      <c r="D37" s="6" t="s">
        <v>14</v>
      </c>
      <c r="E37" s="6">
        <v>0</v>
      </c>
      <c r="F37" s="6">
        <v>5</v>
      </c>
      <c r="G37" s="6">
        <v>5</v>
      </c>
      <c r="H37" s="7">
        <v>5</v>
      </c>
      <c r="I37" s="13">
        <f t="shared" si="0"/>
        <v>15</v>
      </c>
      <c r="J37" s="56"/>
      <c r="K37" s="66"/>
      <c r="L37" s="66"/>
    </row>
    <row r="38" spans="1:12" x14ac:dyDescent="0.15">
      <c r="A38" s="56" t="s">
        <v>119</v>
      </c>
      <c r="B38" s="60" t="s">
        <v>57</v>
      </c>
      <c r="C38" s="2" t="s">
        <v>7</v>
      </c>
      <c r="D38" s="8" t="s">
        <v>59</v>
      </c>
      <c r="E38" s="2">
        <v>16</v>
      </c>
      <c r="F38" s="2">
        <v>10.5</v>
      </c>
      <c r="G38" s="2">
        <v>2</v>
      </c>
      <c r="H38" s="3">
        <v>2</v>
      </c>
      <c r="I38" s="11">
        <f t="shared" si="0"/>
        <v>30.5</v>
      </c>
      <c r="J38" s="56">
        <f>SUM(I38:I46)</f>
        <v>169</v>
      </c>
      <c r="K38" s="66">
        <f>J38/136</f>
        <v>1.2426470588235294</v>
      </c>
      <c r="L38" s="66">
        <f>126/136</f>
        <v>0.92647058823529416</v>
      </c>
    </row>
    <row r="39" spans="1:12" x14ac:dyDescent="0.15">
      <c r="A39" s="56"/>
      <c r="B39" s="61"/>
      <c r="C39" s="4" t="s">
        <v>0</v>
      </c>
      <c r="D39" s="4" t="s">
        <v>38</v>
      </c>
      <c r="E39" s="4">
        <v>1.5</v>
      </c>
      <c r="F39" s="4">
        <v>0.5</v>
      </c>
      <c r="G39" s="4">
        <v>0</v>
      </c>
      <c r="H39" s="5">
        <v>0</v>
      </c>
      <c r="I39" s="12">
        <f t="shared" si="0"/>
        <v>2</v>
      </c>
      <c r="J39" s="56"/>
      <c r="K39" s="66"/>
      <c r="L39" s="66"/>
    </row>
    <row r="40" spans="1:12" x14ac:dyDescent="0.15">
      <c r="A40" s="56"/>
      <c r="B40" s="61"/>
      <c r="C40" s="4" t="s">
        <v>7</v>
      </c>
      <c r="D40" s="4" t="s">
        <v>39</v>
      </c>
      <c r="E40" s="4">
        <v>0</v>
      </c>
      <c r="F40" s="4">
        <v>0</v>
      </c>
      <c r="G40" s="4">
        <v>0</v>
      </c>
      <c r="H40" s="5">
        <v>0</v>
      </c>
      <c r="I40" s="12">
        <f t="shared" si="0"/>
        <v>0</v>
      </c>
      <c r="J40" s="56"/>
      <c r="K40" s="66"/>
      <c r="L40" s="66"/>
    </row>
    <row r="41" spans="1:12" ht="40.5" x14ac:dyDescent="0.15">
      <c r="A41" s="56"/>
      <c r="B41" s="61"/>
      <c r="C41" s="4" t="s">
        <v>7</v>
      </c>
      <c r="D41" s="9" t="s">
        <v>40</v>
      </c>
      <c r="E41" s="4">
        <v>0.5</v>
      </c>
      <c r="F41" s="4">
        <v>7</v>
      </c>
      <c r="G41" s="4">
        <v>4</v>
      </c>
      <c r="H41" s="5">
        <v>11.5</v>
      </c>
      <c r="I41" s="12">
        <f t="shared" si="0"/>
        <v>23</v>
      </c>
      <c r="J41" s="56"/>
      <c r="K41" s="66"/>
      <c r="L41" s="66"/>
    </row>
    <row r="42" spans="1:12" x14ac:dyDescent="0.15">
      <c r="A42" s="56"/>
      <c r="B42" s="61"/>
      <c r="C42" s="4" t="s">
        <v>7</v>
      </c>
      <c r="D42" s="4"/>
      <c r="E42" s="4">
        <v>0</v>
      </c>
      <c r="F42" s="4">
        <v>0</v>
      </c>
      <c r="G42" s="4">
        <v>0</v>
      </c>
      <c r="H42" s="5">
        <v>0</v>
      </c>
      <c r="I42" s="12">
        <f t="shared" si="0"/>
        <v>0</v>
      </c>
      <c r="J42" s="56"/>
      <c r="K42" s="66"/>
      <c r="L42" s="66"/>
    </row>
    <row r="43" spans="1:12" ht="40.5" x14ac:dyDescent="0.15">
      <c r="A43" s="56"/>
      <c r="B43" s="61"/>
      <c r="C43" s="4" t="s">
        <v>0</v>
      </c>
      <c r="D43" s="9" t="s">
        <v>41</v>
      </c>
      <c r="E43" s="4">
        <v>1.5</v>
      </c>
      <c r="F43" s="4">
        <v>1.5</v>
      </c>
      <c r="G43" s="4">
        <v>0.5</v>
      </c>
      <c r="H43" s="5">
        <v>0.5</v>
      </c>
      <c r="I43" s="12">
        <f t="shared" si="0"/>
        <v>4</v>
      </c>
      <c r="J43" s="56"/>
      <c r="K43" s="66"/>
      <c r="L43" s="66"/>
    </row>
    <row r="44" spans="1:12" x14ac:dyDescent="0.15">
      <c r="A44" s="56"/>
      <c r="B44" s="61"/>
      <c r="C44" s="4" t="s">
        <v>7</v>
      </c>
      <c r="D44" s="4" t="s">
        <v>42</v>
      </c>
      <c r="E44" s="4">
        <v>0</v>
      </c>
      <c r="F44" s="4">
        <v>6.5</v>
      </c>
      <c r="G44" s="4">
        <v>30</v>
      </c>
      <c r="H44" s="5">
        <v>30</v>
      </c>
      <c r="I44" s="12">
        <f t="shared" si="0"/>
        <v>66.5</v>
      </c>
      <c r="J44" s="56"/>
      <c r="K44" s="66"/>
      <c r="L44" s="66"/>
    </row>
    <row r="45" spans="1:12" x14ac:dyDescent="0.15">
      <c r="A45" s="56"/>
      <c r="B45" s="61"/>
      <c r="C45" s="4" t="s">
        <v>7</v>
      </c>
      <c r="D45" s="4" t="s">
        <v>43</v>
      </c>
      <c r="E45" s="4">
        <v>9.5</v>
      </c>
      <c r="F45" s="4">
        <v>21.5</v>
      </c>
      <c r="G45" s="4">
        <v>4.5</v>
      </c>
      <c r="H45" s="5">
        <v>4.5</v>
      </c>
      <c r="I45" s="12">
        <f t="shared" si="0"/>
        <v>40</v>
      </c>
      <c r="J45" s="56"/>
      <c r="K45" s="66"/>
      <c r="L45" s="66"/>
    </row>
    <row r="46" spans="1:12" x14ac:dyDescent="0.15">
      <c r="A46" s="56"/>
      <c r="B46" s="62"/>
      <c r="C46" s="6" t="s">
        <v>4</v>
      </c>
      <c r="D46" s="6" t="s">
        <v>44</v>
      </c>
      <c r="E46" s="6">
        <v>1.5</v>
      </c>
      <c r="F46" s="6">
        <v>0.5</v>
      </c>
      <c r="G46" s="6">
        <v>0.5</v>
      </c>
      <c r="H46" s="7">
        <v>0.5</v>
      </c>
      <c r="I46" s="13">
        <f t="shared" si="0"/>
        <v>3</v>
      </c>
      <c r="J46" s="56"/>
      <c r="K46" s="66"/>
      <c r="L46" s="66"/>
    </row>
    <row r="47" spans="1:12" x14ac:dyDescent="0.15">
      <c r="A47" s="56" t="s">
        <v>119</v>
      </c>
      <c r="B47" s="60" t="s">
        <v>58</v>
      </c>
      <c r="C47" s="2" t="s">
        <v>4</v>
      </c>
      <c r="D47" s="2" t="s">
        <v>34</v>
      </c>
      <c r="E47" s="2">
        <v>6</v>
      </c>
      <c r="F47" s="2">
        <v>5</v>
      </c>
      <c r="G47" s="2">
        <v>3</v>
      </c>
      <c r="H47" s="3">
        <v>3</v>
      </c>
      <c r="I47" s="12">
        <f t="shared" si="0"/>
        <v>17</v>
      </c>
      <c r="J47" s="56">
        <f>SUM(I47:I54)</f>
        <v>144</v>
      </c>
      <c r="K47" s="66">
        <f>J47/136</f>
        <v>1.0588235294117647</v>
      </c>
      <c r="L47" s="66">
        <f>95/136</f>
        <v>0.69852941176470584</v>
      </c>
    </row>
    <row r="48" spans="1:12" x14ac:dyDescent="0.15">
      <c r="A48" s="56"/>
      <c r="B48" s="61"/>
      <c r="C48" s="4" t="s">
        <v>7</v>
      </c>
      <c r="D48" s="4" t="s">
        <v>45</v>
      </c>
      <c r="E48" s="4">
        <v>5</v>
      </c>
      <c r="F48" s="4">
        <v>5</v>
      </c>
      <c r="G48" s="4">
        <v>1</v>
      </c>
      <c r="H48" s="5">
        <v>2</v>
      </c>
      <c r="I48" s="12">
        <f t="shared" si="0"/>
        <v>13</v>
      </c>
      <c r="J48" s="56"/>
      <c r="K48" s="66"/>
      <c r="L48" s="66"/>
    </row>
    <row r="49" spans="1:12" x14ac:dyDescent="0.15">
      <c r="A49" s="56"/>
      <c r="B49" s="61"/>
      <c r="C49" s="4" t="s">
        <v>0</v>
      </c>
      <c r="D49" s="4" t="s">
        <v>46</v>
      </c>
      <c r="E49" s="4">
        <v>0</v>
      </c>
      <c r="F49" s="4">
        <v>0</v>
      </c>
      <c r="G49" s="4">
        <v>0</v>
      </c>
      <c r="H49" s="5">
        <v>0</v>
      </c>
      <c r="I49" s="12">
        <f t="shared" si="0"/>
        <v>0</v>
      </c>
      <c r="J49" s="56"/>
      <c r="K49" s="66"/>
      <c r="L49" s="66"/>
    </row>
    <row r="50" spans="1:12" x14ac:dyDescent="0.15">
      <c r="A50" s="56"/>
      <c r="B50" s="61"/>
      <c r="C50" s="4" t="s">
        <v>0</v>
      </c>
      <c r="D50" s="4" t="s">
        <v>47</v>
      </c>
      <c r="E50" s="4">
        <v>2</v>
      </c>
      <c r="F50" s="4">
        <v>0</v>
      </c>
      <c r="G50" s="4">
        <v>3</v>
      </c>
      <c r="H50" s="5">
        <v>4</v>
      </c>
      <c r="I50" s="12">
        <f t="shared" si="0"/>
        <v>9</v>
      </c>
      <c r="J50" s="56"/>
      <c r="K50" s="66"/>
      <c r="L50" s="66"/>
    </row>
    <row r="51" spans="1:12" x14ac:dyDescent="0.15">
      <c r="A51" s="56"/>
      <c r="B51" s="61"/>
      <c r="C51" s="4" t="s">
        <v>0</v>
      </c>
      <c r="D51" s="4" t="s">
        <v>47</v>
      </c>
      <c r="E51" s="4">
        <v>0</v>
      </c>
      <c r="F51" s="4">
        <v>2</v>
      </c>
      <c r="G51" s="4">
        <v>0</v>
      </c>
      <c r="H51" s="5">
        <v>1</v>
      </c>
      <c r="I51" s="12">
        <f t="shared" si="0"/>
        <v>3</v>
      </c>
      <c r="J51" s="56"/>
      <c r="K51" s="66"/>
      <c r="L51" s="66"/>
    </row>
    <row r="52" spans="1:12" x14ac:dyDescent="0.15">
      <c r="A52" s="56"/>
      <c r="B52" s="61"/>
      <c r="C52" s="4" t="s">
        <v>7</v>
      </c>
      <c r="D52" s="4" t="s">
        <v>48</v>
      </c>
      <c r="E52" s="4">
        <v>9</v>
      </c>
      <c r="F52" s="4">
        <v>8</v>
      </c>
      <c r="G52" s="4">
        <v>20</v>
      </c>
      <c r="H52" s="5">
        <v>8</v>
      </c>
      <c r="I52" s="12">
        <f t="shared" si="0"/>
        <v>45</v>
      </c>
      <c r="J52" s="56"/>
      <c r="K52" s="66"/>
      <c r="L52" s="66"/>
    </row>
    <row r="53" spans="1:12" x14ac:dyDescent="0.15">
      <c r="A53" s="56"/>
      <c r="B53" s="61"/>
      <c r="C53" s="4" t="s">
        <v>0</v>
      </c>
      <c r="D53" s="4" t="s">
        <v>48</v>
      </c>
      <c r="E53" s="4">
        <v>2</v>
      </c>
      <c r="F53" s="4">
        <v>7</v>
      </c>
      <c r="G53" s="4">
        <v>10</v>
      </c>
      <c r="H53" s="5">
        <v>6</v>
      </c>
      <c r="I53" s="12">
        <f t="shared" si="0"/>
        <v>25</v>
      </c>
      <c r="J53" s="56"/>
      <c r="K53" s="66"/>
      <c r="L53" s="66"/>
    </row>
    <row r="54" spans="1:12" x14ac:dyDescent="0.15">
      <c r="A54" s="56"/>
      <c r="B54" s="61"/>
      <c r="C54" s="4" t="s">
        <v>4</v>
      </c>
      <c r="D54" s="4" t="s">
        <v>14</v>
      </c>
      <c r="E54" s="4">
        <v>0</v>
      </c>
      <c r="F54" s="4">
        <v>13</v>
      </c>
      <c r="G54" s="4">
        <v>3</v>
      </c>
      <c r="H54" s="5">
        <v>16</v>
      </c>
      <c r="I54" s="12">
        <f t="shared" si="0"/>
        <v>32</v>
      </c>
      <c r="J54" s="57"/>
      <c r="K54" s="67"/>
      <c r="L54" s="67"/>
    </row>
    <row r="55" spans="1:12" x14ac:dyDescent="0.15">
      <c r="A55" s="56" t="s">
        <v>112</v>
      </c>
      <c r="B55" s="60" t="s">
        <v>72</v>
      </c>
      <c r="C55" s="2" t="s">
        <v>7</v>
      </c>
      <c r="D55" s="2" t="s">
        <v>71</v>
      </c>
      <c r="E55" s="2">
        <v>3</v>
      </c>
      <c r="F55" s="2">
        <v>10</v>
      </c>
      <c r="G55" s="2">
        <v>37</v>
      </c>
      <c r="H55" s="2">
        <v>11</v>
      </c>
      <c r="I55" s="11">
        <f t="shared" si="0"/>
        <v>61</v>
      </c>
      <c r="J55" s="57">
        <v>166</v>
      </c>
      <c r="K55" s="68">
        <f>J55/136</f>
        <v>1.2205882352941178</v>
      </c>
      <c r="L55" s="68">
        <f>94/136</f>
        <v>0.69117647058823528</v>
      </c>
    </row>
    <row r="56" spans="1:12" x14ac:dyDescent="0.15">
      <c r="A56" s="56"/>
      <c r="B56" s="61"/>
      <c r="C56" s="4" t="s">
        <v>7</v>
      </c>
      <c r="D56" s="4" t="s">
        <v>73</v>
      </c>
      <c r="E56" s="4">
        <v>4</v>
      </c>
      <c r="F56" s="4">
        <v>6</v>
      </c>
      <c r="G56" s="4">
        <v>5</v>
      </c>
      <c r="H56" s="4">
        <v>4</v>
      </c>
      <c r="I56" s="12">
        <f t="shared" si="0"/>
        <v>19</v>
      </c>
      <c r="J56" s="58"/>
      <c r="K56" s="69"/>
      <c r="L56" s="69"/>
    </row>
    <row r="57" spans="1:12" ht="27" x14ac:dyDescent="0.15">
      <c r="A57" s="56"/>
      <c r="B57" s="61"/>
      <c r="C57" s="4" t="s">
        <v>7</v>
      </c>
      <c r="D57" s="9" t="s">
        <v>74</v>
      </c>
      <c r="E57" s="4">
        <v>3</v>
      </c>
      <c r="F57" s="4">
        <v>3</v>
      </c>
      <c r="G57" s="4">
        <v>2</v>
      </c>
      <c r="H57" s="4">
        <v>6</v>
      </c>
      <c r="I57" s="12">
        <f t="shared" si="0"/>
        <v>14</v>
      </c>
      <c r="J57" s="58"/>
      <c r="K57" s="69"/>
      <c r="L57" s="69"/>
    </row>
    <row r="58" spans="1:12" x14ac:dyDescent="0.15">
      <c r="A58" s="56"/>
      <c r="B58" s="62"/>
      <c r="C58" s="6" t="s">
        <v>4</v>
      </c>
      <c r="D58" s="6" t="s">
        <v>75</v>
      </c>
      <c r="E58" s="6">
        <v>16</v>
      </c>
      <c r="F58" s="6">
        <v>24</v>
      </c>
      <c r="G58" s="6">
        <v>6</v>
      </c>
      <c r="H58" s="6">
        <v>26</v>
      </c>
      <c r="I58" s="13">
        <f t="shared" si="0"/>
        <v>72</v>
      </c>
      <c r="J58" s="59"/>
      <c r="K58" s="70"/>
      <c r="L58" s="70"/>
    </row>
    <row r="67" spans="1:11" x14ac:dyDescent="0.15">
      <c r="A67" s="41" t="s">
        <v>108</v>
      </c>
      <c r="B67" s="41" t="s">
        <v>124</v>
      </c>
      <c r="C67" s="41" t="s">
        <v>126</v>
      </c>
      <c r="D67" s="41" t="s">
        <v>128</v>
      </c>
      <c r="F67" s="37" t="s">
        <v>106</v>
      </c>
      <c r="G67" t="s">
        <v>129</v>
      </c>
      <c r="K67"/>
    </row>
    <row r="68" spans="1:11" x14ac:dyDescent="0.15">
      <c r="A68" s="41" t="s">
        <v>113</v>
      </c>
      <c r="B68" s="41">
        <v>148</v>
      </c>
      <c r="C68" s="43">
        <f>表1[[#This Row],[资源投入（人天）]]/1360</f>
        <v>0.10882352941176471</v>
      </c>
      <c r="D68" s="41">
        <v>1</v>
      </c>
      <c r="E68" s="38"/>
      <c r="F68" s="38" t="s">
        <v>118</v>
      </c>
      <c r="G68" s="40">
        <v>0.29779411764705882</v>
      </c>
      <c r="K68"/>
    </row>
    <row r="69" spans="1:11" x14ac:dyDescent="0.15">
      <c r="A69" s="41" t="s">
        <v>113</v>
      </c>
      <c r="B69" s="41">
        <v>131.5</v>
      </c>
      <c r="C69" s="43">
        <f>表1[[#This Row],[资源投入（人天）]]/1360</f>
        <v>9.6691176470588239E-2</v>
      </c>
      <c r="D69" s="41">
        <v>1</v>
      </c>
      <c r="E69" s="38"/>
      <c r="F69" s="38" t="s">
        <v>110</v>
      </c>
      <c r="G69" s="40">
        <v>0.20919117647058821</v>
      </c>
      <c r="K69"/>
    </row>
    <row r="70" spans="1:11" x14ac:dyDescent="0.15">
      <c r="A70" s="41" t="s">
        <v>121</v>
      </c>
      <c r="B70" s="41">
        <v>128</v>
      </c>
      <c r="C70" s="43">
        <f>表1[[#This Row],[资源投入（人天）]]/1360</f>
        <v>9.4117647058823528E-2</v>
      </c>
      <c r="D70" s="41">
        <v>1</v>
      </c>
      <c r="E70" s="38"/>
      <c r="F70" s="38" t="s">
        <v>113</v>
      </c>
      <c r="G70" s="40">
        <v>0.20551470588235293</v>
      </c>
      <c r="K70"/>
    </row>
    <row r="71" spans="1:11" x14ac:dyDescent="0.15">
      <c r="A71" s="41" t="s">
        <v>116</v>
      </c>
      <c r="B71" s="41">
        <v>143</v>
      </c>
      <c r="C71" s="43">
        <f>表1[[#This Row],[资源投入（人天）]]/1360</f>
        <v>0.10514705882352941</v>
      </c>
      <c r="D71" s="41">
        <v>1</v>
      </c>
      <c r="E71" s="38"/>
      <c r="F71" s="38" t="s">
        <v>116</v>
      </c>
      <c r="G71" s="40">
        <v>0.10514705882352941</v>
      </c>
      <c r="K71"/>
    </row>
    <row r="72" spans="1:11" x14ac:dyDescent="0.15">
      <c r="A72" s="41" t="s">
        <v>110</v>
      </c>
      <c r="B72" s="41">
        <v>118.5</v>
      </c>
      <c r="C72" s="43">
        <f>表1[[#This Row],[资源投入（人天）]]/1360</f>
        <v>8.7132352941176466E-2</v>
      </c>
      <c r="D72" s="41">
        <v>1</v>
      </c>
      <c r="E72" s="38"/>
      <c r="F72" s="38" t="s">
        <v>121</v>
      </c>
      <c r="G72" s="40">
        <v>9.4117647058823528E-2</v>
      </c>
      <c r="K72"/>
    </row>
    <row r="73" spans="1:11" x14ac:dyDescent="0.15">
      <c r="A73" s="41" t="s">
        <v>118</v>
      </c>
      <c r="B73" s="41">
        <v>92</v>
      </c>
      <c r="C73" s="43">
        <f>表1[[#This Row],[资源投入（人天）]]/1360</f>
        <v>6.7647058823529407E-2</v>
      </c>
      <c r="D73" s="41">
        <v>1</v>
      </c>
      <c r="E73" s="38"/>
      <c r="F73" s="38" t="s">
        <v>24</v>
      </c>
      <c r="G73" s="40">
        <v>8.8235294117647065E-2</v>
      </c>
      <c r="K73"/>
    </row>
    <row r="74" spans="1:11" x14ac:dyDescent="0.15">
      <c r="A74" s="41" t="s">
        <v>24</v>
      </c>
      <c r="B74" s="41">
        <v>120</v>
      </c>
      <c r="C74" s="43">
        <f>表1[[#This Row],[资源投入（人天）]]/1360</f>
        <v>8.8235294117647065E-2</v>
      </c>
      <c r="D74" s="41">
        <v>1</v>
      </c>
      <c r="E74" s="38"/>
      <c r="F74" s="38" t="s">
        <v>101</v>
      </c>
      <c r="G74" s="40">
        <v>1</v>
      </c>
      <c r="K74"/>
    </row>
    <row r="75" spans="1:11" x14ac:dyDescent="0.15">
      <c r="A75" s="41" t="s">
        <v>118</v>
      </c>
      <c r="B75" s="41">
        <v>169</v>
      </c>
      <c r="C75" s="43">
        <f>表1[[#This Row],[资源投入（人天）]]/1360</f>
        <v>0.12426470588235294</v>
      </c>
      <c r="D75" s="41">
        <v>1</v>
      </c>
      <c r="K75"/>
    </row>
    <row r="76" spans="1:11" x14ac:dyDescent="0.15">
      <c r="A76" s="41" t="s">
        <v>118</v>
      </c>
      <c r="B76" s="41">
        <v>144</v>
      </c>
      <c r="C76" s="43">
        <f>表1[[#This Row],[资源投入（人天）]]/1360</f>
        <v>0.10588235294117647</v>
      </c>
      <c r="D76" s="41">
        <v>1</v>
      </c>
      <c r="K76"/>
    </row>
    <row r="77" spans="1:11" x14ac:dyDescent="0.15">
      <c r="A77" s="41" t="s">
        <v>110</v>
      </c>
      <c r="B77" s="41">
        <v>166</v>
      </c>
      <c r="C77" s="43">
        <f>表1[[#This Row],[资源投入（人天）]]/1360</f>
        <v>0.12205882352941176</v>
      </c>
      <c r="D77" s="41">
        <v>1</v>
      </c>
      <c r="K77"/>
    </row>
    <row r="78" spans="1:11" x14ac:dyDescent="0.15">
      <c r="K78"/>
    </row>
    <row r="79" spans="1:11" x14ac:dyDescent="0.15">
      <c r="K79"/>
    </row>
    <row r="84" spans="1:4" x14ac:dyDescent="0.15">
      <c r="A84" t="s">
        <v>108</v>
      </c>
      <c r="B84" t="s">
        <v>123</v>
      </c>
      <c r="C84" t="s">
        <v>125</v>
      </c>
      <c r="D84" t="s">
        <v>127</v>
      </c>
    </row>
    <row r="85" spans="1:4" x14ac:dyDescent="0.15">
      <c r="A85" t="s">
        <v>118</v>
      </c>
      <c r="B85">
        <v>405</v>
      </c>
      <c r="C85" s="44">
        <f>B85/1360</f>
        <v>0.29779411764705882</v>
      </c>
      <c r="D85">
        <v>5</v>
      </c>
    </row>
    <row r="86" spans="1:4" x14ac:dyDescent="0.15">
      <c r="A86" t="s">
        <v>121</v>
      </c>
      <c r="B86">
        <v>128</v>
      </c>
      <c r="C86" s="44">
        <f>B86/1360</f>
        <v>9.4117647058823528E-2</v>
      </c>
      <c r="D86">
        <v>4</v>
      </c>
    </row>
    <row r="87" spans="1:4" x14ac:dyDescent="0.15">
      <c r="A87" t="s">
        <v>110</v>
      </c>
      <c r="B87">
        <v>284.5</v>
      </c>
      <c r="C87" s="44">
        <f>B87/1360</f>
        <v>0.20919117647058824</v>
      </c>
      <c r="D87">
        <v>2</v>
      </c>
    </row>
    <row r="88" spans="1:4" x14ac:dyDescent="0.15">
      <c r="A88" t="s">
        <v>113</v>
      </c>
      <c r="B88">
        <v>279.5</v>
      </c>
      <c r="C88" s="44">
        <f>B88/1360</f>
        <v>0.20551470588235293</v>
      </c>
      <c r="D88">
        <v>2</v>
      </c>
    </row>
    <row r="89" spans="1:4" x14ac:dyDescent="0.15">
      <c r="A89" t="s">
        <v>116</v>
      </c>
      <c r="B89">
        <v>143</v>
      </c>
      <c r="C89" s="44">
        <f>B89/1360</f>
        <v>0.10514705882352941</v>
      </c>
      <c r="D89">
        <v>2</v>
      </c>
    </row>
    <row r="90" spans="1:4" x14ac:dyDescent="0.15">
      <c r="A90" t="s">
        <v>24</v>
      </c>
      <c r="B90">
        <v>120</v>
      </c>
      <c r="C90" s="44">
        <f>B90/1360</f>
        <v>8.8235294117647065E-2</v>
      </c>
      <c r="D90">
        <v>1</v>
      </c>
    </row>
  </sheetData>
  <sortState ref="A85:D90">
    <sortCondition descending="1" ref="D85"/>
  </sortState>
  <mergeCells count="50">
    <mergeCell ref="B55:B58"/>
    <mergeCell ref="J55:J58"/>
    <mergeCell ref="K55:K58"/>
    <mergeCell ref="L2:L8"/>
    <mergeCell ref="L9:L13"/>
    <mergeCell ref="L14:L19"/>
    <mergeCell ref="L20:L24"/>
    <mergeCell ref="L25:L28"/>
    <mergeCell ref="L29:L33"/>
    <mergeCell ref="L34:L37"/>
    <mergeCell ref="L38:L46"/>
    <mergeCell ref="L47:L54"/>
    <mergeCell ref="L55:L58"/>
    <mergeCell ref="K9:K13"/>
    <mergeCell ref="K2:K8"/>
    <mergeCell ref="J20:J24"/>
    <mergeCell ref="J14:J19"/>
    <mergeCell ref="K47:K54"/>
    <mergeCell ref="K38:K46"/>
    <mergeCell ref="K34:K37"/>
    <mergeCell ref="K29:K33"/>
    <mergeCell ref="K25:K28"/>
    <mergeCell ref="K20:K24"/>
    <mergeCell ref="K14:K19"/>
    <mergeCell ref="B34:B37"/>
    <mergeCell ref="B38:B46"/>
    <mergeCell ref="B47:B54"/>
    <mergeCell ref="J2:J8"/>
    <mergeCell ref="J9:J13"/>
    <mergeCell ref="J47:J54"/>
    <mergeCell ref="J38:J46"/>
    <mergeCell ref="J34:J37"/>
    <mergeCell ref="J29:J33"/>
    <mergeCell ref="J25:J28"/>
    <mergeCell ref="B2:B8"/>
    <mergeCell ref="B9:B13"/>
    <mergeCell ref="B14:B19"/>
    <mergeCell ref="B20:B24"/>
    <mergeCell ref="B25:B28"/>
    <mergeCell ref="B29:B33"/>
    <mergeCell ref="A2:A8"/>
    <mergeCell ref="A55:A58"/>
    <mergeCell ref="A47:A54"/>
    <mergeCell ref="A38:A46"/>
    <mergeCell ref="A34:A37"/>
    <mergeCell ref="A29:A33"/>
    <mergeCell ref="A25:A28"/>
    <mergeCell ref="A20:A24"/>
    <mergeCell ref="A14:A19"/>
    <mergeCell ref="A9:A13"/>
  </mergeCells>
  <phoneticPr fontId="1" type="noConversion"/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7" sqref="D17"/>
    </sheetView>
  </sheetViews>
  <sheetFormatPr defaultRowHeight="13.5" x14ac:dyDescent="0.15"/>
  <cols>
    <col min="2" max="2" width="15.125" style="16" bestFit="1" customWidth="1"/>
    <col min="3" max="3" width="19.25" bestFit="1" customWidth="1"/>
  </cols>
  <sheetData>
    <row r="1" spans="1:4" x14ac:dyDescent="0.15">
      <c r="A1" s="18" t="s">
        <v>76</v>
      </c>
      <c r="B1" s="19" t="s">
        <v>69</v>
      </c>
      <c r="C1" s="19" t="s">
        <v>86</v>
      </c>
      <c r="D1" s="19" t="s">
        <v>87</v>
      </c>
    </row>
    <row r="2" spans="1:4" x14ac:dyDescent="0.15">
      <c r="A2" t="s">
        <v>83</v>
      </c>
      <c r="B2" s="16">
        <v>1.2426470588235294</v>
      </c>
      <c r="C2" s="16">
        <v>0.92600000000000005</v>
      </c>
      <c r="D2" s="16">
        <f t="shared" ref="D2:D11" si="0">B2-C2</f>
        <v>0.31664705882352939</v>
      </c>
    </row>
    <row r="3" spans="1:4" x14ac:dyDescent="0.15">
      <c r="A3" t="s">
        <v>80</v>
      </c>
      <c r="B3" s="16">
        <v>1.0514705882352942</v>
      </c>
      <c r="C3" s="16">
        <v>0.83088235294117652</v>
      </c>
      <c r="D3" s="16">
        <f t="shared" si="0"/>
        <v>0.22058823529411764</v>
      </c>
    </row>
    <row r="4" spans="1:4" x14ac:dyDescent="0.15">
      <c r="A4" t="s">
        <v>77</v>
      </c>
      <c r="B4" s="16">
        <v>1.088235294117647</v>
      </c>
      <c r="C4" s="16">
        <v>0.75735294117647056</v>
      </c>
      <c r="D4" s="16">
        <f t="shared" si="0"/>
        <v>0.33088235294117641</v>
      </c>
    </row>
    <row r="5" spans="1:4" x14ac:dyDescent="0.15">
      <c r="A5" t="s">
        <v>78</v>
      </c>
      <c r="B5" s="16">
        <v>0.96691176470588236</v>
      </c>
      <c r="C5" s="16">
        <v>0.71691176470588236</v>
      </c>
      <c r="D5" s="16">
        <f t="shared" si="0"/>
        <v>0.25</v>
      </c>
    </row>
    <row r="6" spans="1:4" x14ac:dyDescent="0.15">
      <c r="A6" t="s">
        <v>84</v>
      </c>
      <c r="B6" s="16">
        <v>1.0588235294117647</v>
      </c>
      <c r="C6" s="16">
        <v>0.69852941176470584</v>
      </c>
      <c r="D6" s="16">
        <f t="shared" si="0"/>
        <v>0.36029411764705888</v>
      </c>
    </row>
    <row r="7" spans="1:4" x14ac:dyDescent="0.15">
      <c r="A7" t="s">
        <v>81</v>
      </c>
      <c r="B7" s="16">
        <v>0.87132352941176472</v>
      </c>
      <c r="C7" s="16">
        <v>0.69485294117647056</v>
      </c>
      <c r="D7" s="16">
        <f t="shared" si="0"/>
        <v>0.17647058823529416</v>
      </c>
    </row>
    <row r="8" spans="1:4" x14ac:dyDescent="0.15">
      <c r="A8" t="s">
        <v>72</v>
      </c>
      <c r="B8" s="16">
        <v>1.2205882352941178</v>
      </c>
      <c r="C8" s="16">
        <v>0.69099999999999995</v>
      </c>
      <c r="D8" s="16">
        <f t="shared" si="0"/>
        <v>0.5295882352941178</v>
      </c>
    </row>
    <row r="9" spans="1:4" x14ac:dyDescent="0.15">
      <c r="A9" t="s">
        <v>82</v>
      </c>
      <c r="B9" s="16">
        <v>0.67647058823529416</v>
      </c>
      <c r="C9" s="16">
        <v>0.55147058823529416</v>
      </c>
      <c r="D9" s="16">
        <f t="shared" si="0"/>
        <v>0.125</v>
      </c>
    </row>
    <row r="10" spans="1:4" x14ac:dyDescent="0.15">
      <c r="A10" t="s">
        <v>56</v>
      </c>
      <c r="B10" s="16">
        <v>0.88235294117647056</v>
      </c>
      <c r="C10" s="16">
        <v>0.55147058823529416</v>
      </c>
      <c r="D10" s="16">
        <f t="shared" si="0"/>
        <v>0.33088235294117641</v>
      </c>
    </row>
    <row r="11" spans="1:4" x14ac:dyDescent="0.15">
      <c r="A11" t="s">
        <v>79</v>
      </c>
      <c r="B11" s="16">
        <v>0.94117647058823528</v>
      </c>
      <c r="C11" s="16">
        <v>0.27205882352941174</v>
      </c>
      <c r="D11" s="16">
        <f t="shared" si="0"/>
        <v>0.66911764705882359</v>
      </c>
    </row>
  </sheetData>
  <sortState ref="A2:D11">
    <sortCondition descending="1" ref="C2"/>
  </sortState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18" sqref="G18"/>
    </sheetView>
  </sheetViews>
  <sheetFormatPr defaultRowHeight="13.5" x14ac:dyDescent="0.15"/>
  <cols>
    <col min="2" max="2" width="35" bestFit="1" customWidth="1"/>
  </cols>
  <sheetData>
    <row r="1" spans="1:7" x14ac:dyDescent="0.15">
      <c r="A1">
        <v>1</v>
      </c>
      <c r="B1" t="s">
        <v>71</v>
      </c>
      <c r="C1" s="71" t="s">
        <v>72</v>
      </c>
      <c r="D1">
        <v>3</v>
      </c>
      <c r="E1">
        <v>10</v>
      </c>
      <c r="F1">
        <v>37</v>
      </c>
      <c r="G1">
        <v>11</v>
      </c>
    </row>
    <row r="2" spans="1:7" x14ac:dyDescent="0.15">
      <c r="A2">
        <v>2</v>
      </c>
      <c r="B2" t="s">
        <v>73</v>
      </c>
      <c r="C2" s="71"/>
      <c r="D2">
        <v>4</v>
      </c>
      <c r="E2">
        <v>6</v>
      </c>
      <c r="F2">
        <v>5</v>
      </c>
      <c r="G2">
        <v>4</v>
      </c>
    </row>
    <row r="3" spans="1:7" ht="27" x14ac:dyDescent="0.15">
      <c r="A3">
        <v>3</v>
      </c>
      <c r="B3" s="1" t="s">
        <v>74</v>
      </c>
      <c r="C3" s="71"/>
      <c r="D3">
        <v>3</v>
      </c>
      <c r="E3">
        <v>3</v>
      </c>
      <c r="F3">
        <v>2</v>
      </c>
      <c r="G3">
        <v>6</v>
      </c>
    </row>
    <row r="4" spans="1:7" x14ac:dyDescent="0.15">
      <c r="A4">
        <v>4</v>
      </c>
      <c r="B4" t="s">
        <v>75</v>
      </c>
      <c r="C4" s="71"/>
      <c r="D4">
        <v>16</v>
      </c>
      <c r="E4">
        <v>24</v>
      </c>
      <c r="F4">
        <v>6</v>
      </c>
      <c r="G4">
        <v>26</v>
      </c>
    </row>
    <row r="9" spans="1:7" x14ac:dyDescent="0.15">
      <c r="B9" s="1"/>
    </row>
    <row r="14" spans="1:7" x14ac:dyDescent="0.15">
      <c r="B14" s="1"/>
    </row>
    <row r="19" spans="2:2" x14ac:dyDescent="0.15">
      <c r="B19" s="1"/>
    </row>
  </sheetData>
  <mergeCells count="1">
    <mergeCell ref="C1:C4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7" sqref="A1:G7"/>
    </sheetView>
  </sheetViews>
  <sheetFormatPr defaultRowHeight="13.5" x14ac:dyDescent="0.15"/>
  <cols>
    <col min="3" max="3" width="37.125" bestFit="1" customWidth="1"/>
  </cols>
  <sheetData>
    <row r="1" spans="1:7" x14ac:dyDescent="0.15">
      <c r="A1">
        <v>1</v>
      </c>
      <c r="B1" t="s">
        <v>0</v>
      </c>
      <c r="C1" t="s">
        <v>1</v>
      </c>
      <c r="D1">
        <v>0</v>
      </c>
      <c r="E1">
        <v>1</v>
      </c>
      <c r="F1">
        <v>6</v>
      </c>
      <c r="G1">
        <v>7</v>
      </c>
    </row>
    <row r="2" spans="1:7" x14ac:dyDescent="0.15">
      <c r="A2">
        <v>2</v>
      </c>
      <c r="B2" t="s">
        <v>0</v>
      </c>
      <c r="C2" t="s">
        <v>2</v>
      </c>
      <c r="D2">
        <v>0</v>
      </c>
      <c r="E2">
        <v>0</v>
      </c>
      <c r="F2">
        <v>0</v>
      </c>
      <c r="G2">
        <v>0</v>
      </c>
    </row>
    <row r="3" spans="1:7" x14ac:dyDescent="0.15">
      <c r="A3">
        <v>3</v>
      </c>
      <c r="B3" t="s">
        <v>0</v>
      </c>
      <c r="C3" t="s">
        <v>3</v>
      </c>
      <c r="D3">
        <v>6</v>
      </c>
      <c r="E3">
        <v>26</v>
      </c>
      <c r="F3">
        <v>10</v>
      </c>
      <c r="G3">
        <v>20</v>
      </c>
    </row>
    <row r="4" spans="1:7" x14ac:dyDescent="0.15">
      <c r="A4">
        <v>4</v>
      </c>
      <c r="B4" t="s">
        <v>4</v>
      </c>
      <c r="C4" t="s">
        <v>5</v>
      </c>
      <c r="D4">
        <v>0</v>
      </c>
      <c r="E4">
        <v>2</v>
      </c>
      <c r="F4">
        <v>10</v>
      </c>
      <c r="G4">
        <v>4</v>
      </c>
    </row>
    <row r="5" spans="1:7" x14ac:dyDescent="0.15">
      <c r="A5">
        <v>5</v>
      </c>
      <c r="B5" t="s">
        <v>4</v>
      </c>
      <c r="C5" t="s">
        <v>6</v>
      </c>
      <c r="D5">
        <v>2</v>
      </c>
      <c r="E5">
        <v>2</v>
      </c>
      <c r="F5">
        <v>0</v>
      </c>
      <c r="G5">
        <v>0</v>
      </c>
    </row>
    <row r="6" spans="1:7" x14ac:dyDescent="0.15">
      <c r="A6">
        <v>6</v>
      </c>
      <c r="B6" t="s">
        <v>7</v>
      </c>
      <c r="C6" t="s">
        <v>8</v>
      </c>
      <c r="D6">
        <v>16</v>
      </c>
      <c r="E6">
        <v>1</v>
      </c>
      <c r="F6">
        <v>8</v>
      </c>
      <c r="G6">
        <v>2</v>
      </c>
    </row>
    <row r="7" spans="1:7" x14ac:dyDescent="0.15">
      <c r="A7">
        <v>7</v>
      </c>
      <c r="B7" t="s">
        <v>4</v>
      </c>
      <c r="C7" t="s">
        <v>9</v>
      </c>
      <c r="D7">
        <v>1</v>
      </c>
      <c r="E7">
        <v>10</v>
      </c>
      <c r="F7">
        <v>7</v>
      </c>
      <c r="G7">
        <v>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22" sqref="C22"/>
    </sheetView>
  </sheetViews>
  <sheetFormatPr defaultRowHeight="13.5" x14ac:dyDescent="0.15"/>
  <cols>
    <col min="3" max="3" width="30.875" bestFit="1" customWidth="1"/>
  </cols>
  <sheetData>
    <row r="1" spans="1:7" x14ac:dyDescent="0.15">
      <c r="A1">
        <v>1</v>
      </c>
      <c r="B1" t="s">
        <v>7</v>
      </c>
      <c r="C1" t="s">
        <v>10</v>
      </c>
      <c r="D1">
        <v>0</v>
      </c>
      <c r="E1">
        <v>5.5</v>
      </c>
      <c r="F1">
        <v>15</v>
      </c>
      <c r="G1">
        <v>22</v>
      </c>
    </row>
    <row r="2" spans="1:7" x14ac:dyDescent="0.15">
      <c r="A2">
        <v>2</v>
      </c>
      <c r="B2" t="s">
        <v>7</v>
      </c>
      <c r="C2" t="s">
        <v>11</v>
      </c>
      <c r="D2">
        <v>0</v>
      </c>
      <c r="E2">
        <v>0</v>
      </c>
      <c r="F2">
        <v>10</v>
      </c>
      <c r="G2">
        <v>10</v>
      </c>
    </row>
    <row r="3" spans="1:7" x14ac:dyDescent="0.15">
      <c r="A3">
        <v>3</v>
      </c>
      <c r="B3" t="s">
        <v>0</v>
      </c>
      <c r="C3" t="s">
        <v>12</v>
      </c>
      <c r="D3">
        <v>0</v>
      </c>
      <c r="E3">
        <v>26</v>
      </c>
      <c r="F3">
        <v>6</v>
      </c>
      <c r="G3">
        <v>3</v>
      </c>
    </row>
    <row r="4" spans="1:7" x14ac:dyDescent="0.15">
      <c r="A4">
        <v>4</v>
      </c>
      <c r="B4" t="s">
        <v>7</v>
      </c>
      <c r="C4" t="s">
        <v>13</v>
      </c>
      <c r="D4">
        <v>0</v>
      </c>
      <c r="E4">
        <v>0</v>
      </c>
      <c r="F4">
        <v>0</v>
      </c>
      <c r="G4">
        <v>0</v>
      </c>
    </row>
    <row r="5" spans="1:7" x14ac:dyDescent="0.15">
      <c r="A5">
        <v>5</v>
      </c>
      <c r="B5" t="s">
        <v>4</v>
      </c>
      <c r="C5" t="s">
        <v>14</v>
      </c>
      <c r="D5">
        <v>0</v>
      </c>
      <c r="E5">
        <v>14</v>
      </c>
      <c r="F5">
        <v>12</v>
      </c>
      <c r="G5">
        <v>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6" sqref="A1:G6"/>
    </sheetView>
  </sheetViews>
  <sheetFormatPr defaultRowHeight="13.5" x14ac:dyDescent="0.15"/>
  <cols>
    <col min="3" max="3" width="33.875" bestFit="1" customWidth="1"/>
  </cols>
  <sheetData>
    <row r="1" spans="1:7" x14ac:dyDescent="0.15">
      <c r="A1">
        <v>1</v>
      </c>
      <c r="B1" t="s">
        <v>7</v>
      </c>
      <c r="C1" t="s">
        <v>15</v>
      </c>
      <c r="D1">
        <v>0</v>
      </c>
      <c r="E1">
        <v>0</v>
      </c>
      <c r="F1">
        <v>2</v>
      </c>
      <c r="G1">
        <v>2</v>
      </c>
    </row>
    <row r="2" spans="1:7" x14ac:dyDescent="0.15">
      <c r="A2">
        <v>2</v>
      </c>
      <c r="B2" t="s">
        <v>7</v>
      </c>
      <c r="C2" t="s">
        <v>16</v>
      </c>
      <c r="D2">
        <v>0</v>
      </c>
      <c r="E2">
        <v>5</v>
      </c>
      <c r="F2">
        <v>3</v>
      </c>
      <c r="G2">
        <v>1</v>
      </c>
    </row>
    <row r="3" spans="1:7" x14ac:dyDescent="0.15">
      <c r="A3">
        <v>3</v>
      </c>
      <c r="B3" t="s">
        <v>7</v>
      </c>
      <c r="C3" t="s">
        <v>17</v>
      </c>
      <c r="D3">
        <v>0</v>
      </c>
      <c r="E3">
        <v>5</v>
      </c>
      <c r="F3">
        <v>3</v>
      </c>
      <c r="G3">
        <v>2</v>
      </c>
    </row>
    <row r="4" spans="1:7" x14ac:dyDescent="0.15">
      <c r="A4">
        <v>4</v>
      </c>
      <c r="B4" t="s">
        <v>7</v>
      </c>
      <c r="C4" t="s">
        <v>18</v>
      </c>
      <c r="D4">
        <v>0</v>
      </c>
      <c r="E4">
        <v>3</v>
      </c>
      <c r="F4">
        <v>1</v>
      </c>
      <c r="G4">
        <v>0</v>
      </c>
    </row>
    <row r="5" spans="1:7" x14ac:dyDescent="0.15">
      <c r="A5">
        <v>5</v>
      </c>
      <c r="B5" t="s">
        <v>7</v>
      </c>
      <c r="C5" t="s">
        <v>19</v>
      </c>
      <c r="D5">
        <v>0</v>
      </c>
      <c r="E5">
        <v>3</v>
      </c>
      <c r="F5">
        <v>2</v>
      </c>
      <c r="G5">
        <v>5</v>
      </c>
    </row>
    <row r="6" spans="1:7" x14ac:dyDescent="0.15">
      <c r="A6">
        <v>6</v>
      </c>
      <c r="B6" t="s">
        <v>4</v>
      </c>
      <c r="C6" t="s">
        <v>14</v>
      </c>
      <c r="D6">
        <v>0</v>
      </c>
      <c r="E6">
        <v>25</v>
      </c>
      <c r="F6">
        <v>31</v>
      </c>
      <c r="G6">
        <v>35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G5"/>
    </sheetView>
  </sheetViews>
  <sheetFormatPr defaultRowHeight="13.5" x14ac:dyDescent="0.15"/>
  <cols>
    <col min="3" max="3" width="11" bestFit="1" customWidth="1"/>
  </cols>
  <sheetData>
    <row r="1" spans="1:7" x14ac:dyDescent="0.15">
      <c r="A1">
        <v>1</v>
      </c>
      <c r="B1" t="s">
        <v>7</v>
      </c>
      <c r="C1" t="s">
        <v>20</v>
      </c>
      <c r="D1">
        <v>0</v>
      </c>
      <c r="E1">
        <v>33</v>
      </c>
      <c r="F1">
        <v>39</v>
      </c>
      <c r="G1">
        <v>28</v>
      </c>
    </row>
    <row r="2" spans="1:7" x14ac:dyDescent="0.15">
      <c r="A2">
        <v>2</v>
      </c>
      <c r="B2" t="s">
        <v>7</v>
      </c>
      <c r="C2" t="s">
        <v>21</v>
      </c>
      <c r="D2">
        <v>0</v>
      </c>
      <c r="E2">
        <v>6</v>
      </c>
      <c r="F2">
        <v>0</v>
      </c>
      <c r="G2">
        <v>0</v>
      </c>
    </row>
    <row r="3" spans="1:7" x14ac:dyDescent="0.15">
      <c r="A3">
        <v>3</v>
      </c>
      <c r="B3" t="s">
        <v>7</v>
      </c>
      <c r="C3" t="s">
        <v>22</v>
      </c>
      <c r="D3">
        <v>0</v>
      </c>
      <c r="E3">
        <v>6</v>
      </c>
      <c r="F3">
        <v>1</v>
      </c>
      <c r="G3">
        <v>0</v>
      </c>
    </row>
    <row r="4" spans="1:7" x14ac:dyDescent="0.15">
      <c r="A4">
        <v>4</v>
      </c>
      <c r="B4" t="s">
        <v>4</v>
      </c>
      <c r="C4" t="s">
        <v>23</v>
      </c>
      <c r="D4">
        <v>5</v>
      </c>
      <c r="E4">
        <v>1</v>
      </c>
      <c r="F4">
        <v>0</v>
      </c>
      <c r="G4">
        <v>0</v>
      </c>
    </row>
    <row r="5" spans="1:7" x14ac:dyDescent="0.15">
      <c r="A5">
        <v>5</v>
      </c>
      <c r="B5" t="s">
        <v>4</v>
      </c>
      <c r="C5" t="s">
        <v>24</v>
      </c>
      <c r="D5">
        <v>12</v>
      </c>
      <c r="E5">
        <v>0</v>
      </c>
      <c r="F5">
        <v>0</v>
      </c>
      <c r="G5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项目资源投入（项目维度）</vt:lpstr>
      <vt:lpstr>项目维度图表</vt:lpstr>
      <vt:lpstr>项目资源投入（人员维度）</vt:lpstr>
      <vt:lpstr>人员维度图表</vt:lpstr>
      <vt:lpstr>朱苏明</vt:lpstr>
      <vt:lpstr>刘攀</vt:lpstr>
      <vt:lpstr>徐勇</vt:lpstr>
      <vt:lpstr>陈林先</vt:lpstr>
      <vt:lpstr>翁圳滨</vt:lpstr>
      <vt:lpstr>符芳恺</vt:lpstr>
      <vt:lpstr>廖武燊</vt:lpstr>
      <vt:lpstr>李奕信</vt:lpstr>
      <vt:lpstr>陈其达</vt:lpstr>
      <vt:lpstr>黎庆奋</vt:lpstr>
      <vt:lpstr>Sheet10</vt:lpstr>
      <vt:lpstr>Sheet11</vt:lpstr>
      <vt:lpstr>Sheet12</vt:lpstr>
      <vt:lpstr>Sheet13</vt:lpstr>
      <vt:lpstr>Sheet14</vt:lpstr>
      <vt:lpstr>Sheet15</vt:lpstr>
    </vt:vector>
  </TitlesOfParts>
  <Company>crcement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Weng Zhenbin</dc:creator>
  <cp:lastModifiedBy>Weng Zhenbin</cp:lastModifiedBy>
  <dcterms:created xsi:type="dcterms:W3CDTF">2022-05-30T02:21:52Z</dcterms:created>
  <dcterms:modified xsi:type="dcterms:W3CDTF">2022-06-01T09:45:55Z</dcterms:modified>
</cp:coreProperties>
</file>