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workbookPassword="885B" lockStructure="1"/>
  <bookViews>
    <workbookView xWindow="120" yWindow="75" windowWidth="15180" windowHeight="9345"/>
  </bookViews>
  <sheets>
    <sheet name="WO Estimation Infosys" sheetId="2" r:id="rId1"/>
  </sheets>
  <definedNames>
    <definedName name="_xlnm._FilterDatabase" localSheetId="0" hidden="1">'WO Estimation Infosys'!$K$23:$O$50</definedName>
    <definedName name="_xlnm.Print_Area" localSheetId="0">'WO Estimation Infosys'!$A$1:$G$53</definedName>
    <definedName name="SubDomains">'WO Estimation Infosys'!$K$24:$K$50</definedName>
  </definedNames>
  <calcPr calcId="145621"/>
</workbook>
</file>

<file path=xl/calcChain.xml><?xml version="1.0" encoding="utf-8"?>
<calcChain xmlns="http://schemas.openxmlformats.org/spreadsheetml/2006/main">
  <c r="I21" i="2" l="1"/>
  <c r="K8" i="2"/>
  <c r="M12" i="2"/>
  <c r="I12" i="2"/>
  <c r="F12" i="2"/>
  <c r="F33" i="2"/>
  <c r="F35" i="2" s="1"/>
  <c r="F18" i="2"/>
  <c r="F17" i="2"/>
  <c r="F16" i="2"/>
  <c r="F15" i="2"/>
  <c r="F14" i="2"/>
  <c r="F49" i="2"/>
  <c r="F52" i="2"/>
  <c r="B12" i="2"/>
  <c r="E21" i="2"/>
  <c r="F13" i="2"/>
  <c r="F21" i="2"/>
  <c r="L18" i="2"/>
  <c r="M18" i="2"/>
  <c r="I18" i="2"/>
  <c r="M15" i="2"/>
  <c r="I15" i="2"/>
  <c r="L16" i="2"/>
  <c r="L13" i="2"/>
  <c r="L12" i="2"/>
  <c r="L17" i="2"/>
  <c r="L21" i="2"/>
  <c r="F39" i="2"/>
  <c r="F40" i="2" s="1"/>
  <c r="K13" i="2"/>
  <c r="K16" i="2"/>
  <c r="K18" i="2"/>
  <c r="K12" i="2"/>
  <c r="B39" i="2"/>
  <c r="L14" i="2"/>
  <c r="K14" i="2"/>
  <c r="L15" i="2"/>
  <c r="F53" i="2"/>
  <c r="K15" i="2"/>
  <c r="K17" i="2"/>
  <c r="M14" i="2"/>
  <c r="I14" i="2"/>
  <c r="M16" i="2"/>
  <c r="I16" i="2"/>
  <c r="M17" i="2"/>
  <c r="I17" i="2"/>
  <c r="M13" i="2"/>
  <c r="I13" i="2"/>
  <c r="F51" i="2" l="1"/>
</calcChain>
</file>

<file path=xl/sharedStrings.xml><?xml version="1.0" encoding="utf-8"?>
<sst xmlns="http://schemas.openxmlformats.org/spreadsheetml/2006/main" count="187" uniqueCount="82">
  <si>
    <t>DBI/ST</t>
  </si>
  <si>
    <t xml:space="preserve"> </t>
  </si>
  <si>
    <t>Cobol</t>
  </si>
  <si>
    <t>Java</t>
  </si>
  <si>
    <t>Peoplesoft</t>
  </si>
  <si>
    <t>Internet Banking</t>
  </si>
  <si>
    <t>Tariff</t>
  </si>
  <si>
    <t>(Hours/fp)</t>
  </si>
  <si>
    <t>Development environment</t>
  </si>
  <si>
    <t>Project phase</t>
  </si>
  <si>
    <t>A: Sub Totals</t>
  </si>
  <si>
    <t>B: Sub Total</t>
  </si>
  <si>
    <t>Specification</t>
  </si>
  <si>
    <t>Hours A + B</t>
  </si>
  <si>
    <t xml:space="preserve">Effort related to Function Points (FP) </t>
  </si>
  <si>
    <t>Effort Post ST</t>
  </si>
  <si>
    <t>Total Effort Workorder</t>
  </si>
  <si>
    <t>Effort DBI/ST</t>
  </si>
  <si>
    <t>…</t>
  </si>
  <si>
    <t>Projectname:</t>
  </si>
  <si>
    <t>Projectcode:</t>
  </si>
  <si>
    <t>D: Sub Total</t>
  </si>
  <si>
    <t>Productivity exception</t>
  </si>
  <si>
    <t xml:space="preserve">Hours A + B + C + D </t>
  </si>
  <si>
    <t>% Productivity Exception:</t>
  </si>
  <si>
    <t xml:space="preserve">% FP: </t>
  </si>
  <si>
    <t>AdvGen Mainframe</t>
  </si>
  <si>
    <t>AdvGen Browser</t>
  </si>
  <si>
    <t>DotNet</t>
  </si>
  <si>
    <t>Testing</t>
  </si>
  <si>
    <t>E-2-E</t>
  </si>
  <si>
    <t xml:space="preserve">Reviewed by : </t>
  </si>
  <si>
    <t>Size
(FP)</t>
  </si>
  <si>
    <t>Effort
(Hours)</t>
  </si>
  <si>
    <t>Effort not related to Function Points (WBS)</t>
  </si>
  <si>
    <t>C: Sub Total</t>
  </si>
  <si>
    <t>Included ?</t>
  </si>
  <si>
    <t>Sub-domain:</t>
  </si>
  <si>
    <t>Actual</t>
  </si>
  <si>
    <t>User Security</t>
  </si>
  <si>
    <t>Accounts &amp; Savings</t>
  </si>
  <si>
    <t>Advice, Insurance &amp; Mortgages</t>
  </si>
  <si>
    <t>Branches &amp; Intranet</t>
  </si>
  <si>
    <t>BRO</t>
  </si>
  <si>
    <t>Business Intelligence</t>
  </si>
  <si>
    <t>Cash &amp; Cards</t>
  </si>
  <si>
    <t>Center of Expertise BPM</t>
  </si>
  <si>
    <t>Central Risk</t>
  </si>
  <si>
    <t>Credits &amp; Lending</t>
  </si>
  <si>
    <t>Customer</t>
  </si>
  <si>
    <t>Customer Contact Center</t>
  </si>
  <si>
    <t>Customer Excellence</t>
  </si>
  <si>
    <t>Data Warehouse (ADW)</t>
  </si>
  <si>
    <t>Equety Derivates</t>
  </si>
  <si>
    <t>FX &amp; Rates</t>
  </si>
  <si>
    <t>Global Electronic Banking</t>
  </si>
  <si>
    <t>Internet &amp; Mobile</t>
  </si>
  <si>
    <t>Investments</t>
  </si>
  <si>
    <t>Multi Channel Services</t>
  </si>
  <si>
    <t>Operational CRM</t>
  </si>
  <si>
    <t>Other Support Functions</t>
  </si>
  <si>
    <t>Payments &amp; Swift</t>
  </si>
  <si>
    <t>Sales &amp; Services</t>
  </si>
  <si>
    <t>Test &amp; Acceptance services</t>
  </si>
  <si>
    <t>Trade &amp; Guarentees</t>
  </si>
  <si>
    <t>WorkOrder Effort specification INFOSYS</t>
  </si>
  <si>
    <t>PM name:</t>
  </si>
  <si>
    <t>Projectscope:</t>
  </si>
  <si>
    <t>SUBDOMAIN</t>
  </si>
  <si>
    <t>startdate</t>
  </si>
  <si>
    <t>Start</t>
  </si>
  <si>
    <t>1 jaar</t>
  </si>
  <si>
    <t>2 jaar</t>
  </si>
  <si>
    <t>cijfers</t>
  </si>
  <si>
    <t>start</t>
  </si>
  <si>
    <t>cobolkorting Usec</t>
  </si>
  <si>
    <t>Document Services &amp; Archiving</t>
  </si>
  <si>
    <t>DBI / ST</t>
  </si>
  <si>
    <t>N</t>
  </si>
  <si>
    <t>KI520</t>
  </si>
  <si>
    <t>DISCUS abend due to missing CDB cross reference</t>
  </si>
  <si>
    <t>#5903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</si>
</sst>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9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0"/>
      <name val="Helv"/>
      <charset val="204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  <font>
      <b/>
      <sz val="12"/>
      <color rgb="FF00B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Border="1"/>
    <xf numFmtId="1" fontId="5" fillId="0" borderId="1" xfId="0" applyNumberFormat="1" applyFont="1" applyFill="1" applyBorder="1" applyAlignment="1" applyProtection="1">
      <alignment horizontal="right" vertical="center"/>
      <protection locked="0"/>
    </xf>
    <xf numFmtId="1" fontId="5" fillId="0" borderId="2" xfId="0" applyNumberFormat="1" applyFont="1" applyFill="1" applyBorder="1" applyAlignment="1" applyProtection="1">
      <alignment horizontal="right" vertical="center"/>
      <protection locked="0"/>
    </xf>
    <xf numFmtId="1" fontId="5" fillId="0" borderId="3" xfId="0" applyNumberFormat="1" applyFont="1" applyFill="1" applyBorder="1" applyAlignment="1" applyProtection="1">
      <alignment horizontal="right" vertical="center"/>
      <protection locked="0"/>
    </xf>
    <xf numFmtId="164" fontId="5" fillId="0" borderId="4" xfId="0" applyNumberFormat="1" applyFont="1" applyFill="1" applyBorder="1" applyAlignment="1" applyProtection="1">
      <alignment horizontal="right" vertical="center"/>
      <protection locked="0"/>
    </xf>
    <xf numFmtId="164" fontId="5" fillId="0" borderId="5" xfId="0" applyNumberFormat="1" applyFont="1" applyFill="1" applyBorder="1" applyAlignment="1" applyProtection="1">
      <alignment vertical="center"/>
      <protection locked="0"/>
    </xf>
    <xf numFmtId="164" fontId="5" fillId="0" borderId="6" xfId="0" applyNumberFormat="1" applyFont="1" applyFill="1" applyBorder="1" applyAlignment="1" applyProtection="1">
      <alignment vertical="center"/>
      <protection locked="0"/>
    </xf>
    <xf numFmtId="164" fontId="5" fillId="2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vertical="center"/>
    </xf>
    <xf numFmtId="1" fontId="6" fillId="3" borderId="8" xfId="0" applyNumberFormat="1" applyFont="1" applyFill="1" applyBorder="1" applyAlignment="1">
      <alignment horizontal="right" vertical="center"/>
    </xf>
    <xf numFmtId="164" fontId="6" fillId="3" borderId="9" xfId="0" applyNumberFormat="1" applyFont="1" applyFill="1" applyBorder="1" applyAlignment="1">
      <alignment horizontal="right" vertical="center"/>
    </xf>
    <xf numFmtId="164" fontId="6" fillId="3" borderId="9" xfId="0" applyNumberFormat="1" applyFont="1" applyFill="1" applyBorder="1" applyAlignment="1">
      <alignment vertical="center"/>
    </xf>
    <xf numFmtId="49" fontId="0" fillId="0" borderId="0" xfId="0" applyNumberFormat="1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</xf>
    <xf numFmtId="0" fontId="7" fillId="0" borderId="0" xfId="0" applyFont="1" applyProtection="1"/>
    <xf numFmtId="0" fontId="0" fillId="0" borderId="0" xfId="0" applyProtection="1"/>
    <xf numFmtId="0" fontId="1" fillId="0" borderId="0" xfId="0" applyFont="1" applyAlignment="1" applyProtection="1"/>
    <xf numFmtId="0" fontId="6" fillId="0" borderId="0" xfId="0" applyFont="1" applyAlignment="1" applyProtection="1"/>
    <xf numFmtId="0" fontId="0" fillId="0" borderId="0" xfId="0" applyAlignment="1" applyProtection="1"/>
    <xf numFmtId="0" fontId="0" fillId="0" borderId="0" xfId="0" applyAlignment="1"/>
    <xf numFmtId="0" fontId="1" fillId="0" borderId="10" xfId="0" applyFont="1" applyBorder="1" applyAlignment="1"/>
    <xf numFmtId="0" fontId="2" fillId="0" borderId="10" xfId="0" applyFont="1" applyBorder="1" applyAlignment="1"/>
    <xf numFmtId="0" fontId="3" fillId="0" borderId="0" xfId="0" applyFont="1" applyBorder="1" applyAlignment="1"/>
    <xf numFmtId="0" fontId="11" fillId="0" borderId="11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3" fillId="0" borderId="12" xfId="0" applyFont="1" applyFill="1" applyBorder="1" applyAlignment="1">
      <alignment horizontal="right" vertical="center"/>
    </xf>
    <xf numFmtId="0" fontId="14" fillId="0" borderId="9" xfId="0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1" fontId="2" fillId="0" borderId="13" xfId="0" applyNumberFormat="1" applyFont="1" applyFill="1" applyBorder="1" applyAlignment="1">
      <alignment horizontal="right"/>
    </xf>
    <xf numFmtId="164" fontId="6" fillId="3" borderId="13" xfId="0" applyNumberFormat="1" applyFont="1" applyFill="1" applyBorder="1" applyAlignment="1">
      <alignment vertical="center"/>
    </xf>
    <xf numFmtId="0" fontId="8" fillId="0" borderId="14" xfId="0" applyFont="1" applyFill="1" applyBorder="1" applyAlignment="1">
      <alignment horizontal="right" vertical="center"/>
    </xf>
    <xf numFmtId="164" fontId="6" fillId="0" borderId="5" xfId="0" applyNumberFormat="1" applyFont="1" applyFill="1" applyBorder="1" applyAlignment="1">
      <alignment vertical="center"/>
    </xf>
    <xf numFmtId="49" fontId="6" fillId="0" borderId="15" xfId="0" applyNumberFormat="1" applyFont="1" applyFill="1" applyBorder="1" applyAlignment="1" applyProtection="1">
      <alignment horizontal="center" vertical="center" wrapText="1"/>
      <protection locked="0"/>
    </xf>
    <xf numFmtId="1" fontId="12" fillId="0" borderId="16" xfId="0" applyNumberFormat="1" applyFont="1" applyFill="1" applyBorder="1" applyAlignment="1">
      <alignment vertical="center"/>
    </xf>
    <xf numFmtId="0" fontId="1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  <protection locked="0"/>
    </xf>
    <xf numFmtId="0" fontId="4" fillId="4" borderId="17" xfId="0" applyFont="1" applyFill="1" applyBorder="1" applyAlignment="1" applyProtection="1">
      <alignment horizontal="center" vertical="center"/>
      <protection hidden="1"/>
    </xf>
    <xf numFmtId="2" fontId="5" fillId="4" borderId="17" xfId="0" applyNumberFormat="1" applyFont="1" applyFill="1" applyBorder="1" applyAlignment="1" applyProtection="1">
      <alignment horizontal="center" vertical="center"/>
      <protection hidden="1"/>
    </xf>
    <xf numFmtId="2" fontId="5" fillId="0" borderId="17" xfId="0" applyNumberFormat="1" applyFont="1" applyFill="1" applyBorder="1" applyAlignment="1" applyProtection="1">
      <alignment horizontal="center" vertical="center"/>
      <protection hidden="1"/>
    </xf>
    <xf numFmtId="0" fontId="4" fillId="2" borderId="18" xfId="0" applyFont="1" applyFill="1" applyBorder="1" applyAlignment="1" applyProtection="1">
      <alignment horizontal="center" vertical="center"/>
      <protection hidden="1"/>
    </xf>
    <xf numFmtId="0" fontId="4" fillId="3" borderId="6" xfId="0" applyFont="1" applyFill="1" applyBorder="1" applyAlignment="1" applyProtection="1">
      <alignment horizontal="center" vertical="center"/>
      <protection hidden="1"/>
    </xf>
    <xf numFmtId="2" fontId="5" fillId="2" borderId="18" xfId="0" applyNumberFormat="1" applyFont="1" applyFill="1" applyBorder="1" applyAlignment="1" applyProtection="1">
      <alignment horizontal="center" vertical="center"/>
      <protection hidden="1"/>
    </xf>
    <xf numFmtId="2" fontId="5" fillId="3" borderId="6" xfId="0" applyNumberFormat="1" applyFont="1" applyFill="1" applyBorder="1" applyAlignment="1" applyProtection="1">
      <alignment horizontal="center" vertical="center"/>
      <protection hidden="1"/>
    </xf>
    <xf numFmtId="2" fontId="5" fillId="0" borderId="18" xfId="0" applyNumberFormat="1" applyFont="1" applyFill="1" applyBorder="1" applyAlignment="1" applyProtection="1">
      <alignment horizontal="center" vertical="center"/>
      <protection hidden="1"/>
    </xf>
    <xf numFmtId="2" fontId="5" fillId="0" borderId="6" xfId="0" applyNumberFormat="1" applyFont="1" applyFill="1" applyBorder="1" applyAlignment="1" applyProtection="1">
      <alignment horizontal="center" vertical="center"/>
      <protection hidden="1"/>
    </xf>
    <xf numFmtId="0" fontId="0" fillId="5" borderId="19" xfId="0" applyFill="1" applyBorder="1"/>
    <xf numFmtId="0" fontId="0" fillId="5" borderId="20" xfId="0" applyFill="1" applyBorder="1"/>
    <xf numFmtId="165" fontId="0" fillId="5" borderId="21" xfId="0" applyNumberFormat="1" applyFill="1" applyBorder="1"/>
    <xf numFmtId="0" fontId="4" fillId="6" borderId="22" xfId="0" applyFont="1" applyFill="1" applyBorder="1" applyAlignment="1" applyProtection="1">
      <alignment horizontal="center" vertical="center"/>
      <protection hidden="1"/>
    </xf>
    <xf numFmtId="2" fontId="5" fillId="6" borderId="22" xfId="0" applyNumberFormat="1" applyFont="1" applyFill="1" applyBorder="1" applyAlignment="1" applyProtection="1">
      <alignment horizontal="center" vertical="center"/>
      <protection hidden="1"/>
    </xf>
    <xf numFmtId="0" fontId="6" fillId="6" borderId="23" xfId="0" applyFont="1" applyFill="1" applyBorder="1" applyAlignment="1">
      <alignment horizontal="center" vertical="center"/>
    </xf>
    <xf numFmtId="0" fontId="6" fillId="0" borderId="0" xfId="0" applyFont="1" applyAlignment="1" applyProtection="1">
      <alignment vertical="center"/>
    </xf>
    <xf numFmtId="0" fontId="6" fillId="2" borderId="18" xfId="0" applyFont="1" applyFill="1" applyBorder="1" applyAlignment="1" applyProtection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25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7" fillId="0" borderId="0" xfId="0" applyFont="1" applyFill="1" applyBorder="1" applyAlignment="1" applyProtection="1">
      <alignment horizontal="center"/>
    </xf>
    <xf numFmtId="0" fontId="0" fillId="0" borderId="0" xfId="0" applyFill="1"/>
    <xf numFmtId="0" fontId="5" fillId="0" borderId="17" xfId="0" applyFont="1" applyBorder="1" applyAlignment="1">
      <alignment vertical="top"/>
    </xf>
    <xf numFmtId="17" fontId="0" fillId="0" borderId="17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horizontal="right" vertical="top"/>
    </xf>
    <xf numFmtId="165" fontId="0" fillId="9" borderId="17" xfId="0" applyNumberFormat="1" applyFill="1" applyBorder="1" applyAlignment="1">
      <alignment vertical="top"/>
    </xf>
    <xf numFmtId="2" fontId="0" fillId="0" borderId="0" xfId="0" applyNumberFormat="1"/>
    <xf numFmtId="0" fontId="5" fillId="0" borderId="30" xfId="0" applyFont="1" applyFill="1" applyBorder="1" applyAlignment="1" applyProtection="1">
      <alignment vertical="center" wrapText="1"/>
      <protection locked="0"/>
    </xf>
    <xf numFmtId="0" fontId="5" fillId="0" borderId="31" xfId="0" applyFont="1" applyFill="1" applyBorder="1" applyAlignment="1" applyProtection="1">
      <alignment vertical="center" wrapText="1"/>
      <protection locked="0"/>
    </xf>
    <xf numFmtId="0" fontId="5" fillId="0" borderId="32" xfId="0" applyFont="1" applyFill="1" applyBorder="1" applyAlignment="1" applyProtection="1">
      <alignment vertical="center" wrapText="1"/>
      <protection locked="0"/>
    </xf>
    <xf numFmtId="0" fontId="1" fillId="8" borderId="48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 vertical="center"/>
    </xf>
    <xf numFmtId="0" fontId="1" fillId="8" borderId="16" xfId="0" applyFont="1" applyFill="1" applyBorder="1" applyAlignment="1">
      <alignment horizontal="left" vertical="center"/>
    </xf>
    <xf numFmtId="0" fontId="5" fillId="3" borderId="48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10" fillId="0" borderId="10" xfId="0" applyFont="1" applyBorder="1" applyAlignment="1" applyProtection="1">
      <alignment horizontal="left"/>
    </xf>
    <xf numFmtId="0" fontId="16" fillId="7" borderId="44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/>
    </xf>
    <xf numFmtId="0" fontId="5" fillId="0" borderId="36" xfId="0" applyFont="1" applyFill="1" applyBorder="1" applyAlignment="1" applyProtection="1">
      <alignment vertical="center" wrapText="1"/>
      <protection locked="0"/>
    </xf>
    <xf numFmtId="0" fontId="9" fillId="0" borderId="26" xfId="0" applyFont="1" applyFill="1" applyBorder="1" applyAlignment="1" applyProtection="1">
      <alignment vertical="center" wrapText="1"/>
      <protection locked="0"/>
    </xf>
    <xf numFmtId="0" fontId="5" fillId="0" borderId="36" xfId="0" applyFont="1" applyFill="1" applyBorder="1" applyAlignment="1" applyProtection="1">
      <alignment horizontal="left" vertical="center" wrapText="1"/>
      <protection locked="0"/>
    </xf>
    <xf numFmtId="0" fontId="5" fillId="0" borderId="26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16" fillId="7" borderId="37" xfId="0" applyFont="1" applyFill="1" applyBorder="1" applyAlignment="1">
      <alignment horizontal="left" vertical="center"/>
    </xf>
    <xf numFmtId="0" fontId="16" fillId="7" borderId="50" xfId="0" applyFont="1" applyFill="1" applyBorder="1" applyAlignment="1">
      <alignment horizontal="left" vertical="center"/>
    </xf>
    <xf numFmtId="0" fontId="16" fillId="7" borderId="38" xfId="0" applyFont="1" applyFill="1" applyBorder="1" applyAlignment="1">
      <alignment horizontal="left" vertical="center"/>
    </xf>
    <xf numFmtId="0" fontId="16" fillId="7" borderId="11" xfId="0" applyFont="1" applyFill="1" applyBorder="1" applyAlignment="1">
      <alignment horizontal="left" vertical="center"/>
    </xf>
    <xf numFmtId="0" fontId="16" fillId="7" borderId="10" xfId="0" applyFont="1" applyFill="1" applyBorder="1" applyAlignment="1">
      <alignment horizontal="left" vertical="center"/>
    </xf>
    <xf numFmtId="0" fontId="16" fillId="7" borderId="39" xfId="0" applyFont="1" applyFill="1" applyBorder="1" applyAlignment="1">
      <alignment horizontal="left" vertical="center"/>
    </xf>
    <xf numFmtId="0" fontId="5" fillId="0" borderId="4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16" fillId="7" borderId="51" xfId="0" applyFont="1" applyFill="1" applyBorder="1" applyAlignment="1">
      <alignment horizontal="left" vertical="center"/>
    </xf>
    <xf numFmtId="0" fontId="16" fillId="7" borderId="0" xfId="0" applyFont="1" applyFill="1" applyBorder="1" applyAlignment="1">
      <alignment horizontal="left" vertical="center"/>
    </xf>
    <xf numFmtId="0" fontId="16" fillId="7" borderId="3" xfId="0" applyFont="1" applyFill="1" applyBorder="1" applyAlignment="1">
      <alignment horizontal="left" vertical="center"/>
    </xf>
    <xf numFmtId="0" fontId="5" fillId="0" borderId="45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6" fillId="7" borderId="4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10" fillId="0" borderId="35" xfId="0" applyFont="1" applyBorder="1" applyAlignment="1" applyProtection="1">
      <alignment horizontal="center"/>
    </xf>
    <xf numFmtId="0" fontId="10" fillId="0" borderId="15" xfId="0" applyFont="1" applyBorder="1" applyAlignment="1" applyProtection="1">
      <alignment horizontal="center"/>
    </xf>
    <xf numFmtId="0" fontId="10" fillId="0" borderId="5" xfId="0" applyFont="1" applyBorder="1" applyAlignment="1" applyProtection="1">
      <alignment horizontal="center"/>
    </xf>
    <xf numFmtId="0" fontId="5" fillId="2" borderId="3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40" xfId="0" applyFont="1" applyFill="1" applyBorder="1" applyAlignment="1">
      <alignment horizontal="left" vertical="top"/>
    </xf>
    <xf numFmtId="0" fontId="5" fillId="2" borderId="46" xfId="0" applyFont="1" applyFill="1" applyBorder="1" applyAlignment="1">
      <alignment horizontal="left" vertical="top"/>
    </xf>
    <xf numFmtId="0" fontId="5" fillId="2" borderId="41" xfId="0" applyFont="1" applyFill="1" applyBorder="1" applyAlignment="1">
      <alignment horizontal="left" vertical="top"/>
    </xf>
    <xf numFmtId="0" fontId="5" fillId="2" borderId="45" xfId="0" applyFont="1" applyFill="1" applyBorder="1" applyAlignment="1">
      <alignment horizontal="left" vertical="center"/>
    </xf>
    <xf numFmtId="0" fontId="5" fillId="2" borderId="47" xfId="0" applyFont="1" applyFill="1" applyBorder="1" applyAlignment="1">
      <alignment horizontal="left" vertical="center"/>
    </xf>
    <xf numFmtId="0" fontId="1" fillId="0" borderId="10" xfId="0" applyFont="1" applyBorder="1" applyAlignment="1" applyProtection="1">
      <alignment horizontal="left"/>
    </xf>
    <xf numFmtId="0" fontId="18" fillId="0" borderId="27" xfId="0" applyFont="1" applyBorder="1" applyAlignment="1" applyProtection="1">
      <alignment horizontal="left" vertical="center"/>
      <protection locked="0"/>
    </xf>
    <xf numFmtId="0" fontId="18" fillId="0" borderId="28" xfId="0" applyFont="1" applyBorder="1" applyAlignment="1" applyProtection="1">
      <alignment horizontal="left" vertical="center"/>
      <protection locked="0"/>
    </xf>
    <xf numFmtId="0" fontId="18" fillId="0" borderId="29" xfId="0" applyFont="1" applyBorder="1" applyAlignment="1" applyProtection="1">
      <alignment horizontal="left" vertical="center"/>
      <protection locked="0"/>
    </xf>
    <xf numFmtId="0" fontId="16" fillId="7" borderId="37" xfId="0" applyFont="1" applyFill="1" applyBorder="1" applyAlignment="1">
      <alignment horizontal="center" vertical="center"/>
    </xf>
    <xf numFmtId="0" fontId="16" fillId="7" borderId="38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2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/>
    </xf>
    <xf numFmtId="0" fontId="5" fillId="0" borderId="30" xfId="0" applyFont="1" applyFill="1" applyBorder="1" applyAlignment="1" applyProtection="1">
      <alignment horizontal="left" vertical="center"/>
      <protection locked="0"/>
    </xf>
    <xf numFmtId="0" fontId="5" fillId="0" borderId="32" xfId="0" applyFont="1" applyFill="1" applyBorder="1" applyAlignment="1" applyProtection="1">
      <alignment horizontal="left" vertical="center"/>
      <protection locked="0"/>
    </xf>
    <xf numFmtId="0" fontId="5" fillId="3" borderId="4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0" fontId="5" fillId="0" borderId="36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5" fillId="0" borderId="25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26" xfId="0" applyFill="1" applyBorder="1" applyAlignment="1" applyProtection="1">
      <alignment vertical="center" wrapText="1"/>
      <protection locked="0"/>
    </xf>
    <xf numFmtId="0" fontId="5" fillId="0" borderId="26" xfId="0" applyFont="1" applyFill="1" applyBorder="1" applyAlignment="1" applyProtection="1">
      <alignment vertical="center" wrapText="1"/>
      <protection locked="0"/>
    </xf>
    <xf numFmtId="0" fontId="17" fillId="10" borderId="25" xfId="0" applyFont="1" applyFill="1" applyBorder="1" applyAlignment="1" applyProtection="1">
      <alignment horizontal="center"/>
    </xf>
    <xf numFmtId="0" fontId="17" fillId="10" borderId="26" xfId="0" applyFont="1" applyFill="1" applyBorder="1" applyAlignment="1" applyProtection="1">
      <alignment horizontal="center"/>
    </xf>
    <xf numFmtId="0" fontId="17" fillId="10" borderId="1" xfId="0" applyFont="1" applyFill="1" applyBorder="1" applyAlignment="1" applyProtection="1">
      <alignment horizontal="center"/>
    </xf>
    <xf numFmtId="0" fontId="1" fillId="0" borderId="33" xfId="0" applyFont="1" applyBorder="1" applyAlignment="1" applyProtection="1">
      <alignment horizontal="left"/>
      <protection locked="0"/>
    </xf>
    <xf numFmtId="0" fontId="1" fillId="0" borderId="34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5" fillId="0" borderId="25" xfId="0" applyFont="1" applyBorder="1" applyAlignment="1" applyProtection="1">
      <alignment horizontal="left" vertical="top"/>
    </xf>
    <xf numFmtId="0" fontId="5" fillId="0" borderId="1" xfId="0" applyFont="1" applyBorder="1" applyAlignment="1" applyProtection="1">
      <alignment horizontal="left" vertical="top"/>
    </xf>
    <xf numFmtId="0" fontId="15" fillId="0" borderId="0" xfId="0" applyFont="1" applyAlignment="1" applyProtection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13">
    <dxf>
      <font>
        <b/>
        <i/>
        <color rgb="FFFF9933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9"/>
      </font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Z65"/>
  <sheetViews>
    <sheetView showGridLines="0" showZeros="0" tabSelected="1" zoomScaleNormal="100" workbookViewId="0">
      <selection activeCell="B4" sqref="B4:F4"/>
    </sheetView>
  </sheetViews>
  <sheetFormatPr defaultRowHeight="12.75"/>
  <cols>
    <col min="1" max="1" width="16.7109375" customWidth="1"/>
    <col min="2" max="2" width="13.140625" customWidth="1"/>
    <col min="3" max="3" width="23" customWidth="1"/>
    <col min="4" max="5" width="10.7109375" customWidth="1"/>
    <col min="6" max="6" width="13.42578125" customWidth="1"/>
    <col min="7" max="7" width="4.140625" customWidth="1"/>
    <col min="8" max="8" width="2.7109375" customWidth="1"/>
    <col min="9" max="9" width="9.140625" hidden="1" customWidth="1"/>
    <col min="10" max="10" width="2.7109375" hidden="1" customWidth="1"/>
    <col min="11" max="13" width="9.140625" hidden="1" customWidth="1"/>
    <col min="14" max="14" width="2.7109375" hidden="1" customWidth="1"/>
    <col min="15" max="17" width="9.140625" hidden="1" customWidth="1"/>
    <col min="18" max="18" width="2.7109375" hidden="1" customWidth="1"/>
    <col min="19" max="21" width="9.140625" hidden="1" customWidth="1"/>
    <col min="22" max="22" width="2.7109375" hidden="1" customWidth="1"/>
    <col min="23" max="26" width="9.140625" hidden="1" customWidth="1"/>
  </cols>
  <sheetData>
    <row r="1" spans="1:25" ht="20.25">
      <c r="A1" s="142" t="s">
        <v>65</v>
      </c>
      <c r="B1" s="143"/>
      <c r="C1" s="143"/>
      <c r="D1" s="143"/>
      <c r="E1" s="143"/>
      <c r="F1" s="143"/>
      <c r="G1" s="144"/>
    </row>
    <row r="2" spans="1:25" s="68" customFormat="1" ht="8.1" customHeight="1">
      <c r="A2" s="67"/>
      <c r="B2" s="67"/>
      <c r="C2" s="67"/>
      <c r="D2" s="67"/>
      <c r="E2" s="67"/>
      <c r="F2" s="67"/>
      <c r="G2" s="67"/>
    </row>
    <row r="3" spans="1:25" ht="15.75">
      <c r="A3" s="15" t="s">
        <v>20</v>
      </c>
      <c r="B3" s="14" t="s">
        <v>81</v>
      </c>
      <c r="C3" s="151" t="s">
        <v>31</v>
      </c>
      <c r="D3" s="151"/>
      <c r="E3" s="151"/>
      <c r="F3" s="152"/>
      <c r="G3" s="152"/>
      <c r="H3" s="37"/>
      <c r="J3" s="37"/>
      <c r="K3" s="17"/>
      <c r="N3" s="37"/>
      <c r="O3" s="17"/>
    </row>
    <row r="4" spans="1:25" ht="15.75" customHeight="1">
      <c r="A4" s="15" t="s">
        <v>19</v>
      </c>
      <c r="B4" s="148" t="s">
        <v>80</v>
      </c>
      <c r="C4" s="148"/>
      <c r="D4" s="148"/>
      <c r="E4" s="148"/>
      <c r="F4" s="148"/>
      <c r="G4" s="16"/>
      <c r="H4" s="16"/>
      <c r="J4" s="16"/>
      <c r="K4" s="17"/>
      <c r="N4" s="16"/>
      <c r="O4" s="17"/>
    </row>
    <row r="5" spans="1:25" ht="15.75" customHeight="1">
      <c r="A5" s="15" t="s">
        <v>66</v>
      </c>
      <c r="B5" s="148"/>
      <c r="C5" s="148"/>
      <c r="D5" s="148"/>
      <c r="E5" s="148"/>
      <c r="F5" s="148"/>
      <c r="G5" s="16"/>
      <c r="H5" s="16"/>
      <c r="J5" s="16"/>
      <c r="K5" s="149" t="s">
        <v>75</v>
      </c>
      <c r="L5" s="150"/>
      <c r="M5" s="74">
        <v>0.25</v>
      </c>
      <c r="N5" s="16"/>
      <c r="O5" s="17"/>
    </row>
    <row r="6" spans="1:25" s="17" customFormat="1" ht="8.1" customHeight="1">
      <c r="A6" s="15"/>
      <c r="B6" s="36"/>
      <c r="C6" s="36"/>
      <c r="D6" s="36"/>
      <c r="E6" s="36"/>
      <c r="F6" s="36"/>
      <c r="G6" s="16"/>
      <c r="H6" s="16"/>
      <c r="J6" s="16"/>
      <c r="N6" s="16"/>
    </row>
    <row r="7" spans="1:25" s="21" customFormat="1" ht="15.75" customHeight="1" thickBot="1">
      <c r="A7" s="18" t="s">
        <v>67</v>
      </c>
      <c r="B7" s="145" t="s">
        <v>77</v>
      </c>
      <c r="C7" s="146"/>
      <c r="D7" s="146"/>
      <c r="E7" s="146"/>
      <c r="F7" s="147"/>
      <c r="G7" s="19"/>
      <c r="H7" s="20"/>
      <c r="K7" s="19"/>
      <c r="L7" s="20"/>
    </row>
    <row r="8" spans="1:25" ht="15.75" customHeight="1" thickBot="1">
      <c r="A8" s="15" t="s">
        <v>37</v>
      </c>
      <c r="B8" s="120" t="s">
        <v>48</v>
      </c>
      <c r="C8" s="121"/>
      <c r="D8" s="121"/>
      <c r="E8" s="121"/>
      <c r="F8" s="122"/>
      <c r="G8" s="16"/>
      <c r="H8" s="16"/>
      <c r="I8" s="16"/>
      <c r="J8" s="16"/>
      <c r="K8" s="109" t="str">
        <f>LOOKUP(B8,SubDomains,P24:P50)</f>
        <v>1 jaar</v>
      </c>
      <c r="L8" s="110"/>
      <c r="M8" s="111"/>
      <c r="N8" s="16"/>
      <c r="O8" s="109" t="s">
        <v>70</v>
      </c>
      <c r="P8" s="110"/>
      <c r="Q8" s="111"/>
      <c r="S8" s="109" t="s">
        <v>71</v>
      </c>
      <c r="T8" s="110"/>
      <c r="U8" s="111"/>
      <c r="W8" s="109" t="s">
        <v>72</v>
      </c>
      <c r="X8" s="110"/>
      <c r="Y8" s="111"/>
    </row>
    <row r="9" spans="1:25" s="21" customFormat="1" ht="24.95" customHeight="1" thickBot="1">
      <c r="A9" s="20"/>
      <c r="B9" s="119" t="s">
        <v>14</v>
      </c>
      <c r="C9" s="119"/>
      <c r="D9" s="119"/>
      <c r="E9" s="119"/>
      <c r="F9" s="119"/>
      <c r="G9" s="20"/>
      <c r="H9" s="20"/>
      <c r="I9" s="52" t="s">
        <v>38</v>
      </c>
      <c r="J9" s="53"/>
      <c r="K9" s="54" t="s">
        <v>0</v>
      </c>
      <c r="L9" s="55" t="s">
        <v>29</v>
      </c>
      <c r="M9" s="56" t="s">
        <v>30</v>
      </c>
      <c r="N9" s="53"/>
      <c r="O9" s="54" t="s">
        <v>0</v>
      </c>
      <c r="P9" s="55" t="s">
        <v>29</v>
      </c>
      <c r="Q9" s="56" t="s">
        <v>30</v>
      </c>
      <c r="S9" s="54" t="s">
        <v>0</v>
      </c>
      <c r="T9" s="55" t="s">
        <v>29</v>
      </c>
      <c r="U9" s="56" t="s">
        <v>30</v>
      </c>
      <c r="W9" s="54" t="s">
        <v>0</v>
      </c>
      <c r="X9" s="55" t="s">
        <v>29</v>
      </c>
      <c r="Y9" s="56" t="s">
        <v>30</v>
      </c>
    </row>
    <row r="10" spans="1:25">
      <c r="B10" s="127" t="s">
        <v>9</v>
      </c>
      <c r="C10" s="123" t="s">
        <v>8</v>
      </c>
      <c r="D10" s="124"/>
      <c r="E10" s="129" t="s">
        <v>32</v>
      </c>
      <c r="F10" s="85" t="s">
        <v>33</v>
      </c>
      <c r="I10" s="50" t="s">
        <v>6</v>
      </c>
      <c r="K10" s="41" t="s">
        <v>6</v>
      </c>
      <c r="L10" s="38" t="s">
        <v>6</v>
      </c>
      <c r="M10" s="42" t="s">
        <v>6</v>
      </c>
      <c r="O10" s="41" t="s">
        <v>6</v>
      </c>
      <c r="P10" s="38" t="s">
        <v>6</v>
      </c>
      <c r="Q10" s="42" t="s">
        <v>6</v>
      </c>
      <c r="S10" s="41" t="s">
        <v>6</v>
      </c>
      <c r="T10" s="38" t="s">
        <v>6</v>
      </c>
      <c r="U10" s="42" t="s">
        <v>6</v>
      </c>
      <c r="W10" s="41" t="s">
        <v>6</v>
      </c>
      <c r="X10" s="38" t="s">
        <v>6</v>
      </c>
      <c r="Y10" s="42" t="s">
        <v>6</v>
      </c>
    </row>
    <row r="11" spans="1:25" ht="13.5" thickBot="1">
      <c r="B11" s="128"/>
      <c r="C11" s="125"/>
      <c r="D11" s="126"/>
      <c r="E11" s="130"/>
      <c r="F11" s="86"/>
      <c r="I11" s="50" t="s">
        <v>7</v>
      </c>
      <c r="K11" s="41" t="s">
        <v>7</v>
      </c>
      <c r="L11" s="38" t="s">
        <v>7</v>
      </c>
      <c r="M11" s="42" t="s">
        <v>7</v>
      </c>
      <c r="O11" s="41" t="s">
        <v>7</v>
      </c>
      <c r="P11" s="38" t="s">
        <v>7</v>
      </c>
      <c r="Q11" s="42" t="s">
        <v>7</v>
      </c>
      <c r="S11" s="41" t="s">
        <v>7</v>
      </c>
      <c r="T11" s="38" t="s">
        <v>7</v>
      </c>
      <c r="U11" s="42" t="s">
        <v>7</v>
      </c>
      <c r="W11" s="41" t="s">
        <v>7</v>
      </c>
      <c r="X11" s="38" t="s">
        <v>7</v>
      </c>
      <c r="Y11" s="42" t="s">
        <v>7</v>
      </c>
    </row>
    <row r="12" spans="1:25">
      <c r="B12" s="114">
        <f>IF($E12&gt;0,IF($B$7="DBI / ST","DBI / ST",IF($B$7="End-2-End","End-2-End",IF($B$7="Testing FAT / PPT","Testing",0))),0)</f>
        <v>0</v>
      </c>
      <c r="C12" s="117" t="s">
        <v>2</v>
      </c>
      <c r="D12" s="118"/>
      <c r="E12" s="2"/>
      <c r="F12" s="8">
        <f t="shared" ref="F12:F18" si="0">IF($E12&gt;0,$E12*$I12,0)</f>
        <v>0</v>
      </c>
      <c r="I12" s="51">
        <f>IF($B$7="DBI / ST",$K12,IF($B$7="End-2-End",$M12,IF($B$7="Testing FAT / PPT",$L12,0)))</f>
        <v>10.83</v>
      </c>
      <c r="K12" s="43">
        <f>IF($B$8="User Security",IF($K$8=$O$8,($O12*(1-$M$5)),IF($K$8=$S$8,($S12*(1-$M$5)),IF($K$8=$W$8,($W12*(1-$M$5)),($O12*(1-$M$5))))),IF($K$8=$O$8,$O12,IF($K$8=$S$8,$S12,IF($K$8=$W$8,$W12,$O12))))</f>
        <v>10.83</v>
      </c>
      <c r="L12" s="39">
        <f>IF($B$8="User Security",IF($K$8=$O$8,($P12*(1-$M$5)),IF($K$8=$S$8,($T12*(1-$M$5)),IF($K$8=$W$8,($X12*(1-$M$5)),($P12*(1-$M$5))))),IF($K$8=$O$8,$P12,IF($K$8=$S$8,$T12,IF($K$8=$W$8,$X12,$P12))))</f>
        <v>2.92</v>
      </c>
      <c r="M12" s="44">
        <f>IF($B$8="User Security",IF($K$8=$O$8,($Q12*(1-$M$5)),IF($K$8=$S$8,($U12*(1-$M$5)),IF($K$8=$W$8,($Y12*(1-$M$5)),($Q12*(1-$M$5))))),IF($K$8=$O$8,$Q12,IF($K$8=$S$8,$U12,IF($K$8=$W$8,$X12,$Q12))))</f>
        <v>12.78</v>
      </c>
      <c r="O12" s="43">
        <v>11.16</v>
      </c>
      <c r="P12" s="39">
        <v>2.98</v>
      </c>
      <c r="Q12" s="44">
        <v>13.18</v>
      </c>
      <c r="S12" s="43">
        <v>10.83</v>
      </c>
      <c r="T12" s="39">
        <v>2.92</v>
      </c>
      <c r="U12" s="44">
        <v>12.78</v>
      </c>
      <c r="W12" s="43">
        <v>10.61</v>
      </c>
      <c r="X12" s="39">
        <v>2.89</v>
      </c>
      <c r="Y12" s="44">
        <v>12.53</v>
      </c>
    </row>
    <row r="13" spans="1:25">
      <c r="B13" s="115"/>
      <c r="C13" s="112" t="s">
        <v>3</v>
      </c>
      <c r="D13" s="113"/>
      <c r="E13" s="2"/>
      <c r="F13" s="8">
        <f t="shared" si="0"/>
        <v>0</v>
      </c>
      <c r="I13" s="51">
        <f t="shared" ref="I13:I18" si="1">IF($B$7="DBI / ST",$K13,IF($B$7="End-2-End",$M13,IF($B$7="Testing FAT / PPT",$L13,0)))</f>
        <v>9.56</v>
      </c>
      <c r="K13" s="43">
        <f t="shared" ref="K13:K18" si="2">IF($K$8=$O$8,$O13,IF($K$8=$S$8,$S13,IF($K$8=$W$8,$W13,$O13)))</f>
        <v>9.56</v>
      </c>
      <c r="L13" s="39">
        <f t="shared" ref="L13:L18" si="3">IF($K$8=$O$8,$P13,IF($K$8=$S$8,$T13,IF($K$8=$W$8,$X13,$P13)))</f>
        <v>2.5299999999999998</v>
      </c>
      <c r="M13" s="44">
        <f t="shared" ref="M13:M18" si="4">IF($K$8=$O$8,$Q13,IF($K$8=$S$8,$U13,IF($K$8=$W$8,$Y13,$Q13)))</f>
        <v>11.25</v>
      </c>
      <c r="O13" s="43">
        <v>9.86</v>
      </c>
      <c r="P13" s="39">
        <v>2.58</v>
      </c>
      <c r="Q13" s="44">
        <v>11.6</v>
      </c>
      <c r="S13" s="43">
        <v>9.56</v>
      </c>
      <c r="T13" s="39">
        <v>2.5299999999999998</v>
      </c>
      <c r="U13" s="44">
        <v>11.25</v>
      </c>
      <c r="W13" s="43">
        <v>9.3699999999999992</v>
      </c>
      <c r="X13" s="39">
        <v>2.5</v>
      </c>
      <c r="Y13" s="44">
        <v>11.03</v>
      </c>
    </row>
    <row r="14" spans="1:25">
      <c r="B14" s="115"/>
      <c r="C14" s="112" t="s">
        <v>26</v>
      </c>
      <c r="D14" s="113"/>
      <c r="E14" s="2"/>
      <c r="F14" s="8">
        <f t="shared" si="0"/>
        <v>0</v>
      </c>
      <c r="I14" s="51">
        <f t="shared" si="1"/>
        <v>0</v>
      </c>
      <c r="K14" s="43">
        <f t="shared" si="2"/>
        <v>0</v>
      </c>
      <c r="L14" s="39">
        <f t="shared" si="3"/>
        <v>3.72</v>
      </c>
      <c r="M14" s="44">
        <f t="shared" si="4"/>
        <v>0</v>
      </c>
      <c r="O14" s="43">
        <v>0</v>
      </c>
      <c r="P14" s="39">
        <v>3.8</v>
      </c>
      <c r="Q14" s="44">
        <v>0</v>
      </c>
      <c r="S14" s="43">
        <v>0</v>
      </c>
      <c r="T14" s="39">
        <v>3.72</v>
      </c>
      <c r="U14" s="44">
        <v>0</v>
      </c>
      <c r="W14" s="43">
        <v>0</v>
      </c>
      <c r="X14" s="39">
        <v>3.69</v>
      </c>
      <c r="Y14" s="44">
        <v>0</v>
      </c>
    </row>
    <row r="15" spans="1:25">
      <c r="B15" s="115"/>
      <c r="C15" s="112" t="s">
        <v>27</v>
      </c>
      <c r="D15" s="113"/>
      <c r="E15" s="2"/>
      <c r="F15" s="8">
        <f t="shared" si="0"/>
        <v>0</v>
      </c>
      <c r="I15" s="51">
        <f t="shared" si="1"/>
        <v>0</v>
      </c>
      <c r="K15" s="43">
        <f t="shared" si="2"/>
        <v>0</v>
      </c>
      <c r="L15" s="39">
        <f t="shared" si="3"/>
        <v>3.72</v>
      </c>
      <c r="M15" s="44">
        <f t="shared" si="4"/>
        <v>0</v>
      </c>
      <c r="O15" s="43">
        <v>0</v>
      </c>
      <c r="P15" s="39">
        <v>3.8</v>
      </c>
      <c r="Q15" s="44">
        <v>0</v>
      </c>
      <c r="S15" s="43">
        <v>0</v>
      </c>
      <c r="T15" s="39">
        <v>3.72</v>
      </c>
      <c r="U15" s="44">
        <v>0</v>
      </c>
      <c r="W15" s="43">
        <v>0</v>
      </c>
      <c r="X15" s="39">
        <v>3.69</v>
      </c>
      <c r="Y15" s="44">
        <v>0</v>
      </c>
    </row>
    <row r="16" spans="1:25">
      <c r="B16" s="115"/>
      <c r="C16" s="112" t="s">
        <v>4</v>
      </c>
      <c r="D16" s="113"/>
      <c r="E16" s="2"/>
      <c r="F16" s="8">
        <f t="shared" si="0"/>
        <v>0</v>
      </c>
      <c r="I16" s="51">
        <f t="shared" si="1"/>
        <v>9.99</v>
      </c>
      <c r="K16" s="43">
        <f t="shared" si="2"/>
        <v>9.99</v>
      </c>
      <c r="L16" s="39">
        <f t="shared" si="3"/>
        <v>2.92</v>
      </c>
      <c r="M16" s="44">
        <f t="shared" si="4"/>
        <v>11.8</v>
      </c>
      <c r="O16" s="43">
        <v>10.3</v>
      </c>
      <c r="P16" s="39">
        <v>2.98</v>
      </c>
      <c r="Q16" s="44">
        <v>12.16</v>
      </c>
      <c r="S16" s="43">
        <v>9.99</v>
      </c>
      <c r="T16" s="39">
        <v>2.92</v>
      </c>
      <c r="U16" s="44">
        <v>11.8</v>
      </c>
      <c r="W16" s="43">
        <v>9.7899999999999991</v>
      </c>
      <c r="X16" s="39">
        <v>2.89</v>
      </c>
      <c r="Y16" s="44">
        <v>11.56</v>
      </c>
    </row>
    <row r="17" spans="2:25">
      <c r="B17" s="115"/>
      <c r="C17" s="112" t="s">
        <v>5</v>
      </c>
      <c r="D17" s="113"/>
      <c r="E17" s="2"/>
      <c r="F17" s="8">
        <f t="shared" si="0"/>
        <v>0</v>
      </c>
      <c r="I17" s="51">
        <f t="shared" si="1"/>
        <v>15.62</v>
      </c>
      <c r="K17" s="43">
        <f t="shared" si="2"/>
        <v>15.62</v>
      </c>
      <c r="L17" s="39">
        <f t="shared" si="3"/>
        <v>4.9000000000000004</v>
      </c>
      <c r="M17" s="44">
        <f t="shared" si="4"/>
        <v>18.329999999999998</v>
      </c>
      <c r="O17" s="43">
        <v>16.100000000000001</v>
      </c>
      <c r="P17" s="39">
        <v>5</v>
      </c>
      <c r="Q17" s="44">
        <v>18.899999999999999</v>
      </c>
      <c r="S17" s="43">
        <v>15.62</v>
      </c>
      <c r="T17" s="39">
        <v>4.9000000000000004</v>
      </c>
      <c r="U17" s="44">
        <v>18.329999999999998</v>
      </c>
      <c r="W17" s="43">
        <v>15.3</v>
      </c>
      <c r="X17" s="39">
        <v>4.8499999999999996</v>
      </c>
      <c r="Y17" s="44">
        <v>17.97</v>
      </c>
    </row>
    <row r="18" spans="2:25">
      <c r="B18" s="115"/>
      <c r="C18" s="112" t="s">
        <v>28</v>
      </c>
      <c r="D18" s="113"/>
      <c r="E18" s="3"/>
      <c r="F18" s="8">
        <f t="shared" si="0"/>
        <v>0</v>
      </c>
      <c r="I18" s="51">
        <f t="shared" si="1"/>
        <v>8.83</v>
      </c>
      <c r="K18" s="43">
        <f t="shared" si="2"/>
        <v>8.83</v>
      </c>
      <c r="L18" s="39">
        <f t="shared" si="3"/>
        <v>1.99</v>
      </c>
      <c r="M18" s="44">
        <f t="shared" si="4"/>
        <v>10.38</v>
      </c>
      <c r="O18" s="43">
        <v>8.83</v>
      </c>
      <c r="P18" s="39">
        <v>1.99</v>
      </c>
      <c r="Q18" s="44">
        <v>10.38</v>
      </c>
      <c r="S18" s="43">
        <v>8.83</v>
      </c>
      <c r="T18" s="39">
        <v>1.99</v>
      </c>
      <c r="U18" s="44">
        <v>10.38</v>
      </c>
      <c r="W18" s="43">
        <v>8.39</v>
      </c>
      <c r="X18" s="39">
        <v>1.93</v>
      </c>
      <c r="Y18" s="44">
        <v>9.8699999999999992</v>
      </c>
    </row>
    <row r="19" spans="2:25">
      <c r="B19" s="115"/>
      <c r="C19" s="135" t="s">
        <v>18</v>
      </c>
      <c r="D19" s="136"/>
      <c r="E19" s="2"/>
      <c r="F19" s="5"/>
      <c r="I19" s="51" t="s">
        <v>1</v>
      </c>
      <c r="K19" s="45" t="s">
        <v>1</v>
      </c>
      <c r="L19" s="40" t="s">
        <v>1</v>
      </c>
      <c r="M19" s="46" t="s">
        <v>1</v>
      </c>
      <c r="O19" s="45" t="s">
        <v>1</v>
      </c>
      <c r="P19" s="40" t="s">
        <v>1</v>
      </c>
      <c r="Q19" s="46" t="s">
        <v>1</v>
      </c>
      <c r="S19" s="45" t="s">
        <v>1</v>
      </c>
      <c r="T19" s="40" t="s">
        <v>1</v>
      </c>
      <c r="U19" s="46" t="s">
        <v>1</v>
      </c>
      <c r="W19" s="45" t="s">
        <v>1</v>
      </c>
      <c r="X19" s="40" t="s">
        <v>1</v>
      </c>
      <c r="Y19" s="46" t="s">
        <v>1</v>
      </c>
    </row>
    <row r="20" spans="2:25" ht="13.5" thickBot="1">
      <c r="B20" s="116"/>
      <c r="C20" s="131" t="s">
        <v>18</v>
      </c>
      <c r="D20" s="132"/>
      <c r="E20" s="4"/>
      <c r="F20" s="5"/>
      <c r="I20" s="51" t="s">
        <v>1</v>
      </c>
      <c r="K20" s="45" t="s">
        <v>1</v>
      </c>
      <c r="L20" s="40" t="s">
        <v>1</v>
      </c>
      <c r="M20" s="46" t="s">
        <v>1</v>
      </c>
      <c r="O20" s="45" t="s">
        <v>1</v>
      </c>
      <c r="P20" s="40" t="s">
        <v>1</v>
      </c>
      <c r="Q20" s="46" t="s">
        <v>1</v>
      </c>
      <c r="S20" s="45" t="s">
        <v>1</v>
      </c>
      <c r="T20" s="40" t="s">
        <v>1</v>
      </c>
      <c r="U20" s="46" t="s">
        <v>1</v>
      </c>
      <c r="W20" s="45" t="s">
        <v>1</v>
      </c>
      <c r="X20" s="40" t="s">
        <v>1</v>
      </c>
      <c r="Y20" s="46" t="s">
        <v>1</v>
      </c>
    </row>
    <row r="21" spans="2:25" ht="13.5" thickBot="1">
      <c r="B21" s="9"/>
      <c r="C21" s="133" t="s">
        <v>10</v>
      </c>
      <c r="D21" s="134"/>
      <c r="E21" s="10">
        <f>SUM(E12:E20)</f>
        <v>0</v>
      </c>
      <c r="F21" s="11">
        <f>SUM($F$12:$F$20)</f>
        <v>0</v>
      </c>
      <c r="I21" s="51">
        <f>IF($B$7="DBI / ST",$K21,IF($B$7="End-2-End",$M21,IF($B$7="Testing FAT / PPT",$L21,0)))</f>
        <v>0</v>
      </c>
      <c r="K21" s="47"/>
      <c r="L21" s="49">
        <f>IF($K$8=$O$8,$P21,IF($K$8=$S$8,$T21,IF($K$8=$W$8,$X21,$P21)))</f>
        <v>0.29399999999999998</v>
      </c>
      <c r="M21" s="48"/>
      <c r="O21" s="47"/>
      <c r="P21" s="49">
        <v>0.3</v>
      </c>
      <c r="Q21" s="48"/>
      <c r="S21" s="47"/>
      <c r="T21" s="49">
        <v>0.29399999999999998</v>
      </c>
      <c r="U21" s="48"/>
      <c r="W21" s="47"/>
      <c r="X21" s="49">
        <v>0.29099999999999998</v>
      </c>
      <c r="Y21" s="48"/>
    </row>
    <row r="22" spans="2:25" s="21" customFormat="1" ht="24.95" customHeight="1" thickBot="1">
      <c r="B22" s="105" t="s">
        <v>34</v>
      </c>
      <c r="C22" s="105"/>
      <c r="D22" s="105"/>
      <c r="E22" s="105"/>
      <c r="F22" s="105"/>
    </row>
    <row r="23" spans="2:25">
      <c r="B23" s="92" t="s">
        <v>12</v>
      </c>
      <c r="C23" s="93"/>
      <c r="D23" s="93"/>
      <c r="E23" s="94"/>
      <c r="F23" s="85" t="s">
        <v>33</v>
      </c>
      <c r="K23" s="137" t="s">
        <v>68</v>
      </c>
      <c r="L23" s="138"/>
      <c r="M23" s="138"/>
      <c r="N23" s="139"/>
      <c r="O23" s="69" t="s">
        <v>69</v>
      </c>
      <c r="P23" s="69" t="s">
        <v>73</v>
      </c>
      <c r="Q23" s="71"/>
    </row>
    <row r="24" spans="2:25" ht="13.5" thickBot="1">
      <c r="B24" s="95"/>
      <c r="C24" s="96"/>
      <c r="D24" s="96"/>
      <c r="E24" s="97"/>
      <c r="F24" s="86"/>
      <c r="K24" s="64" t="s">
        <v>40</v>
      </c>
      <c r="L24" s="65"/>
      <c r="M24" s="65"/>
      <c r="N24" s="66"/>
      <c r="O24" s="72"/>
      <c r="P24" s="69" t="s">
        <v>74</v>
      </c>
      <c r="Q24" s="71"/>
    </row>
    <row r="25" spans="2:25" ht="13.5" thickBot="1">
      <c r="B25" s="98" t="s">
        <v>79</v>
      </c>
      <c r="C25" s="99"/>
      <c r="D25" s="99"/>
      <c r="E25" s="99"/>
      <c r="F25" s="6">
        <v>17.3</v>
      </c>
      <c r="K25" s="61" t="s">
        <v>41</v>
      </c>
      <c r="L25" s="59"/>
      <c r="M25" s="59"/>
      <c r="N25" s="60"/>
      <c r="O25" s="72"/>
      <c r="P25" s="69" t="s">
        <v>74</v>
      </c>
      <c r="Q25" s="71"/>
    </row>
    <row r="26" spans="2:25">
      <c r="B26" s="87" t="s">
        <v>1</v>
      </c>
      <c r="C26" s="141"/>
      <c r="D26" s="141"/>
      <c r="E26" s="141"/>
      <c r="F26" s="6" t="s">
        <v>1</v>
      </c>
      <c r="K26" s="57" t="s">
        <v>42</v>
      </c>
      <c r="L26" s="62"/>
      <c r="M26" s="62"/>
      <c r="N26" s="63"/>
      <c r="O26" s="72"/>
      <c r="P26" s="69" t="s">
        <v>74</v>
      </c>
      <c r="Q26" s="71"/>
    </row>
    <row r="27" spans="2:25">
      <c r="B27" s="87" t="s">
        <v>1</v>
      </c>
      <c r="C27" s="140"/>
      <c r="D27" s="140"/>
      <c r="E27" s="140"/>
      <c r="F27" s="7" t="s">
        <v>1</v>
      </c>
      <c r="K27" s="58" t="s">
        <v>43</v>
      </c>
      <c r="L27" s="59"/>
      <c r="M27" s="59"/>
      <c r="N27" s="60"/>
      <c r="O27" s="72"/>
      <c r="P27" s="69" t="s">
        <v>74</v>
      </c>
      <c r="Q27" s="71"/>
    </row>
    <row r="28" spans="2:25">
      <c r="B28" s="87" t="s">
        <v>1</v>
      </c>
      <c r="C28" s="140"/>
      <c r="D28" s="140"/>
      <c r="E28" s="140"/>
      <c r="F28" s="7" t="s">
        <v>1</v>
      </c>
      <c r="K28" s="57" t="s">
        <v>44</v>
      </c>
      <c r="L28" s="62"/>
      <c r="M28" s="62"/>
      <c r="N28" s="63"/>
      <c r="O28" s="72"/>
      <c r="P28" s="69" t="s">
        <v>74</v>
      </c>
      <c r="Q28" s="71"/>
    </row>
    <row r="29" spans="2:25">
      <c r="B29" s="87" t="s">
        <v>1</v>
      </c>
      <c r="C29" s="140"/>
      <c r="D29" s="140"/>
      <c r="E29" s="140"/>
      <c r="F29" s="7" t="s">
        <v>1</v>
      </c>
      <c r="K29" s="58" t="s">
        <v>45</v>
      </c>
      <c r="L29" s="59"/>
      <c r="M29" s="59"/>
      <c r="N29" s="60"/>
      <c r="O29" s="72"/>
      <c r="P29" s="69" t="s">
        <v>74</v>
      </c>
      <c r="Q29" s="71"/>
    </row>
    <row r="30" spans="2:25">
      <c r="B30" s="87" t="s">
        <v>1</v>
      </c>
      <c r="C30" s="140"/>
      <c r="D30" s="140"/>
      <c r="E30" s="140"/>
      <c r="F30" s="7" t="s">
        <v>1</v>
      </c>
      <c r="K30" s="57" t="s">
        <v>46</v>
      </c>
      <c r="L30" s="62"/>
      <c r="M30" s="62"/>
      <c r="N30" s="63"/>
      <c r="O30" s="72"/>
      <c r="P30" s="69" t="s">
        <v>74</v>
      </c>
      <c r="Q30" s="71"/>
    </row>
    <row r="31" spans="2:25">
      <c r="B31" s="87" t="s">
        <v>1</v>
      </c>
      <c r="C31" s="140"/>
      <c r="D31" s="140"/>
      <c r="E31" s="140"/>
      <c r="F31" s="7" t="s">
        <v>1</v>
      </c>
      <c r="K31" s="58" t="s">
        <v>47</v>
      </c>
      <c r="L31" s="59"/>
      <c r="M31" s="59"/>
      <c r="N31" s="60"/>
      <c r="O31" s="73"/>
      <c r="P31" s="69" t="s">
        <v>74</v>
      </c>
      <c r="Q31" s="71"/>
      <c r="S31" s="75"/>
      <c r="T31" s="75"/>
      <c r="U31" s="75"/>
    </row>
    <row r="32" spans="2:25" ht="13.5" thickBot="1">
      <c r="B32" s="76" t="s">
        <v>1</v>
      </c>
      <c r="C32" s="77"/>
      <c r="D32" s="77"/>
      <c r="E32" s="78"/>
      <c r="F32" s="7" t="s">
        <v>1</v>
      </c>
      <c r="J32" s="21"/>
      <c r="K32" s="57" t="s">
        <v>48</v>
      </c>
      <c r="L32" s="62"/>
      <c r="M32" s="62"/>
      <c r="N32" s="63"/>
      <c r="O32" s="70">
        <v>40909</v>
      </c>
      <c r="P32" s="69" t="s">
        <v>71</v>
      </c>
      <c r="Q32" s="71"/>
      <c r="S32" s="75"/>
      <c r="T32" s="75"/>
      <c r="U32" s="75"/>
    </row>
    <row r="33" spans="2:21" ht="13.5" thickBot="1">
      <c r="B33" s="82" t="s">
        <v>11</v>
      </c>
      <c r="C33" s="83"/>
      <c r="D33" s="83"/>
      <c r="E33" s="83"/>
      <c r="F33" s="12">
        <f>SUM($F$25:$F$32)</f>
        <v>17.3</v>
      </c>
      <c r="K33" s="58" t="s">
        <v>49</v>
      </c>
      <c r="L33" s="59"/>
      <c r="M33" s="59"/>
      <c r="N33" s="60"/>
      <c r="O33" s="72"/>
      <c r="P33" s="69" t="s">
        <v>74</v>
      </c>
      <c r="Q33" s="71"/>
      <c r="S33" s="75"/>
      <c r="T33" s="75"/>
      <c r="U33" s="75"/>
    </row>
    <row r="34" spans="2:21" s="21" customFormat="1" ht="24.95" customHeight="1" thickBot="1">
      <c r="B34" s="22" t="s">
        <v>17</v>
      </c>
      <c r="C34" s="23"/>
      <c r="D34" s="23"/>
      <c r="E34" s="23"/>
      <c r="F34" s="24"/>
      <c r="J34"/>
      <c r="K34" s="57" t="s">
        <v>50</v>
      </c>
      <c r="L34" s="62"/>
      <c r="M34" s="62"/>
      <c r="N34" s="63"/>
      <c r="O34" s="72"/>
      <c r="P34" s="69" t="s">
        <v>74</v>
      </c>
      <c r="Q34" s="71"/>
      <c r="S34" s="75"/>
      <c r="T34" s="75"/>
      <c r="U34" s="75"/>
    </row>
    <row r="35" spans="2:21" ht="13.5" thickBot="1">
      <c r="B35" s="82" t="s">
        <v>13</v>
      </c>
      <c r="C35" s="83"/>
      <c r="D35" s="83"/>
      <c r="E35" s="83"/>
      <c r="F35" s="12">
        <f>$F$21+$F$33</f>
        <v>17.3</v>
      </c>
      <c r="K35" s="58" t="s">
        <v>51</v>
      </c>
      <c r="L35" s="59"/>
      <c r="M35" s="59"/>
      <c r="N35" s="60"/>
      <c r="O35" s="72"/>
      <c r="P35" s="69" t="s">
        <v>74</v>
      </c>
      <c r="Q35" s="71"/>
      <c r="S35" s="75"/>
      <c r="T35" s="75"/>
      <c r="U35" s="75"/>
    </row>
    <row r="36" spans="2:21" s="21" customFormat="1" ht="24.95" customHeight="1" thickBot="1">
      <c r="B36" s="105" t="s">
        <v>15</v>
      </c>
      <c r="C36" s="105"/>
      <c r="D36" s="105"/>
      <c r="E36" s="105"/>
      <c r="F36" s="105"/>
      <c r="I36"/>
      <c r="J36"/>
      <c r="K36" s="57" t="s">
        <v>52</v>
      </c>
      <c r="L36" s="62"/>
      <c r="M36" s="62"/>
      <c r="N36" s="63"/>
      <c r="O36" s="72"/>
      <c r="P36" s="69" t="s">
        <v>74</v>
      </c>
      <c r="Q36" s="71"/>
      <c r="S36" s="75"/>
      <c r="T36" s="75"/>
      <c r="U36" s="75"/>
    </row>
    <row r="37" spans="2:21">
      <c r="B37" s="92" t="s">
        <v>6</v>
      </c>
      <c r="C37" s="93"/>
      <c r="D37" s="93"/>
      <c r="E37" s="94"/>
      <c r="F37" s="85" t="s">
        <v>33</v>
      </c>
      <c r="K37" s="58" t="s">
        <v>76</v>
      </c>
      <c r="L37" s="59"/>
      <c r="M37" s="59"/>
      <c r="N37" s="60"/>
      <c r="O37" s="70">
        <v>40756</v>
      </c>
      <c r="P37" s="69" t="s">
        <v>72</v>
      </c>
      <c r="Q37" s="71"/>
      <c r="S37" s="75"/>
      <c r="T37" s="75"/>
      <c r="U37" s="75"/>
    </row>
    <row r="38" spans="2:21" ht="13.5" thickBot="1">
      <c r="B38" s="100"/>
      <c r="C38" s="101"/>
      <c r="D38" s="101"/>
      <c r="E38" s="102"/>
      <c r="F38" s="106"/>
      <c r="K38" s="57" t="s">
        <v>53</v>
      </c>
      <c r="L38" s="62"/>
      <c r="M38" s="62"/>
      <c r="N38" s="63"/>
      <c r="O38" s="72"/>
      <c r="P38" s="69" t="s">
        <v>74</v>
      </c>
      <c r="Q38" s="71"/>
    </row>
    <row r="39" spans="2:21">
      <c r="B39" s="103" t="str">
        <f>IF($L$21=29.4%,"29,4% of Effort WBS","30% of Effort WBS")</f>
        <v>29,4% of Effort WBS</v>
      </c>
      <c r="C39" s="104"/>
      <c r="D39" s="32" t="s">
        <v>36</v>
      </c>
      <c r="E39" s="34" t="s">
        <v>78</v>
      </c>
      <c r="F39" s="33">
        <f>IF($E$39="Y",IF($B$7="End-2-End",F33*L21,0),0)</f>
        <v>0</v>
      </c>
      <c r="K39" s="58" t="s">
        <v>54</v>
      </c>
      <c r="L39" s="59"/>
      <c r="M39" s="59"/>
      <c r="N39" s="60"/>
      <c r="O39" s="72"/>
      <c r="P39" s="69" t="s">
        <v>74</v>
      </c>
      <c r="Q39" s="71"/>
    </row>
    <row r="40" spans="2:21" ht="13.5" customHeight="1" thickBot="1">
      <c r="B40" s="107" t="s">
        <v>35</v>
      </c>
      <c r="C40" s="108"/>
      <c r="D40" s="108"/>
      <c r="E40" s="108"/>
      <c r="F40" s="31">
        <f>SUM(F39:F39)</f>
        <v>0</v>
      </c>
      <c r="G40" s="13"/>
      <c r="H40" s="13"/>
      <c r="K40" s="57" t="s">
        <v>55</v>
      </c>
      <c r="L40" s="62"/>
      <c r="M40" s="62"/>
      <c r="N40" s="63"/>
      <c r="O40" s="70">
        <v>41183</v>
      </c>
      <c r="P40" s="69" t="s">
        <v>72</v>
      </c>
      <c r="Q40" s="71"/>
    </row>
    <row r="41" spans="2:21" s="21" customFormat="1" ht="24.95" customHeight="1" thickBot="1">
      <c r="B41" s="105" t="s">
        <v>22</v>
      </c>
      <c r="C41" s="105"/>
      <c r="D41" s="105"/>
      <c r="E41" s="105"/>
      <c r="F41" s="105"/>
      <c r="I41"/>
      <c r="J41"/>
      <c r="K41" s="58" t="s">
        <v>56</v>
      </c>
      <c r="L41" s="59"/>
      <c r="M41" s="59"/>
      <c r="N41" s="60"/>
      <c r="O41" s="72"/>
      <c r="P41" s="69" t="s">
        <v>74</v>
      </c>
      <c r="Q41" s="71"/>
    </row>
    <row r="42" spans="2:21">
      <c r="B42" s="92" t="s">
        <v>12</v>
      </c>
      <c r="C42" s="93"/>
      <c r="D42" s="93"/>
      <c r="E42" s="94"/>
      <c r="F42" s="85" t="s">
        <v>33</v>
      </c>
      <c r="K42" s="57" t="s">
        <v>57</v>
      </c>
      <c r="L42" s="62"/>
      <c r="M42" s="62"/>
      <c r="N42" s="63"/>
      <c r="O42" s="72"/>
      <c r="P42" s="69" t="s">
        <v>74</v>
      </c>
      <c r="Q42" s="71"/>
    </row>
    <row r="43" spans="2:21" ht="13.5" thickBot="1">
      <c r="B43" s="95"/>
      <c r="C43" s="96"/>
      <c r="D43" s="96"/>
      <c r="E43" s="97"/>
      <c r="F43" s="86"/>
      <c r="K43" s="58" t="s">
        <v>58</v>
      </c>
      <c r="L43" s="59"/>
      <c r="M43" s="59"/>
      <c r="N43" s="60"/>
      <c r="O43" s="72"/>
      <c r="P43" s="69" t="s">
        <v>74</v>
      </c>
      <c r="Q43" s="71"/>
    </row>
    <row r="44" spans="2:21">
      <c r="B44" s="98"/>
      <c r="C44" s="99"/>
      <c r="D44" s="99"/>
      <c r="E44" s="99"/>
      <c r="F44" s="6"/>
      <c r="K44" s="57" t="s">
        <v>59</v>
      </c>
      <c r="L44" s="62"/>
      <c r="M44" s="62"/>
      <c r="N44" s="63"/>
      <c r="O44" s="72"/>
      <c r="P44" s="69" t="s">
        <v>74</v>
      </c>
      <c r="Q44" s="71"/>
    </row>
    <row r="45" spans="2:21">
      <c r="B45" s="87"/>
      <c r="C45" s="88"/>
      <c r="D45" s="88"/>
      <c r="E45" s="88"/>
      <c r="F45" s="7"/>
      <c r="K45" s="58" t="s">
        <v>60</v>
      </c>
      <c r="L45" s="59"/>
      <c r="M45" s="59"/>
      <c r="N45" s="60"/>
      <c r="O45" s="70">
        <v>40817</v>
      </c>
      <c r="P45" s="69" t="s">
        <v>72</v>
      </c>
      <c r="Q45" s="71"/>
    </row>
    <row r="46" spans="2:21">
      <c r="B46" s="89"/>
      <c r="C46" s="90"/>
      <c r="D46" s="90"/>
      <c r="E46" s="91"/>
      <c r="F46" s="7"/>
      <c r="K46" s="57" t="s">
        <v>61</v>
      </c>
      <c r="L46" s="62"/>
      <c r="M46" s="62"/>
      <c r="N46" s="63"/>
      <c r="O46" s="70">
        <v>40848</v>
      </c>
      <c r="P46" s="69" t="s">
        <v>72</v>
      </c>
      <c r="Q46" s="71"/>
    </row>
    <row r="47" spans="2:21">
      <c r="B47" s="89"/>
      <c r="C47" s="90"/>
      <c r="D47" s="90"/>
      <c r="E47" s="91"/>
      <c r="F47" s="7"/>
      <c r="K47" s="58" t="s">
        <v>62</v>
      </c>
      <c r="L47" s="59"/>
      <c r="M47" s="59"/>
      <c r="N47" s="60"/>
      <c r="O47" s="72"/>
      <c r="P47" s="69" t="s">
        <v>74</v>
      </c>
      <c r="Q47" s="71"/>
    </row>
    <row r="48" spans="2:21" ht="13.5" thickBot="1">
      <c r="B48" s="87"/>
      <c r="C48" s="88"/>
      <c r="D48" s="88"/>
      <c r="E48" s="88"/>
      <c r="F48" s="7"/>
      <c r="K48" s="57" t="s">
        <v>63</v>
      </c>
      <c r="L48" s="62"/>
      <c r="M48" s="62"/>
      <c r="N48" s="63"/>
      <c r="O48" s="72"/>
      <c r="P48" s="69" t="s">
        <v>74</v>
      </c>
      <c r="Q48" s="71"/>
    </row>
    <row r="49" spans="2:17" ht="13.5" thickBot="1">
      <c r="B49" s="82" t="s">
        <v>21</v>
      </c>
      <c r="C49" s="83"/>
      <c r="D49" s="83"/>
      <c r="E49" s="83"/>
      <c r="F49" s="12">
        <f>SUM(F44:F48)</f>
        <v>0</v>
      </c>
      <c r="K49" s="58" t="s">
        <v>64</v>
      </c>
      <c r="L49" s="59"/>
      <c r="M49" s="59"/>
      <c r="N49" s="60"/>
      <c r="O49" s="70">
        <v>41000</v>
      </c>
      <c r="P49" s="69" t="s">
        <v>71</v>
      </c>
      <c r="Q49" s="71"/>
    </row>
    <row r="50" spans="2:17" ht="24.95" customHeight="1" thickBot="1">
      <c r="B50" s="84" t="s">
        <v>16</v>
      </c>
      <c r="C50" s="84"/>
      <c r="D50" s="84"/>
      <c r="E50" s="84"/>
      <c r="F50" s="84"/>
      <c r="K50" s="64" t="s">
        <v>39</v>
      </c>
      <c r="L50" s="65"/>
      <c r="M50" s="65"/>
      <c r="N50" s="66"/>
      <c r="O50" s="70">
        <v>41122</v>
      </c>
      <c r="P50" s="69" t="s">
        <v>71</v>
      </c>
      <c r="Q50" s="71"/>
    </row>
    <row r="51" spans="2:17" ht="18.75" thickBot="1">
      <c r="B51" s="79" t="s">
        <v>23</v>
      </c>
      <c r="C51" s="80"/>
      <c r="D51" s="80"/>
      <c r="E51" s="81"/>
      <c r="F51" s="35">
        <f>ROUND(F35+F40+F49,0)</f>
        <v>17</v>
      </c>
      <c r="G51" s="1"/>
      <c r="H51" s="1"/>
    </row>
    <row r="52" spans="2:17" ht="14.25" customHeight="1" thickBot="1">
      <c r="B52" s="25"/>
      <c r="C52" s="26"/>
      <c r="D52" s="26"/>
      <c r="E52" s="27" t="s">
        <v>24</v>
      </c>
      <c r="F52" s="28" t="str">
        <f>IF(F49&gt;0,ROUND(100*F49/(F35+F40+F49),0),"0")</f>
        <v>0</v>
      </c>
    </row>
    <row r="53" spans="2:17" ht="14.25" customHeight="1" thickBot="1">
      <c r="B53" s="25"/>
      <c r="C53" s="26"/>
      <c r="D53" s="26"/>
      <c r="E53" s="29" t="s">
        <v>25</v>
      </c>
      <c r="F53" s="30" t="str">
        <f>IF(F21&gt;0,ROUND(100*(F21+(F21/F35)*F40)/(F35+F40+F49),"0"),"0")</f>
        <v>0</v>
      </c>
    </row>
    <row r="61" spans="2:17" s="21" customFormat="1" ht="15.75" customHeight="1">
      <c r="B61"/>
      <c r="C61"/>
      <c r="D61"/>
      <c r="E61"/>
      <c r="F61"/>
      <c r="J61"/>
      <c r="K61"/>
      <c r="L61"/>
      <c r="M61"/>
      <c r="N61"/>
    </row>
    <row r="65" ht="12" customHeight="1"/>
  </sheetData>
  <sheetProtection password="885B" sheet="1" selectLockedCells="1"/>
  <autoFilter ref="K23:O50">
    <filterColumn colId="0" showButton="0"/>
    <filterColumn colId="1" showButton="0"/>
    <filterColumn colId="2" showButton="0"/>
  </autoFilter>
  <dataConsolidate/>
  <mergeCells count="57">
    <mergeCell ref="A1:G1"/>
    <mergeCell ref="B7:F7"/>
    <mergeCell ref="B5:F5"/>
    <mergeCell ref="K5:L5"/>
    <mergeCell ref="C3:E3"/>
    <mergeCell ref="F3:G3"/>
    <mergeCell ref="B4:F4"/>
    <mergeCell ref="B35:E35"/>
    <mergeCell ref="B25:E25"/>
    <mergeCell ref="K23:N23"/>
    <mergeCell ref="B33:E33"/>
    <mergeCell ref="B27:E27"/>
    <mergeCell ref="B30:E30"/>
    <mergeCell ref="B31:E31"/>
    <mergeCell ref="B29:E29"/>
    <mergeCell ref="B28:E28"/>
    <mergeCell ref="B26:E26"/>
    <mergeCell ref="F23:F24"/>
    <mergeCell ref="B23:E24"/>
    <mergeCell ref="B22:F22"/>
    <mergeCell ref="C20:D20"/>
    <mergeCell ref="C21:D21"/>
    <mergeCell ref="C13:D13"/>
    <mergeCell ref="C19:D19"/>
    <mergeCell ref="C18:D18"/>
    <mergeCell ref="C14:D14"/>
    <mergeCell ref="C15:D15"/>
    <mergeCell ref="W8:Y8"/>
    <mergeCell ref="C16:D16"/>
    <mergeCell ref="C17:D17"/>
    <mergeCell ref="B12:B20"/>
    <mergeCell ref="C12:D12"/>
    <mergeCell ref="O8:Q8"/>
    <mergeCell ref="S8:U8"/>
    <mergeCell ref="K8:M8"/>
    <mergeCell ref="B9:F9"/>
    <mergeCell ref="B8:F8"/>
    <mergeCell ref="C10:D11"/>
    <mergeCell ref="B10:B11"/>
    <mergeCell ref="E10:E11"/>
    <mergeCell ref="F10:F11"/>
    <mergeCell ref="B37:E38"/>
    <mergeCell ref="B39:C39"/>
    <mergeCell ref="B41:F41"/>
    <mergeCell ref="B36:F36"/>
    <mergeCell ref="F37:F38"/>
    <mergeCell ref="B40:E40"/>
    <mergeCell ref="B51:E51"/>
    <mergeCell ref="B49:E49"/>
    <mergeCell ref="B50:F50"/>
    <mergeCell ref="F42:F43"/>
    <mergeCell ref="B48:E48"/>
    <mergeCell ref="B47:E47"/>
    <mergeCell ref="B42:E43"/>
    <mergeCell ref="B46:E46"/>
    <mergeCell ref="B45:E45"/>
    <mergeCell ref="B44:E44"/>
  </mergeCells>
  <phoneticPr fontId="0" type="noConversion"/>
  <conditionalFormatting sqref="B42:F43 B23:F24 B37:F38 B10:F11">
    <cfRule type="expression" dxfId="12" priority="7" stopIfTrue="1">
      <formula>$B$7="DBI / ST"</formula>
    </cfRule>
    <cfRule type="expression" dxfId="11" priority="8" stopIfTrue="1">
      <formula>$B$7="End-2-End"</formula>
    </cfRule>
    <cfRule type="expression" dxfId="10" priority="9" stopIfTrue="1">
      <formula>$B$7="Testing FAT / PPT"</formula>
    </cfRule>
  </conditionalFormatting>
  <conditionalFormatting sqref="E39">
    <cfRule type="cellIs" priority="10" stopIfTrue="1" operator="equal">
      <formula>"N"</formula>
    </cfRule>
    <cfRule type="expression" dxfId="9" priority="11" stopIfTrue="1">
      <formula>$B$7="Testing FAT / PPT"</formula>
    </cfRule>
    <cfRule type="expression" dxfId="8" priority="12" stopIfTrue="1">
      <formula>$B$7="DBI / ST"</formula>
    </cfRule>
  </conditionalFormatting>
  <conditionalFormatting sqref="B12:B20 C12:D18 F12:F18">
    <cfRule type="expression" dxfId="7" priority="13" stopIfTrue="1">
      <formula>$B$7="DBI / ST"</formula>
    </cfRule>
    <cfRule type="expression" dxfId="6" priority="14" stopIfTrue="1">
      <formula>$B$7="End-2-End"</formula>
    </cfRule>
    <cfRule type="expression" dxfId="5" priority="15" stopIfTrue="1">
      <formula>$B$7="Testing FAT / PPT"</formula>
    </cfRule>
  </conditionalFormatting>
  <conditionalFormatting sqref="C3:E3">
    <cfRule type="expression" dxfId="4" priority="16" stopIfTrue="1">
      <formula>$F$3=""</formula>
    </cfRule>
  </conditionalFormatting>
  <conditionalFormatting sqref="B3">
    <cfRule type="expression" dxfId="3" priority="6" stopIfTrue="1">
      <formula>B3="XX9999"</formula>
    </cfRule>
  </conditionalFormatting>
  <conditionalFormatting sqref="B4:F4">
    <cfRule type="expression" dxfId="2" priority="5" stopIfTrue="1">
      <formula>B4="(sub-)Projectname"</formula>
    </cfRule>
  </conditionalFormatting>
  <conditionalFormatting sqref="B5:F5">
    <cfRule type="expression" dxfId="1" priority="4" stopIfTrue="1">
      <formula>B5="PM name"</formula>
    </cfRule>
  </conditionalFormatting>
  <conditionalFormatting sqref="B8:F8">
    <cfRule type="expression" dxfId="0" priority="1" stopIfTrue="1">
      <formula>$B$8="&lt;mandatory&gt;"</formula>
    </cfRule>
  </conditionalFormatting>
  <dataValidations count="4">
    <dataValidation type="list" allowBlank="1" showInputMessage="1" showErrorMessage="1" sqref="E39">
      <formula1>"N,Y"</formula1>
    </dataValidation>
    <dataValidation type="list" allowBlank="1" showInputMessage="1" showErrorMessage="1" sqref="B7">
      <formula1>"DBI / ST,End-2-End,Testing FAT / PPT"</formula1>
    </dataValidation>
    <dataValidation type="list" allowBlank="1" showInputMessage="1" showErrorMessage="1" sqref="F3">
      <formula1>"Martin van Dijk,Nico Mak, Willem Naber, Stefan Simenon, Project Manager"</formula1>
    </dataValidation>
    <dataValidation type="list" allowBlank="1" showInputMessage="1" showErrorMessage="1" sqref="B8:F8">
      <formula1>SubDomains</formula1>
    </dataValidation>
  </dataValidations>
  <pageMargins left="0.47244094488188981" right="0.70866141732283472" top="0.31496062992125984" bottom="0.70866141732283472" header="0.19685039370078741" footer="0.19685039370078741"/>
  <pageSetup paperSize="9" scale="10" orientation="portrait" r:id="rId1"/>
  <headerFooter alignWithMargins="0">
    <oddFooter xml:space="preserve">&amp;LTariffs 2013
&amp;7Template version date: 31-01-2013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 Estimation Infosys</vt:lpstr>
      <vt:lpstr>'WO Estimation Infosys'!Print_Area</vt:lpstr>
      <vt:lpstr>SubDomains</vt:lpstr>
    </vt:vector>
  </TitlesOfParts>
  <Company>ABN AMRO Bank N.V.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XKNM</dc:creator>
  <cp:lastModifiedBy>Vinay Bhuria</cp:lastModifiedBy>
  <cp:lastPrinted>2013-01-29T12:32:33Z</cp:lastPrinted>
  <dcterms:created xsi:type="dcterms:W3CDTF">2009-01-19T09:30:23Z</dcterms:created>
  <dcterms:modified xsi:type="dcterms:W3CDTF">2014-02-24T06:09:12Z</dcterms:modified>
</cp:coreProperties>
</file>