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a0ec84277a51c8/Documents/Alex Grad School/ECE535 Satellite Communications/Homework/Module 6 - AntennaPhase/"/>
    </mc:Choice>
  </mc:AlternateContent>
  <xr:revisionPtr revIDLastSave="60" documentId="13_ncr:1_{87AF32D1-E93D-43C0-BD01-8F8D40326E9B}" xr6:coauthVersionLast="47" xr6:coauthVersionMax="47" xr10:uidLastSave="{69281C49-92CC-464F-B7B5-AB9BE2831F14}"/>
  <bookViews>
    <workbookView xWindow="-120" yWindow="-120" windowWidth="29040" windowHeight="15720" activeTab="1" xr2:uid="{DBFC64DC-9AC6-4E10-A562-E80F78773C1B}"/>
  </bookViews>
  <sheets>
    <sheet name="Sheet5" sheetId="5" r:id="rId1"/>
    <sheet name="Sheet1" sheetId="1" r:id="rId2"/>
    <sheet name="5.7" sheetId="2" r:id="rId3"/>
    <sheet name="5.9 (2)" sheetId="6" r:id="rId4"/>
    <sheet name="5.9" sheetId="3" r:id="rId5"/>
    <sheet name="5.13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1" l="1"/>
  <c r="F15" i="5"/>
  <c r="E17" i="5"/>
  <c r="E14" i="5"/>
  <c r="G14" i="5"/>
  <c r="D10" i="5"/>
  <c r="J9" i="6" a="1"/>
  <c r="J9" i="6" s="1"/>
  <c r="N6" i="6"/>
  <c r="K9" i="6" s="1" a="1"/>
  <c r="K9" i="6" s="1"/>
  <c r="G6" i="6"/>
  <c r="Q19" i="5"/>
  <c r="Q17" i="5"/>
  <c r="E2" i="5"/>
  <c r="E5" i="5"/>
  <c r="D9" i="5" s="1"/>
  <c r="E4" i="5"/>
  <c r="J9" i="4" a="1"/>
  <c r="J9" i="4" s="1"/>
  <c r="N6" i="4"/>
  <c r="G6" i="4"/>
  <c r="G7" i="4" s="1"/>
  <c r="K9" i="3" a="1"/>
  <c r="K9" i="3" s="1"/>
  <c r="J9" i="2" a="1"/>
  <c r="J9" i="2" s="1"/>
  <c r="G7" i="3"/>
  <c r="G8" i="3" s="1"/>
  <c r="N6" i="3"/>
  <c r="G6" i="3"/>
  <c r="K9" i="2" a="1"/>
  <c r="K9" i="2" s="1"/>
  <c r="G37" i="2"/>
  <c r="G38" i="2"/>
  <c r="G39" i="2"/>
  <c r="G40" i="2"/>
  <c r="G41" i="2"/>
  <c r="G42" i="2"/>
  <c r="G43" i="2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22" i="2"/>
  <c r="G23" i="2"/>
  <c r="G24" i="2"/>
  <c r="G25" i="2"/>
  <c r="G26" i="2"/>
  <c r="G27" i="2"/>
  <c r="G28" i="2"/>
  <c r="G29" i="2" s="1"/>
  <c r="G30" i="2" s="1"/>
  <c r="G31" i="2" s="1"/>
  <c r="G32" i="2" s="1"/>
  <c r="G33" i="2" s="1"/>
  <c r="G34" i="2" s="1"/>
  <c r="G35" i="2" s="1"/>
  <c r="G36" i="2" s="1"/>
  <c r="N6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8" i="2"/>
  <c r="G7" i="2"/>
  <c r="G6" i="2"/>
  <c r="K21" i="1"/>
  <c r="J21" i="1"/>
  <c r="I21" i="1"/>
  <c r="I22" i="1" s="1"/>
  <c r="K23" i="1" s="1"/>
  <c r="F3" i="1"/>
  <c r="F6" i="1"/>
  <c r="I11" i="1" s="1"/>
  <c r="F7" i="1"/>
  <c r="I8" i="1"/>
  <c r="J8" i="1" s="1"/>
  <c r="K29" i="1" l="1"/>
  <c r="K28" i="1"/>
  <c r="L17" i="1"/>
  <c r="I17" i="1"/>
  <c r="I9" i="1"/>
  <c r="I10" i="1"/>
  <c r="F14" i="5"/>
  <c r="E21" i="5" s="1"/>
  <c r="E9" i="5"/>
  <c r="B14" i="5"/>
  <c r="G7" i="6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54" i="6" s="1"/>
  <c r="G55" i="6" s="1"/>
  <c r="G56" i="6" s="1"/>
  <c r="G57" i="6" s="1"/>
  <c r="G58" i="6" s="1"/>
  <c r="G59" i="6" s="1"/>
  <c r="G60" i="6" s="1"/>
  <c r="G61" i="6" s="1"/>
  <c r="G62" i="6" s="1"/>
  <c r="G63" i="6" s="1"/>
  <c r="G64" i="6" s="1"/>
  <c r="G8" i="4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G54" i="4" s="1"/>
  <c r="G55" i="4" s="1"/>
  <c r="G56" i="4" s="1"/>
  <c r="G57" i="4" s="1"/>
  <c r="G58" i="4" s="1"/>
  <c r="G59" i="4" s="1"/>
  <c r="G60" i="4" s="1"/>
  <c r="G61" i="4" s="1"/>
  <c r="G62" i="4" s="1"/>
  <c r="G63" i="4" s="1"/>
  <c r="G64" i="4" s="1"/>
  <c r="K9" i="4" a="1"/>
  <c r="K9" i="4" s="1"/>
  <c r="G9" i="3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J9" i="3" a="1"/>
  <c r="J9" i="3" s="1"/>
  <c r="I23" i="1"/>
  <c r="J23" i="1"/>
  <c r="I29" i="1" l="1"/>
  <c r="I28" i="1"/>
  <c r="I15" i="1"/>
  <c r="J29" i="1"/>
  <c r="I30" i="1" s="1"/>
  <c r="J28" i="1"/>
  <c r="I32" i="1" s="1"/>
  <c r="I24" i="1" s="1"/>
  <c r="L16" i="1"/>
  <c r="I16" i="1"/>
  <c r="J32" i="1" l="1"/>
  <c r="J24" i="1" s="1"/>
  <c r="K30" i="1"/>
  <c r="J30" i="1"/>
  <c r="K32" i="1"/>
  <c r="K24" i="1" s="1"/>
  <c r="L24" i="1" l="1"/>
  <c r="I25" i="1"/>
  <c r="I34" i="1" s="1"/>
  <c r="J3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<sst xmlns="http://schemas.openxmlformats.org/spreadsheetml/2006/main" count="51" uniqueCount="42">
  <si>
    <t>SS</t>
  </si>
  <si>
    <t>aGSO</t>
  </si>
  <si>
    <t>R</t>
  </si>
  <si>
    <t>LAT</t>
  </si>
  <si>
    <t>LONG</t>
  </si>
  <si>
    <t>B</t>
  </si>
  <si>
    <t>Deg</t>
  </si>
  <si>
    <t>Rad</t>
  </si>
  <si>
    <t>Rx</t>
  </si>
  <si>
    <t>Ry</t>
  </si>
  <si>
    <t>Rz</t>
  </si>
  <si>
    <t>r</t>
  </si>
  <si>
    <t>k</t>
  </si>
  <si>
    <t>e</t>
  </si>
  <si>
    <t>ax</t>
  </si>
  <si>
    <t>ay</t>
  </si>
  <si>
    <t>az</t>
  </si>
  <si>
    <t>|h|</t>
  </si>
  <si>
    <t>p</t>
  </si>
  <si>
    <t>p*f</t>
  </si>
  <si>
    <t>g=k x e</t>
  </si>
  <si>
    <t>h=g x k</t>
  </si>
  <si>
    <t>f=k x r</t>
  </si>
  <si>
    <t>|f|</t>
  </si>
  <si>
    <t>x</t>
  </si>
  <si>
    <t>y</t>
  </si>
  <si>
    <t>f</t>
  </si>
  <si>
    <t>el</t>
  </si>
  <si>
    <t>t</t>
  </si>
  <si>
    <t>wl</t>
  </si>
  <si>
    <t>U</t>
  </si>
  <si>
    <t>V</t>
  </si>
  <si>
    <t>A</t>
  </si>
  <si>
    <t>ah</t>
  </si>
  <si>
    <t>bh</t>
  </si>
  <si>
    <t>av</t>
  </si>
  <si>
    <t>bv</t>
  </si>
  <si>
    <t>ac</t>
  </si>
  <si>
    <t>bc</t>
  </si>
  <si>
    <t>Ex</t>
  </si>
  <si>
    <t>Ey</t>
  </si>
  <si>
    <r>
      <t>8cos</t>
    </r>
    <r>
      <rPr>
        <sz val="9"/>
        <color rgb="FF333333"/>
        <rFont val="MJXc-TeX-main-R"/>
      </rPr>
      <t>4</t>
    </r>
    <r>
      <rPr>
        <sz val="13"/>
        <color rgb="FF333333"/>
        <rFont val="MJXc-TeX-math-I"/>
      </rPr>
      <t>θ</t>
    </r>
    <r>
      <rPr>
        <sz val="13"/>
        <color rgb="FF333333"/>
        <rFont val="MJXc-TeX-main-R"/>
      </rPr>
      <t>−8cos</t>
    </r>
    <r>
      <rPr>
        <sz val="9"/>
        <color rgb="FF333333"/>
        <rFont val="MJXc-TeX-main-R"/>
      </rPr>
      <t>2</t>
    </r>
    <r>
      <rPr>
        <sz val="13"/>
        <color rgb="FF333333"/>
        <rFont val="MJXc-TeX-math-I"/>
      </rPr>
      <t>θ</t>
    </r>
    <r>
      <rPr>
        <sz val="13"/>
        <color rgb="FF333333"/>
        <rFont val="MJXc-TeX-main-R"/>
      </rPr>
      <t>+1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</si>
</sst>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444444"/>
      <name val="Courier New"/>
      <family val="3"/>
    </font>
    <font>
      <sz val="13"/>
      <color rgb="FF333333"/>
      <name val="MJXc-TeX-main-R"/>
    </font>
    <font>
      <sz val="9"/>
      <color rgb="FF333333"/>
      <name val="MJXc-TeX-main-R"/>
    </font>
    <font>
      <sz val="13"/>
      <color rgb="FF333333"/>
      <name val="MJXc-TeX-math-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Polarization Chart with </a:t>
            </a:r>
            <a:r>
              <a:rPr lang="el-GR"/>
              <a:t>δ</a:t>
            </a:r>
            <a:r>
              <a:rPr lang="en-US"/>
              <a:t> = -45°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'5.7'!$J$9:$J$64</c:f>
              <c:numCache>
                <c:formatCode>General</c:formatCode>
                <c:ptCount val="56"/>
                <c:pt idx="0">
                  <c:v>1.83772268236293E-16</c:v>
                </c:pt>
                <c:pt idx="1">
                  <c:v>0.29950024994048491</c:v>
                </c:pt>
                <c:pt idx="2">
                  <c:v>0.59600799238518432</c:v>
                </c:pt>
                <c:pt idx="3">
                  <c:v>0.88656061998401969</c:v>
                </c:pt>
                <c:pt idx="4">
                  <c:v>1.1682550269259526</c:v>
                </c:pt>
                <c:pt idx="5">
                  <c:v>1.4382766158126103</c:v>
                </c:pt>
                <c:pt idx="6">
                  <c:v>1.6939274201851071</c:v>
                </c:pt>
                <c:pt idx="7">
                  <c:v>1.9326530617130744</c:v>
                </c:pt>
                <c:pt idx="8">
                  <c:v>2.1520682726985689</c:v>
                </c:pt>
                <c:pt idx="9">
                  <c:v>2.3499807288824508</c:v>
                </c:pt>
                <c:pt idx="10">
                  <c:v>2.5244129544236902</c:v>
                </c:pt>
                <c:pt idx="11">
                  <c:v>2.6736220801843067</c:v>
                </c:pt>
                <c:pt idx="12">
                  <c:v>2.7961172579016793</c:v>
                </c:pt>
                <c:pt idx="13">
                  <c:v>2.8906745562515792</c:v>
                </c:pt>
                <c:pt idx="14">
                  <c:v>2.9563491899653807</c:v>
                </c:pt>
                <c:pt idx="15">
                  <c:v>2.9924849598121632</c:v>
                </c:pt>
                <c:pt idx="16">
                  <c:v>2.9987208091245154</c:v>
                </c:pt>
                <c:pt idx="17">
                  <c:v>2.9749944313574055</c:v>
                </c:pt>
                <c:pt idx="18">
                  <c:v>2.9215428926345854</c:v>
                </c:pt>
                <c:pt idx="19">
                  <c:v>2.8389002630622429</c:v>
                </c:pt>
                <c:pt idx="20">
                  <c:v>2.7278922804770445</c:v>
                </c:pt>
                <c:pt idx="21">
                  <c:v>2.589628099946621</c:v>
                </c:pt>
                <c:pt idx="22">
                  <c:v>2.4254892114587698</c:v>
                </c:pt>
                <c:pt idx="23">
                  <c:v>2.2371156365301599</c:v>
                </c:pt>
                <c:pt idx="24">
                  <c:v>2.0263895416534523</c:v>
                </c:pt>
                <c:pt idx="25">
                  <c:v>1.7954164323118686</c:v>
                </c:pt>
                <c:pt idx="26">
                  <c:v>1.5465041154643919</c:v>
                </c:pt>
                <c:pt idx="27">
                  <c:v>1.2821396407014884</c:v>
                </c:pt>
                <c:pt idx="28">
                  <c:v>1.0049644504677131</c:v>
                </c:pt>
                <c:pt idx="29">
                  <c:v>0.71774798764194514</c:v>
                </c:pt>
                <c:pt idx="30">
                  <c:v>0.4233600241795995</c:v>
                </c:pt>
                <c:pt idx="31">
                  <c:v>0.12474198729986929</c:v>
                </c:pt>
                <c:pt idx="32">
                  <c:v>-0.17512243028274244</c:v>
                </c:pt>
                <c:pt idx="33">
                  <c:v>-0.47323708242974816</c:v>
                </c:pt>
                <c:pt idx="34">
                  <c:v>-0.76662330608049722</c:v>
                </c:pt>
                <c:pt idx="35">
                  <c:v>-1.0523496830688628</c:v>
                </c:pt>
                <c:pt idx="36">
                  <c:v>-1.3275613298845599</c:v>
                </c:pt>
                <c:pt idx="37">
                  <c:v>-1.5895084227254825</c:v>
                </c:pt>
                <c:pt idx="38">
                  <c:v>-1.83557367282816</c:v>
                </c:pt>
                <c:pt idx="39">
                  <c:v>-2.0632984775519243</c:v>
                </c:pt>
                <c:pt idx="40">
                  <c:v>-2.2704074859237875</c:v>
                </c:pt>
                <c:pt idx="41">
                  <c:v>-2.4548313331932343</c:v>
                </c:pt>
                <c:pt idx="42">
                  <c:v>-2.6147273172407663</c:v>
                </c:pt>
                <c:pt idx="43">
                  <c:v>-2.748497810248367</c:v>
                </c:pt>
                <c:pt idx="44">
                  <c:v>-2.8548062216685492</c:v>
                </c:pt>
                <c:pt idx="45">
                  <c:v>-2.9325903529952924</c:v>
                </c:pt>
                <c:pt idx="46">
                  <c:v>-2.9810730109003938</c:v>
                </c:pt>
                <c:pt idx="47">
                  <c:v>-2.9997697726923027</c:v>
                </c:pt>
                <c:pt idx="48">
                  <c:v>-2.9884938265075212</c:v>
                </c:pt>
                <c:pt idx="49">
                  <c:v>-2.9473578378729965</c:v>
                </c:pt>
                <c:pt idx="50">
                  <c:v>-2.8767728239894135</c:v>
                </c:pt>
                <c:pt idx="51">
                  <c:v>-2.7774440469831942</c:v>
                </c:pt>
                <c:pt idx="52">
                  <c:v>-2.6503639671604562</c:v>
                </c:pt>
                <c:pt idx="53">
                  <c:v>-2.4968023266716992</c:v>
                </c:pt>
                <c:pt idx="54">
                  <c:v>-2.318293462667957</c:v>
                </c:pt>
                <c:pt idx="55">
                  <c:v>-2.1166209767111699</c:v>
                </c:pt>
              </c:numCache>
            </c:numRef>
          </c:xVal>
          <c:yVal>
            <c:numRef>
              <c:f>'5.7'!$K$9:$K$64</c:f>
              <c:numCache>
                <c:formatCode>General</c:formatCode>
                <c:ptCount val="56"/>
                <c:pt idx="0">
                  <c:v>-0.70710678118654746</c:v>
                </c:pt>
                <c:pt idx="1">
                  <c:v>-0.63298130667695807</c:v>
                </c:pt>
                <c:pt idx="2">
                  <c:v>-0.55253129218685393</c:v>
                </c:pt>
                <c:pt idx="3">
                  <c:v>-0.46656056766778098</c:v>
                </c:pt>
                <c:pt idx="4">
                  <c:v>-0.37592812418099064</c:v>
                </c:pt>
                <c:pt idx="5">
                  <c:v>-0.28153953114270019</c:v>
                </c:pt>
                <c:pt idx="6">
                  <c:v>-0.18433788817382768</c:v>
                </c:pt>
                <c:pt idx="7">
                  <c:v>-8.5294401960326949E-2</c:v>
                </c:pt>
                <c:pt idx="8">
                  <c:v>1.4601317722980631E-2</c:v>
                </c:pt>
                <c:pt idx="9">
                  <c:v>0.11435114586615434</c:v>
                </c:pt>
                <c:pt idx="10">
                  <c:v>0.2129584151592967</c:v>
                </c:pt>
                <c:pt idx="11">
                  <c:v>0.30943787436286002</c:v>
                </c:pt>
                <c:pt idx="12">
                  <c:v>0.4028255326123516</c:v>
                </c:pt>
                <c:pt idx="13">
                  <c:v>0.49218829129639824</c:v>
                </c:pt>
                <c:pt idx="14">
                  <c:v>0.57663326726962938</c:v>
                </c:pt>
                <c:pt idx="15">
                  <c:v>0.65531671424591842</c:v>
                </c:pt>
                <c:pt idx="16">
                  <c:v>0.72745245323236785</c:v>
                </c:pt>
                <c:pt idx="17">
                  <c:v>0.79231972776992998</c:v>
                </c:pt>
                <c:pt idx="18">
                  <c:v>0.84927040549369581</c:v>
                </c:pt>
                <c:pt idx="19">
                  <c:v>0.89773545405724053</c:v>
                </c:pt>
                <c:pt idx="20">
                  <c:v>0.93723062671573232</c:v>
                </c:pt>
                <c:pt idx="21">
                  <c:v>0.9673613007593358</c:v>
                </c:pt>
                <c:pt idx="22">
                  <c:v>0.98782642045288405</c:v>
                </c:pt>
                <c:pt idx="23">
                  <c:v>0.99842150508526817</c:v>
                </c:pt>
                <c:pt idx="24">
                  <c:v>0.99904069207311086</c:v>
                </c:pt>
                <c:pt idx="25">
                  <c:v>0.98967779470470552</c:v>
                </c:pt>
                <c:pt idx="26">
                  <c:v>0.97042636395559478</c:v>
                </c:pt>
                <c:pt idx="27">
                  <c:v>0.94147875375814694</c:v>
                </c:pt>
                <c:pt idx="28">
                  <c:v>0.90312419906464703</c:v>
                </c:pt>
                <c:pt idx="29">
                  <c:v>0.85574592590726251</c:v>
                </c:pt>
                <c:pt idx="30">
                  <c:v>0.79981732233020697</c:v>
                </c:pt>
                <c:pt idx="31">
                  <c:v>0.73589720845288398</c:v>
                </c:pt>
                <c:pt idx="32">
                  <c:v>0.66462425292397542</c:v>
                </c:pt>
                <c:pt idx="33">
                  <c:v>0.58671059155541916</c:v>
                </c:pt>
                <c:pt idx="34">
                  <c:v>0.50293471189677774</c:v>
                </c:pt>
                <c:pt idx="35">
                  <c:v>0.41413367484497632</c:v>
                </c:pt>
                <c:pt idx="36">
                  <c:v>0.32119475100851635</c:v>
                </c:pt>
                <c:pt idx="37">
                  <c:v>0.22504655539284779</c:v>
                </c:pt>
                <c:pt idx="38">
                  <c:v>0.12664976898619465</c:v>
                </c:pt>
                <c:pt idx="39">
                  <c:v>2.6987539952679017E-2</c:v>
                </c:pt>
                <c:pt idx="40">
                  <c:v>-7.2944339659149135E-2</c:v>
                </c:pt>
                <c:pt idx="41">
                  <c:v>-0.172147383541296</c:v>
                </c:pt>
                <c:pt idx="42">
                  <c:v>-0.26963038767145758</c:v>
                </c:pt>
                <c:pt idx="43">
                  <c:v>-0.36441933409596228</c:v>
                </c:pt>
                <c:pt idx="44">
                  <c:v>-0.45556712299519631</c:v>
                </c:pt>
                <c:pt idx="45">
                  <c:v>-0.5421630357919317</c:v>
                </c:pt>
                <c:pt idx="46">
                  <c:v>-0.62334183475030647</c:v>
                </c:pt>
                <c:pt idx="47">
                  <c:v>-0.69829240814527194</c:v>
                </c:pt>
                <c:pt idx="48">
                  <c:v>-0.76626587462283091</c:v>
                </c:pt>
                <c:pt idx="49">
                  <c:v>-0.82658306577498064</c:v>
                </c:pt>
                <c:pt idx="50">
                  <c:v>-0.8786413121659411</c:v>
                </c:pt>
                <c:pt idx="51">
                  <c:v>-0.92192046500594249</c:v>
                </c:pt>
                <c:pt idx="52">
                  <c:v>-0.9559880933059931</c:v>
                </c:pt>
                <c:pt idx="53">
                  <c:v>-0.98050380458537967</c:v>
                </c:pt>
                <c:pt idx="54">
                  <c:v>-0.99522264596081522</c:v>
                </c:pt>
                <c:pt idx="55">
                  <c:v>-0.99999755163467863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A1-4707-A3C5-7CAEC855B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097743"/>
        <c:axId val="737797407"/>
      </c:scatterChart>
      <c:valAx>
        <c:axId val="736097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Ex(wt)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797407"/>
        <c:crosses val="autoZero"/>
        <c:crossBetween val="midCat"/>
      </c:valAx>
      <c:valAx>
        <c:axId val="73779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Ey(wt-(-45))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097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'5.9 (2)'!$Q$5:$R$5</c:f>
              <c:numCache>
                <c:formatCode>General</c:formatCode>
                <c:ptCount val="2"/>
                <c:pt idx="0">
                  <c:v>3.33</c:v>
                </c:pt>
                <c:pt idx="1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F8-4E10-8626-1238FB352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955775"/>
        <c:axId val="786542159"/>
      </c:scatterChart>
      <c:valAx>
        <c:axId val="88995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542159"/>
        <c:crosses val="autoZero"/>
        <c:crossBetween val="midCat"/>
      </c:valAx>
      <c:valAx>
        <c:axId val="78654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95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Polarization Chart with </a:t>
            </a:r>
            <a:r>
              <a:rPr lang="el-GR"/>
              <a:t>δ</a:t>
            </a:r>
            <a:r>
              <a:rPr lang="en-US"/>
              <a:t> = 20°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'5.9'!$J$9:$J$64</c:f>
              <c:numCache>
                <c:formatCode>General</c:formatCode>
                <c:ptCount val="56"/>
                <c:pt idx="0">
                  <c:v>6.1257422745431001E-17</c:v>
                </c:pt>
                <c:pt idx="1">
                  <c:v>9.9833416646828307E-2</c:v>
                </c:pt>
                <c:pt idx="2">
                  <c:v>0.19866933079506144</c:v>
                </c:pt>
                <c:pt idx="3">
                  <c:v>0.29552020666133988</c:v>
                </c:pt>
                <c:pt idx="4">
                  <c:v>0.38941834230865086</c:v>
                </c:pt>
                <c:pt idx="5">
                  <c:v>0.47942553860420345</c:v>
                </c:pt>
                <c:pt idx="6">
                  <c:v>0.5646424733950357</c:v>
                </c:pt>
                <c:pt idx="7">
                  <c:v>0.64421768723769146</c:v>
                </c:pt>
                <c:pt idx="8">
                  <c:v>0.71735609089952301</c:v>
                </c:pt>
                <c:pt idx="9">
                  <c:v>0.78332690962748364</c:v>
                </c:pt>
                <c:pt idx="10">
                  <c:v>0.84147098480789673</c:v>
                </c:pt>
                <c:pt idx="11">
                  <c:v>0.89120736006143553</c:v>
                </c:pt>
                <c:pt idx="12">
                  <c:v>0.93203908596722651</c:v>
                </c:pt>
                <c:pt idx="13">
                  <c:v>0.96355818541719307</c:v>
                </c:pt>
                <c:pt idx="14">
                  <c:v>0.98544972998846025</c:v>
                </c:pt>
                <c:pt idx="15">
                  <c:v>0.99749498660405445</c:v>
                </c:pt>
                <c:pt idx="16">
                  <c:v>0.99957360304150511</c:v>
                </c:pt>
                <c:pt idx="17">
                  <c:v>0.99166481045246857</c:v>
                </c:pt>
                <c:pt idx="18">
                  <c:v>0.97384763087819515</c:v>
                </c:pt>
                <c:pt idx="19">
                  <c:v>0.94630008768741436</c:v>
                </c:pt>
                <c:pt idx="20">
                  <c:v>0.90929742682568149</c:v>
                </c:pt>
                <c:pt idx="21">
                  <c:v>0.8632093666488736</c:v>
                </c:pt>
                <c:pt idx="22">
                  <c:v>0.80849640381958998</c:v>
                </c:pt>
                <c:pt idx="23">
                  <c:v>0.74570521217671992</c:v>
                </c:pt>
                <c:pt idx="24">
                  <c:v>0.67546318055115073</c:v>
                </c:pt>
                <c:pt idx="25">
                  <c:v>0.59847214410395622</c:v>
                </c:pt>
                <c:pt idx="26">
                  <c:v>0.51550137182146394</c:v>
                </c:pt>
                <c:pt idx="27">
                  <c:v>0.4273798802338295</c:v>
                </c:pt>
                <c:pt idx="28">
                  <c:v>0.33498815015590439</c:v>
                </c:pt>
                <c:pt idx="29">
                  <c:v>0.2392493292139817</c:v>
                </c:pt>
                <c:pt idx="30">
                  <c:v>0.14112000805986649</c:v>
                </c:pt>
                <c:pt idx="31">
                  <c:v>4.1580662433289763E-2</c:v>
                </c:pt>
                <c:pt idx="32">
                  <c:v>-5.8374143427580814E-2</c:v>
                </c:pt>
                <c:pt idx="33">
                  <c:v>-0.15774569414324938</c:v>
                </c:pt>
                <c:pt idx="34">
                  <c:v>-0.25554110202683239</c:v>
                </c:pt>
                <c:pt idx="35">
                  <c:v>-0.35078322768962095</c:v>
                </c:pt>
                <c:pt idx="36">
                  <c:v>-0.44252044329485329</c:v>
                </c:pt>
                <c:pt idx="37">
                  <c:v>-0.52983614090849418</c:v>
                </c:pt>
                <c:pt idx="38">
                  <c:v>-0.61185789094272003</c:v>
                </c:pt>
                <c:pt idx="39">
                  <c:v>-0.68776615918397477</c:v>
                </c:pt>
                <c:pt idx="40">
                  <c:v>-0.7568024953079292</c:v>
                </c:pt>
                <c:pt idx="41">
                  <c:v>-0.81827711106441137</c:v>
                </c:pt>
                <c:pt idx="42">
                  <c:v>-0.87157577241358886</c:v>
                </c:pt>
                <c:pt idx="43">
                  <c:v>-0.91616593674945568</c:v>
                </c:pt>
                <c:pt idx="44">
                  <c:v>-0.95160207388951645</c:v>
                </c:pt>
                <c:pt idx="45">
                  <c:v>-0.97753011766509745</c:v>
                </c:pt>
                <c:pt idx="46">
                  <c:v>-0.99369100363346463</c:v>
                </c:pt>
                <c:pt idx="47">
                  <c:v>-0.99992325756410094</c:v>
                </c:pt>
                <c:pt idx="48">
                  <c:v>-0.99616460883584046</c:v>
                </c:pt>
                <c:pt idx="49">
                  <c:v>-0.98245261262433214</c:v>
                </c:pt>
                <c:pt idx="50">
                  <c:v>-0.95892427466313779</c:v>
                </c:pt>
                <c:pt idx="51">
                  <c:v>-0.92581468232773145</c:v>
                </c:pt>
                <c:pt idx="52">
                  <c:v>-0.88345465572015214</c:v>
                </c:pt>
                <c:pt idx="53">
                  <c:v>-0.8322674422238997</c:v>
                </c:pt>
                <c:pt idx="54">
                  <c:v>-0.7727644875559857</c:v>
                </c:pt>
                <c:pt idx="55">
                  <c:v>-0.70554032557038993</c:v>
                </c:pt>
              </c:numCache>
            </c:numRef>
          </c:xVal>
          <c:yVal>
            <c:numRef>
              <c:f>'5.9'!$K$9:$K$64</c:f>
              <c:numCache>
                <c:formatCode>General</c:formatCode>
                <c:ptCount val="56"/>
                <c:pt idx="0">
                  <c:v>1.7101007166283442</c:v>
                </c:pt>
                <c:pt idx="1">
                  <c:v>2.1706209607444871</c:v>
                </c:pt>
                <c:pt idx="2">
                  <c:v>2.6094530777327654</c:v>
                </c:pt>
                <c:pt idx="3">
                  <c:v>3.0222124021388437</c:v>
                </c:pt>
                <c:pt idx="4">
                  <c:v>3.4047747792333487</c:v>
                </c:pt>
                <c:pt idx="5">
                  <c:v>3.7533177722026618</c:v>
                </c:pt>
                <c:pt idx="6">
                  <c:v>4.0643588546740279</c:v>
                </c:pt>
                <c:pt idx="7">
                  <c:v>4.3347902069679076</c:v>
                </c:pt>
                <c:pt idx="8">
                  <c:v>4.5619097684048979</c:v>
                </c:pt>
                <c:pt idx="9">
                  <c:v>4.7434482354028678</c:v>
                </c:pt>
                <c:pt idx="10">
                  <c:v>4.8775917356082106</c:v>
                </c:pt>
                <c:pt idx="11">
                  <c:v>4.9629999515088219</c:v>
                </c:pt>
                <c:pt idx="12">
                  <c:v>4.9988195124436245</c:v>
                </c:pt>
                <c:pt idx="13">
                  <c:v>4.984692521200131</c:v>
                </c:pt>
                <c:pt idx="14">
                  <c:v>4.9207601300050836</c:v>
                </c:pt>
                <c:pt idx="15">
                  <c:v>4.8076611301780643</c:v>
                </c:pt>
                <c:pt idx="16">
                  <c:v>4.6465255695397865</c:v>
                </c:pt>
                <c:pt idx="17">
                  <c:v>4.4389634613478126</c:v>
                </c:pt>
                <c:pt idx="18">
                  <c:v>4.1870486975762864</c:v>
                </c:pt>
                <c:pt idx="19">
                  <c:v>3.8932983272728623</c:v>
                </c:pt>
                <c:pt idx="20">
                  <c:v>3.5606474070366505</c:v>
                </c:pt>
                <c:pt idx="21">
                  <c:v>3.1924196749028759</c:v>
                </c:pt>
                <c:pt idx="22">
                  <c:v>2.7922943406511154</c:v>
                </c:pt>
                <c:pt idx="23">
                  <c:v>2.3642693243573598</c:v>
                </c:pt>
                <c:pt idx="24">
                  <c:v>1.9126213104981593</c:v>
                </c:pt>
                <c:pt idx="25">
                  <c:v>1.4418630167330084</c:v>
                </c:pt>
                <c:pt idx="26">
                  <c:v>0.95669810432120705</c:v>
                </c:pt>
                <c:pt idx="27">
                  <c:v>0.46197418069337604</c:v>
                </c:pt>
                <c:pt idx="28">
                  <c:v>-3.7365636239582105E-2</c:v>
                </c:pt>
                <c:pt idx="29">
                  <c:v>-0.53633210808667153</c:v>
                </c:pt>
                <c:pt idx="30">
                  <c:v>-1.0299397267975827</c:v>
                </c:pt>
                <c:pt idx="31">
                  <c:v>-1.5132565282111421</c:v>
                </c:pt>
                <c:pt idx="32">
                  <c:v>-1.9814533706109185</c:v>
                </c:pt>
                <c:pt idx="33">
                  <c:v>-2.429852185912952</c:v>
                </c:pt>
                <c:pt idx="34">
                  <c:v>-2.8539727213756887</c:v>
                </c:pt>
                <c:pt idx="35">
                  <c:v>-3.2495773048043937</c:v>
                </c:pt>
                <c:pt idx="36">
                  <c:v>-3.6127131859709358</c:v>
                </c:pt>
                <c:pt idx="37">
                  <c:v>-3.9397520311874628</c:v>
                </c:pt>
                <c:pt idx="38">
                  <c:v>-4.2274261764172394</c:v>
                </c:pt>
                <c:pt idx="39">
                  <c:v>-4.4728612766935605</c:v>
                </c:pt>
                <c:pt idx="40">
                  <c:v>-4.6736050256245223</c:v>
                </c:pt>
                <c:pt idx="41">
                  <c:v>-4.8276516580278663</c:v>
                </c:pt>
                <c:pt idx="42">
                  <c:v>-4.933461990873667</c:v>
                </c:pt>
                <c:pt idx="43">
                  <c:v>-4.9899788022923737</c:v>
                </c:pt>
                <c:pt idx="44">
                  <c:v>-4.9966373949862657</c:v>
                </c:pt>
                <c:pt idx="45">
                  <c:v>-4.9533712384981818</c:v>
                </c:pt>
                <c:pt idx="46">
                  <c:v>-4.8606126339618632</c:v>
                </c:pt>
                <c:pt idx="47">
                  <c:v>-4.719288394691918</c:v>
                </c:pt>
                <c:pt idx="48">
                  <c:v>-4.5308105857715484</c:v>
                </c:pt>
                <c:pt idx="49">
                  <c:v>-4.2970624151650068</c:v>
                </c:pt>
                <c:pt idx="50">
                  <c:v>-4.0203794173261223</c:v>
                </c:pt>
                <c:pt idx="51">
                  <c:v>-3.7035261173100604</c:v>
                </c:pt>
                <c:pt idx="52">
                  <c:v>-3.3496684085528061</c:v>
                </c:pt>
                <c:pt idx="53">
                  <c:v>-2.9623419203104575</c:v>
                </c:pt>
                <c:pt idx="54">
                  <c:v>-2.545416690820411</c:v>
                </c:pt>
                <c:pt idx="55">
                  <c:v>-2.1030584991585823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2C-478D-B2CA-EECA8858E3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097743"/>
        <c:axId val="737797407"/>
      </c:scatterChart>
      <c:valAx>
        <c:axId val="736097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Ex(wt)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797407"/>
        <c:crosses val="autoZero"/>
        <c:crossBetween val="midCat"/>
      </c:valAx>
      <c:valAx>
        <c:axId val="73779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Ey(wt-(20))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097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Polarization Chart with </a:t>
            </a:r>
            <a:r>
              <a:rPr lang="el-GR"/>
              <a:t>δ</a:t>
            </a:r>
            <a:r>
              <a:rPr lang="en-US"/>
              <a:t> = 20°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'5.13'!$J$9:$J$64</c:f>
              <c:numCache>
                <c:formatCode>General</c:formatCode>
                <c:ptCount val="56"/>
                <c:pt idx="0">
                  <c:v>1.83772268236293E-16</c:v>
                </c:pt>
                <c:pt idx="1">
                  <c:v>0.29950024994048491</c:v>
                </c:pt>
                <c:pt idx="2">
                  <c:v>0.59600799238518432</c:v>
                </c:pt>
                <c:pt idx="3">
                  <c:v>0.88656061998401969</c:v>
                </c:pt>
                <c:pt idx="4">
                  <c:v>1.1682550269259526</c:v>
                </c:pt>
                <c:pt idx="5">
                  <c:v>1.4382766158126103</c:v>
                </c:pt>
                <c:pt idx="6">
                  <c:v>1.6939274201851071</c:v>
                </c:pt>
                <c:pt idx="7">
                  <c:v>1.9326530617130744</c:v>
                </c:pt>
                <c:pt idx="8">
                  <c:v>2.1520682726985689</c:v>
                </c:pt>
                <c:pt idx="9">
                  <c:v>2.3499807288824508</c:v>
                </c:pt>
                <c:pt idx="10">
                  <c:v>2.5244129544236902</c:v>
                </c:pt>
                <c:pt idx="11">
                  <c:v>2.6736220801843067</c:v>
                </c:pt>
                <c:pt idx="12">
                  <c:v>2.7961172579016793</c:v>
                </c:pt>
                <c:pt idx="13">
                  <c:v>2.8906745562515792</c:v>
                </c:pt>
                <c:pt idx="14">
                  <c:v>2.9563491899653807</c:v>
                </c:pt>
                <c:pt idx="15">
                  <c:v>2.9924849598121632</c:v>
                </c:pt>
                <c:pt idx="16">
                  <c:v>2.9987208091245154</c:v>
                </c:pt>
                <c:pt idx="17">
                  <c:v>2.9749944313574055</c:v>
                </c:pt>
                <c:pt idx="18">
                  <c:v>2.9215428926345854</c:v>
                </c:pt>
                <c:pt idx="19">
                  <c:v>2.8389002630622429</c:v>
                </c:pt>
                <c:pt idx="20">
                  <c:v>2.7278922804770445</c:v>
                </c:pt>
                <c:pt idx="21">
                  <c:v>2.589628099946621</c:v>
                </c:pt>
                <c:pt idx="22">
                  <c:v>2.4254892114587698</c:v>
                </c:pt>
                <c:pt idx="23">
                  <c:v>2.2371156365301599</c:v>
                </c:pt>
                <c:pt idx="24">
                  <c:v>2.0263895416534523</c:v>
                </c:pt>
                <c:pt idx="25">
                  <c:v>1.7954164323118686</c:v>
                </c:pt>
                <c:pt idx="26">
                  <c:v>1.5465041154643919</c:v>
                </c:pt>
                <c:pt idx="27">
                  <c:v>1.2821396407014884</c:v>
                </c:pt>
                <c:pt idx="28">
                  <c:v>1.0049644504677131</c:v>
                </c:pt>
                <c:pt idx="29">
                  <c:v>0.71774798764194514</c:v>
                </c:pt>
                <c:pt idx="30">
                  <c:v>0.4233600241795995</c:v>
                </c:pt>
                <c:pt idx="31">
                  <c:v>0.12474198729986929</c:v>
                </c:pt>
                <c:pt idx="32">
                  <c:v>-0.17512243028274244</c:v>
                </c:pt>
                <c:pt idx="33">
                  <c:v>-0.47323708242974816</c:v>
                </c:pt>
                <c:pt idx="34">
                  <c:v>-0.76662330608049722</c:v>
                </c:pt>
                <c:pt idx="35">
                  <c:v>-1.0523496830688628</c:v>
                </c:pt>
                <c:pt idx="36">
                  <c:v>-1.3275613298845599</c:v>
                </c:pt>
                <c:pt idx="37">
                  <c:v>-1.5895084227254825</c:v>
                </c:pt>
                <c:pt idx="38">
                  <c:v>-1.83557367282816</c:v>
                </c:pt>
                <c:pt idx="39">
                  <c:v>-2.0632984775519243</c:v>
                </c:pt>
                <c:pt idx="40">
                  <c:v>-2.2704074859237875</c:v>
                </c:pt>
                <c:pt idx="41">
                  <c:v>-2.4548313331932343</c:v>
                </c:pt>
                <c:pt idx="42">
                  <c:v>-2.6147273172407663</c:v>
                </c:pt>
                <c:pt idx="43">
                  <c:v>-2.748497810248367</c:v>
                </c:pt>
                <c:pt idx="44">
                  <c:v>-2.8548062216685492</c:v>
                </c:pt>
                <c:pt idx="45">
                  <c:v>-2.9325903529952924</c:v>
                </c:pt>
                <c:pt idx="46">
                  <c:v>-2.9810730109003938</c:v>
                </c:pt>
                <c:pt idx="47">
                  <c:v>-2.9997697726923027</c:v>
                </c:pt>
                <c:pt idx="48">
                  <c:v>-2.9884938265075212</c:v>
                </c:pt>
                <c:pt idx="49">
                  <c:v>-2.9473578378729965</c:v>
                </c:pt>
                <c:pt idx="50">
                  <c:v>-2.8767728239894135</c:v>
                </c:pt>
                <c:pt idx="51">
                  <c:v>-2.7774440469831942</c:v>
                </c:pt>
                <c:pt idx="52">
                  <c:v>-2.6503639671604562</c:v>
                </c:pt>
                <c:pt idx="53">
                  <c:v>-2.4968023266716992</c:v>
                </c:pt>
                <c:pt idx="54">
                  <c:v>-2.318293462667957</c:v>
                </c:pt>
                <c:pt idx="55">
                  <c:v>-2.1166209767111699</c:v>
                </c:pt>
              </c:numCache>
            </c:numRef>
          </c:xVal>
          <c:yVal>
            <c:numRef>
              <c:f>'5.13'!$K$9:$K$64</c:f>
              <c:numCache>
                <c:formatCode>General</c:formatCode>
                <c:ptCount val="56"/>
                <c:pt idx="0">
                  <c:v>3.06287113727155E-16</c:v>
                </c:pt>
                <c:pt idx="1">
                  <c:v>0.49916708323414155</c:v>
                </c:pt>
                <c:pt idx="2">
                  <c:v>0.99334665397530719</c:v>
                </c:pt>
                <c:pt idx="3">
                  <c:v>1.4776010333066993</c:v>
                </c:pt>
                <c:pt idx="4">
                  <c:v>1.9470917115432542</c:v>
                </c:pt>
                <c:pt idx="5">
                  <c:v>2.3971276930210172</c:v>
                </c:pt>
                <c:pt idx="6">
                  <c:v>2.8232123669751785</c:v>
                </c:pt>
                <c:pt idx="7">
                  <c:v>3.2210884361884573</c:v>
                </c:pt>
                <c:pt idx="8">
                  <c:v>3.5867804544976152</c:v>
                </c:pt>
                <c:pt idx="9">
                  <c:v>3.9166345481374183</c:v>
                </c:pt>
                <c:pt idx="10">
                  <c:v>4.2073549240394836</c:v>
                </c:pt>
                <c:pt idx="11">
                  <c:v>4.456036800307178</c:v>
                </c:pt>
                <c:pt idx="12">
                  <c:v>4.6601954298361328</c:v>
                </c:pt>
                <c:pt idx="13">
                  <c:v>4.8177909270859658</c:v>
                </c:pt>
                <c:pt idx="14">
                  <c:v>4.9272486499423014</c:v>
                </c:pt>
                <c:pt idx="15">
                  <c:v>4.9874749330202723</c:v>
                </c:pt>
                <c:pt idx="16">
                  <c:v>4.9978680152075254</c:v>
                </c:pt>
                <c:pt idx="17">
                  <c:v>4.9583240522623431</c:v>
                </c:pt>
                <c:pt idx="18">
                  <c:v>4.8692381543909757</c:v>
                </c:pt>
                <c:pt idx="19">
                  <c:v>4.731500438437072</c:v>
                </c:pt>
                <c:pt idx="20">
                  <c:v>4.546487134128407</c:v>
                </c:pt>
                <c:pt idx="21">
                  <c:v>4.3160468332443678</c:v>
                </c:pt>
                <c:pt idx="22">
                  <c:v>4.0424820190979496</c:v>
                </c:pt>
                <c:pt idx="23">
                  <c:v>3.7285260608835995</c:v>
                </c:pt>
                <c:pt idx="24">
                  <c:v>3.3773159027557536</c:v>
                </c:pt>
                <c:pt idx="25">
                  <c:v>2.9923607205197813</c:v>
                </c:pt>
                <c:pt idx="26">
                  <c:v>2.5775068591073196</c:v>
                </c:pt>
                <c:pt idx="27">
                  <c:v>2.1368994011691473</c:v>
                </c:pt>
                <c:pt idx="28">
                  <c:v>1.674940750779522</c:v>
                </c:pt>
                <c:pt idx="29">
                  <c:v>1.1962466460699086</c:v>
                </c:pt>
                <c:pt idx="30">
                  <c:v>0.70560004029933243</c:v>
                </c:pt>
                <c:pt idx="31">
                  <c:v>0.20790331216644881</c:v>
                </c:pt>
                <c:pt idx="32">
                  <c:v>-0.29187071713790408</c:v>
                </c:pt>
                <c:pt idx="33">
                  <c:v>-0.78872847071624685</c:v>
                </c:pt>
                <c:pt idx="34">
                  <c:v>-1.2777055101341619</c:v>
                </c:pt>
                <c:pt idx="35">
                  <c:v>-1.7539161384481048</c:v>
                </c:pt>
                <c:pt idx="36">
                  <c:v>-2.2126022164742665</c:v>
                </c:pt>
                <c:pt idx="37">
                  <c:v>-2.6491807045424709</c:v>
                </c:pt>
                <c:pt idx="38">
                  <c:v>-3.0592894547136003</c:v>
                </c:pt>
                <c:pt idx="39">
                  <c:v>-3.4388307959198738</c:v>
                </c:pt>
                <c:pt idx="40">
                  <c:v>-3.7840124765396461</c:v>
                </c:pt>
                <c:pt idx="41">
                  <c:v>-4.0913855553220566</c:v>
                </c:pt>
                <c:pt idx="42">
                  <c:v>-4.3578788620679445</c:v>
                </c:pt>
                <c:pt idx="43">
                  <c:v>-4.5808296837472788</c:v>
                </c:pt>
                <c:pt idx="44">
                  <c:v>-4.7580103694475824</c:v>
                </c:pt>
                <c:pt idx="45">
                  <c:v>-4.8876505883254868</c:v>
                </c:pt>
                <c:pt idx="46">
                  <c:v>-4.9684550181673233</c:v>
                </c:pt>
                <c:pt idx="47">
                  <c:v>-4.9996162878205048</c:v>
                </c:pt>
                <c:pt idx="48">
                  <c:v>-4.9808230441792025</c:v>
                </c:pt>
                <c:pt idx="49">
                  <c:v>-4.9122630631216611</c:v>
                </c:pt>
                <c:pt idx="50">
                  <c:v>-4.7946213733156888</c:v>
                </c:pt>
                <c:pt idx="51">
                  <c:v>-4.6290734116386574</c:v>
                </c:pt>
                <c:pt idx="52">
                  <c:v>-4.4172732786007609</c:v>
                </c:pt>
                <c:pt idx="53">
                  <c:v>-4.1613372111194984</c:v>
                </c:pt>
                <c:pt idx="54">
                  <c:v>-3.8638224377799286</c:v>
                </c:pt>
                <c:pt idx="55">
                  <c:v>-3.5277016278519495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CA-4F8F-97FD-25FA1FBCF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097743"/>
        <c:axId val="737797407"/>
      </c:scatterChart>
      <c:valAx>
        <c:axId val="736097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Ex(wt)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797407"/>
        <c:crosses val="autoZero"/>
        <c:crossBetween val="midCat"/>
      </c:valAx>
      <c:valAx>
        <c:axId val="73779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Ey(wt-(20))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097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366662</xdr:colOff>
      <xdr:row>7</xdr:row>
      <xdr:rowOff>144207</xdr:rowOff>
    </xdr:from>
    <xdr:to>
      <xdr:col>21</xdr:col>
      <xdr:colOff>553064</xdr:colOff>
      <xdr:row>27</xdr:row>
      <xdr:rowOff>51209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7B0677-4DC2-3F99-3D83-FBBBCE126C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125975</xdr:colOff>
      <xdr:row>12</xdr:row>
      <xdr:rowOff>174932</xdr:rowOff>
    </xdr:from>
    <xdr:to>
      <xdr:col>14</xdr:col>
      <xdr:colOff>212007</xdr:colOff>
      <xdr:row>26</xdr:row>
      <xdr:rowOff>193777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85808C-BA3D-563A-AEF0-60373C66C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335936</xdr:colOff>
      <xdr:row>7</xdr:row>
      <xdr:rowOff>144207</xdr:rowOff>
    </xdr:from>
    <xdr:to>
      <xdr:col>21</xdr:col>
      <xdr:colOff>522338</xdr:colOff>
      <xdr:row>27</xdr:row>
      <xdr:rowOff>51209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CDCCB5-9200-4BAC-973B-C664DF5F41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335936</xdr:colOff>
      <xdr:row>7</xdr:row>
      <xdr:rowOff>144207</xdr:rowOff>
    </xdr:from>
    <xdr:to>
      <xdr:col>21</xdr:col>
      <xdr:colOff>522338</xdr:colOff>
      <xdr:row>27</xdr:row>
      <xdr:rowOff>51209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3DAE66-906D-4421-AF2A-8629576B20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55675-D828-4188-8FDF-E9C7827D962E}">
  <dimension ref="B2:Q25"/>
  <sheetViews>
    <sheetView workbookViewId="0">
      <selection activeCell="F16" sqref="F16"/>
    </sheetView>
  </sheetViews>
  <sheetFormatPr defaultRowHeight="15"/>
  <cols>
    <col min="10" max="10" width="34" customWidth="1"/>
  </cols>
  <sheetData>
    <row r="2" spans="2:17">
      <c r="D2" t="s">
        <v>29</v>
      </c>
      <c r="E2" s="1">
        <f>J11/E3</f>
        <v>16655136.555555556</v>
      </c>
    </row>
    <row r="3" spans="2:17">
      <c r="D3" t="s">
        <v>26</v>
      </c>
      <c r="E3" s="1">
        <v>18</v>
      </c>
      <c r="F3" s="1">
        <v>2.49827E-2</v>
      </c>
    </row>
    <row r="4" spans="2:17">
      <c r="D4" t="s">
        <v>27</v>
      </c>
      <c r="E4">
        <f>RADIANS(F4)</f>
        <v>0.55850536063818546</v>
      </c>
      <c r="F4">
        <v>32</v>
      </c>
    </row>
    <row r="5" spans="2:17">
      <c r="D5" t="s">
        <v>28</v>
      </c>
      <c r="E5">
        <f>RADIANS(F5)</f>
        <v>0.78539816339744828</v>
      </c>
      <c r="F5">
        <v>45</v>
      </c>
    </row>
    <row r="6" spans="2:17" ht="15.75">
      <c r="D6" t="s">
        <v>32</v>
      </c>
      <c r="E6">
        <v>1</v>
      </c>
      <c r="J6" s="3">
        <v>299792458</v>
      </c>
    </row>
    <row r="9" spans="2:17">
      <c r="C9" t="s">
        <v>30</v>
      </c>
      <c r="D9" s="1">
        <f>(30*LOG(E3))+(10*LOG(0.5-(0.4697*COS((4*E5)))))+(40*LOG(COS(E4)))</f>
        <v>34.661368449611153</v>
      </c>
      <c r="E9" s="1">
        <f>(30*LOG10(E3))+(10*LOG10(0.5+4.697*E17))+(40*LOG(COS(E4)))</f>
        <v>50.490884763653362</v>
      </c>
    </row>
    <row r="10" spans="2:17">
      <c r="C10" t="s">
        <v>31</v>
      </c>
      <c r="D10">
        <f>20*LOG(1)</f>
        <v>0</v>
      </c>
    </row>
    <row r="11" spans="2:17">
      <c r="J11" s="2">
        <v>299792458</v>
      </c>
    </row>
    <row r="13" spans="2:17">
      <c r="P13" t="s">
        <v>33</v>
      </c>
      <c r="Q13">
        <v>1.8800000000000001E-2</v>
      </c>
    </row>
    <row r="14" spans="2:17">
      <c r="B14" s="1" t="e">
        <f>(30*LOG10(E3))+(10*LOG10(0.5+4.697*COS(4*E5)))+(40*LOG(COS(E4)))</f>
        <v>#NUM!</v>
      </c>
      <c r="E14" s="1">
        <f>30*LOG(E3)</f>
        <v>37.65817515309918</v>
      </c>
      <c r="F14">
        <f>10*LOG(0.5-0.4697*COS(4*E5))</f>
        <v>-0.13362604389846125</v>
      </c>
      <c r="G14">
        <f>40*LOG(COS(E4))</f>
        <v>-2.8631806595895681</v>
      </c>
      <c r="P14" t="s">
        <v>34</v>
      </c>
      <c r="Q14">
        <v>1.2170000000000001</v>
      </c>
    </row>
    <row r="15" spans="2:17">
      <c r="F15">
        <f>(8*COS(E5^4))-(8*(COS((E5)^2+1)))</f>
        <v>7.796121173279686</v>
      </c>
      <c r="P15" t="s">
        <v>35</v>
      </c>
      <c r="Q15">
        <v>1.6799999999999999E-2</v>
      </c>
    </row>
    <row r="16" spans="2:17">
      <c r="P16" t="s">
        <v>36</v>
      </c>
      <c r="Q16">
        <v>1.2</v>
      </c>
    </row>
    <row r="17" spans="5:17">
      <c r="E17">
        <f>(8*COS(E5^4))-(8*(COS((E5)^2+1)))</f>
        <v>7.796121173279686</v>
      </c>
      <c r="P17" t="s">
        <v>37</v>
      </c>
      <c r="Q17">
        <f>(Q13+Q15)/2</f>
        <v>1.78E-2</v>
      </c>
    </row>
    <row r="19" spans="5:17">
      <c r="P19" t="s">
        <v>38</v>
      </c>
      <c r="Q19">
        <f>((Q13*Q14)+(Q15*Q16))/2*Q17</f>
        <v>3.8305243999999997E-4</v>
      </c>
    </row>
    <row r="21" spans="5:17">
      <c r="E21">
        <f>E14-F14-G14</f>
        <v>40.654981856587206</v>
      </c>
    </row>
    <row r="25" spans="5:17" ht="16.5">
      <c r="J25" s="4" t="s">
        <v>41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4F91-AC74-49AE-9427-D970EB1910B9}">
  <dimension ref="D2:P34"/>
  <sheetViews>
    <sheetView tabSelected="1" topLeftCell="A7" workbookViewId="0">
      <selection activeCell="I21" sqref="I21"/>
    </sheetView>
  </sheetViews>
  <sheetFormatPr defaultRowHeight="15"/>
  <cols>
    <col min="9" max="9" width="12.7109375" bestFit="1" customWidth="1"/>
    <col min="10" max="10" width="10.7109375" bestFit="1" customWidth="1"/>
    <col min="11" max="12" width="11.7109375" bestFit="1" customWidth="1"/>
  </cols>
  <sheetData>
    <row r="2" spans="4:15">
      <c r="E2" t="s">
        <v>6</v>
      </c>
      <c r="F2" t="s">
        <v>7</v>
      </c>
    </row>
    <row r="3" spans="4:15">
      <c r="D3" t="s">
        <v>0</v>
      </c>
      <c r="E3">
        <v>-10</v>
      </c>
      <c r="F3">
        <f>RADIANS(E3)</f>
        <v>-0.17453292519943295</v>
      </c>
    </row>
    <row r="4" spans="4:15">
      <c r="D4" t="s">
        <v>1</v>
      </c>
      <c r="E4">
        <v>42164</v>
      </c>
    </row>
    <row r="5" spans="4:15">
      <c r="D5" t="s">
        <v>2</v>
      </c>
      <c r="E5">
        <v>6371</v>
      </c>
    </row>
    <row r="6" spans="4:15">
      <c r="D6" t="s">
        <v>3</v>
      </c>
      <c r="E6">
        <v>-5</v>
      </c>
      <c r="F6">
        <f>RADIANS(E6)</f>
        <v>-8.7266462599716474E-2</v>
      </c>
    </row>
    <row r="7" spans="4:15">
      <c r="D7" t="s">
        <v>4</v>
      </c>
      <c r="E7">
        <v>45</v>
      </c>
      <c r="F7">
        <f>RADIANS(E7)</f>
        <v>0.78539816339744828</v>
      </c>
    </row>
    <row r="8" spans="4:15">
      <c r="H8" t="s">
        <v>5</v>
      </c>
      <c r="I8">
        <f>E7-E3</f>
        <v>55</v>
      </c>
      <c r="J8">
        <f>RADIANS(I8)</f>
        <v>0.95993108859688125</v>
      </c>
    </row>
    <row r="9" spans="4:15">
      <c r="H9" t="s">
        <v>8</v>
      </c>
      <c r="I9">
        <f>E5*COS(F6)*COS(J8)</f>
        <v>3640.3499306564713</v>
      </c>
    </row>
    <row r="10" spans="4:15">
      <c r="H10" t="s">
        <v>9</v>
      </c>
      <c r="I10">
        <f>E5*COS(F6)*SIN(J8)</f>
        <v>5198.958497310834</v>
      </c>
    </row>
    <row r="11" spans="4:15">
      <c r="H11" t="s">
        <v>10</v>
      </c>
      <c r="I11">
        <f>E5*SIN(F6)</f>
        <v>-555.26923704533021</v>
      </c>
    </row>
    <row r="15" spans="4:15">
      <c r="H15" t="s">
        <v>11</v>
      </c>
      <c r="I15">
        <f>-(I9)</f>
        <v>-3640.3499306564713</v>
      </c>
      <c r="K15" t="s">
        <v>12</v>
      </c>
      <c r="L15">
        <f>I9-E4</f>
        <v>-38523.65006934353</v>
      </c>
      <c r="N15" t="s">
        <v>13</v>
      </c>
      <c r="O15">
        <v>0</v>
      </c>
    </row>
    <row r="16" spans="4:15">
      <c r="I16">
        <f>-(I10)</f>
        <v>-5198.958497310834</v>
      </c>
      <c r="L16">
        <f>I10</f>
        <v>5198.958497310834</v>
      </c>
      <c r="O16">
        <v>0</v>
      </c>
    </row>
    <row r="17" spans="8:16">
      <c r="I17">
        <f>-(I11)</f>
        <v>555.26923704533021</v>
      </c>
      <c r="L17">
        <f>I11</f>
        <v>-555.26923704533021</v>
      </c>
      <c r="O17">
        <v>1</v>
      </c>
    </row>
    <row r="19" spans="8:16">
      <c r="I19" t="s">
        <v>14</v>
      </c>
      <c r="J19" t="s">
        <v>15</v>
      </c>
      <c r="K19" t="s">
        <v>16</v>
      </c>
    </row>
    <row r="21" spans="8:16">
      <c r="H21" t="s">
        <v>21</v>
      </c>
      <c r="I21">
        <f>(O29*P30)-(P29*O30)</f>
        <v>170876969.93711624</v>
      </c>
      <c r="J21">
        <f>-(N29*P30)-(N30*P29)</f>
        <v>-6941237.4161787191</v>
      </c>
      <c r="K21">
        <f>(N29*O30)-(N30*O29)</f>
        <v>1436364420.0756726</v>
      </c>
    </row>
    <row r="22" spans="8:16">
      <c r="H22" t="s">
        <v>17</v>
      </c>
      <c r="I22">
        <f>SQRT((I21^2)+(J21^2)+(K21^2))</f>
        <v>1446509546.076721</v>
      </c>
    </row>
    <row r="23" spans="8:16">
      <c r="H23" t="s">
        <v>18</v>
      </c>
      <c r="I23">
        <f>I21/I22</f>
        <v>0.11813055116060267</v>
      </c>
      <c r="J23">
        <f>J21/I22</f>
        <v>-4.7986115508224687E-3</v>
      </c>
      <c r="K23">
        <f>K21/I22</f>
        <v>0.99298647836195464</v>
      </c>
    </row>
    <row r="24" spans="8:16">
      <c r="H24" t="s">
        <v>19</v>
      </c>
      <c r="I24">
        <f>(I23*I32)</f>
        <v>0</v>
      </c>
      <c r="J24">
        <f>(J23*J32)</f>
        <v>112346.87924293939</v>
      </c>
      <c r="K24">
        <f>K23*K32</f>
        <v>217671459.81483582</v>
      </c>
      <c r="L24">
        <f>I24+J24+K24</f>
        <v>217783806.69407874</v>
      </c>
    </row>
    <row r="25" spans="8:16">
      <c r="H25" t="s">
        <v>23</v>
      </c>
      <c r="I25">
        <f>SQRT((I32^2)+(J32^2)+(K32^2))</f>
        <v>220455607.55979246</v>
      </c>
    </row>
    <row r="28" spans="8:16">
      <c r="H28" t="s">
        <v>11</v>
      </c>
      <c r="I28">
        <f>-(I9)</f>
        <v>-3640.3499306564713</v>
      </c>
      <c r="J28">
        <f>-(I10)</f>
        <v>-5198.958497310834</v>
      </c>
      <c r="K28">
        <f>-(I11)</f>
        <v>555.26923704533021</v>
      </c>
    </row>
    <row r="29" spans="8:16">
      <c r="H29" t="s">
        <v>12</v>
      </c>
      <c r="I29">
        <f>I9-E4</f>
        <v>-38523.65006934353</v>
      </c>
      <c r="J29">
        <f>I10</f>
        <v>5198.958497310834</v>
      </c>
      <c r="K29">
        <f>I11</f>
        <v>-555.26923704533021</v>
      </c>
      <c r="N29">
        <v>-37930.706071619752</v>
      </c>
      <c r="O29">
        <v>1540.7929828302504</v>
      </c>
      <c r="P29">
        <v>4504.9773029394937</v>
      </c>
    </row>
    <row r="30" spans="8:16">
      <c r="H30" t="s">
        <v>20</v>
      </c>
      <c r="I30">
        <f>(J29*K31)-(J31*K29)</f>
        <v>5198.958497310834</v>
      </c>
      <c r="J30">
        <f>(I29*K31)-(K29*I31)</f>
        <v>-38523.65006934353</v>
      </c>
      <c r="K30">
        <f>(I29*J31)-I31*J29</f>
        <v>0</v>
      </c>
      <c r="N30">
        <v>1540.7929828302504</v>
      </c>
      <c r="O30">
        <v>-37930.706071619752</v>
      </c>
      <c r="P30">
        <v>0</v>
      </c>
    </row>
    <row r="31" spans="8:16">
      <c r="H31" t="s">
        <v>13</v>
      </c>
      <c r="I31">
        <v>0</v>
      </c>
      <c r="J31">
        <v>0</v>
      </c>
      <c r="K31">
        <v>1</v>
      </c>
    </row>
    <row r="32" spans="8:16">
      <c r="H32" t="s">
        <v>22</v>
      </c>
      <c r="I32">
        <f>(K29*J28)-(J29*K28)</f>
        <v>0</v>
      </c>
      <c r="J32">
        <f>-((K29*I28)-(I29*K28))</f>
        <v>-23412372.110779304</v>
      </c>
      <c r="K32">
        <f>(I29*J28)-(J29*I28)</f>
        <v>219208886.08061403</v>
      </c>
    </row>
    <row r="34" spans="9:10">
      <c r="I34">
        <f>ASIN(L24/I25)</f>
        <v>1.4149501827984761</v>
      </c>
      <c r="J34">
        <f>DEGREES(I34)</f>
        <v>81.070673695617018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90C7-4124-43CF-9948-E5EB0B1996C4}">
  <dimension ref="G5:N67"/>
  <sheetViews>
    <sheetView topLeftCell="A3" zoomScale="93" workbookViewId="0">
      <selection activeCell="M40" sqref="M40"/>
    </sheetView>
  </sheetViews>
  <sheetFormatPr defaultRowHeight="15"/>
  <cols>
    <col min="10" max="10" width="12" bestFit="1" customWidth="1"/>
  </cols>
  <sheetData>
    <row r="5" spans="7:14">
      <c r="N5">
        <v>-45</v>
      </c>
    </row>
    <row r="6" spans="7:14">
      <c r="G6">
        <f>PI()/2</f>
        <v>1.5707963267948966</v>
      </c>
      <c r="N6">
        <f>RADIANS(N5)</f>
        <v>-0.78539816339744828</v>
      </c>
    </row>
    <row r="7" spans="7:14">
      <c r="G7">
        <f>G6-0.1</f>
        <v>1.4707963267948965</v>
      </c>
    </row>
    <row r="8" spans="7:14">
      <c r="G8">
        <f>G7-0.1</f>
        <v>1.3707963267948964</v>
      </c>
      <c r="J8" t="s">
        <v>24</v>
      </c>
      <c r="K8" t="s">
        <v>25</v>
      </c>
    </row>
    <row r="9" spans="7:14">
      <c r="G9">
        <f t="shared" ref="G9:G64" si="0">G8-0.1</f>
        <v>1.2707963267948963</v>
      </c>
      <c r="J9" cm="1">
        <f t="array" ref="J9:J67">3*COS(G6:G64)</f>
        <v>1.83772268236293E-16</v>
      </c>
      <c r="K9" cm="1">
        <f t="array" ref="K9:K67">COS(G6:G64-N6)</f>
        <v>-0.70710678118654746</v>
      </c>
    </row>
    <row r="10" spans="7:14">
      <c r="G10">
        <f t="shared" si="0"/>
        <v>1.1707963267948962</v>
      </c>
      <c r="J10">
        <v>0.29950024994048491</v>
      </c>
      <c r="K10">
        <v>-0.63298130667695807</v>
      </c>
    </row>
    <row r="11" spans="7:14">
      <c r="G11">
        <f t="shared" si="0"/>
        <v>1.0707963267948961</v>
      </c>
      <c r="J11">
        <v>0.59600799238518432</v>
      </c>
      <c r="K11">
        <v>-0.55253129218685393</v>
      </c>
    </row>
    <row r="12" spans="7:14">
      <c r="G12">
        <f t="shared" si="0"/>
        <v>0.97079632679489614</v>
      </c>
      <c r="J12">
        <v>0.88656061998401969</v>
      </c>
      <c r="K12">
        <v>-0.46656056766778098</v>
      </c>
    </row>
    <row r="13" spans="7:14">
      <c r="G13">
        <f t="shared" si="0"/>
        <v>0.87079632679489616</v>
      </c>
      <c r="J13">
        <v>1.1682550269259526</v>
      </c>
      <c r="K13">
        <v>-0.37592812418099064</v>
      </c>
    </row>
    <row r="14" spans="7:14">
      <c r="G14">
        <f t="shared" si="0"/>
        <v>0.77079632679489618</v>
      </c>
      <c r="J14">
        <v>1.4382766158126103</v>
      </c>
      <c r="K14">
        <v>-0.28153953114270019</v>
      </c>
    </row>
    <row r="15" spans="7:14">
      <c r="G15">
        <f t="shared" si="0"/>
        <v>0.6707963267948962</v>
      </c>
      <c r="J15">
        <v>1.6939274201851071</v>
      </c>
      <c r="K15">
        <v>-0.18433788817382768</v>
      </c>
    </row>
    <row r="16" spans="7:14">
      <c r="G16">
        <f t="shared" si="0"/>
        <v>0.57079632679489622</v>
      </c>
      <c r="J16">
        <v>1.9326530617130744</v>
      </c>
      <c r="K16">
        <v>-8.5294401960326949E-2</v>
      </c>
    </row>
    <row r="17" spans="7:11">
      <c r="G17">
        <f t="shared" si="0"/>
        <v>0.47079632679489625</v>
      </c>
      <c r="J17">
        <v>2.1520682726985689</v>
      </c>
      <c r="K17">
        <v>1.4601317722980631E-2</v>
      </c>
    </row>
    <row r="18" spans="7:11">
      <c r="G18">
        <f t="shared" si="0"/>
        <v>0.37079632679489627</v>
      </c>
      <c r="J18">
        <v>2.3499807288824508</v>
      </c>
      <c r="K18">
        <v>0.11435114586615434</v>
      </c>
    </row>
    <row r="19" spans="7:11">
      <c r="G19">
        <f t="shared" si="0"/>
        <v>0.27079632679489629</v>
      </c>
      <c r="J19">
        <v>2.5244129544236902</v>
      </c>
      <c r="K19">
        <v>0.2129584151592967</v>
      </c>
    </row>
    <row r="20" spans="7:11">
      <c r="G20">
        <f t="shared" si="0"/>
        <v>0.17079632679489629</v>
      </c>
      <c r="J20">
        <v>2.6736220801843067</v>
      </c>
      <c r="K20">
        <v>0.30943787436286002</v>
      </c>
    </row>
    <row r="21" spans="7:11">
      <c r="G21">
        <f t="shared" si="0"/>
        <v>7.079632679489628E-2</v>
      </c>
      <c r="J21">
        <v>2.7961172579016793</v>
      </c>
      <c r="K21">
        <v>0.4028255326123516</v>
      </c>
    </row>
    <row r="22" spans="7:11">
      <c r="G22">
        <f t="shared" si="0"/>
        <v>-2.9203673205103725E-2</v>
      </c>
      <c r="J22">
        <v>2.8906745562515792</v>
      </c>
      <c r="K22">
        <v>0.49218829129639824</v>
      </c>
    </row>
    <row r="23" spans="7:11">
      <c r="G23">
        <f t="shared" si="0"/>
        <v>-0.12920367320510373</v>
      </c>
      <c r="J23">
        <v>2.9563491899653807</v>
      </c>
      <c r="K23">
        <v>0.57663326726962938</v>
      </c>
    </row>
    <row r="24" spans="7:11">
      <c r="G24">
        <f t="shared" si="0"/>
        <v>-0.22920367320510374</v>
      </c>
      <c r="J24">
        <v>2.9924849598121632</v>
      </c>
      <c r="K24">
        <v>0.65531671424591842</v>
      </c>
    </row>
    <row r="25" spans="7:11">
      <c r="G25">
        <f t="shared" si="0"/>
        <v>-0.32920367320510374</v>
      </c>
      <c r="J25">
        <v>2.9987208091245154</v>
      </c>
      <c r="K25">
        <v>0.72745245323236785</v>
      </c>
    </row>
    <row r="26" spans="7:11">
      <c r="G26">
        <f t="shared" si="0"/>
        <v>-0.42920367320510378</v>
      </c>
      <c r="J26">
        <v>2.9749944313574055</v>
      </c>
      <c r="K26">
        <v>0.79231972776992998</v>
      </c>
    </row>
    <row r="27" spans="7:11">
      <c r="G27">
        <f t="shared" si="0"/>
        <v>-0.52920367320510375</v>
      </c>
      <c r="J27">
        <v>2.9215428926345854</v>
      </c>
      <c r="K27">
        <v>0.84927040549369581</v>
      </c>
    </row>
    <row r="28" spans="7:11">
      <c r="G28">
        <f t="shared" si="0"/>
        <v>-0.62920367320510373</v>
      </c>
      <c r="J28">
        <v>2.8389002630622429</v>
      </c>
      <c r="K28">
        <v>0.89773545405724053</v>
      </c>
    </row>
    <row r="29" spans="7:11">
      <c r="G29">
        <f t="shared" si="0"/>
        <v>-0.72920367320510371</v>
      </c>
      <c r="J29">
        <v>2.7278922804770445</v>
      </c>
      <c r="K29">
        <v>0.93723062671573232</v>
      </c>
    </row>
    <row r="30" spans="7:11">
      <c r="G30">
        <f t="shared" si="0"/>
        <v>-0.82920367320510369</v>
      </c>
      <c r="J30">
        <v>2.589628099946621</v>
      </c>
      <c r="K30">
        <v>0.9673613007593358</v>
      </c>
    </row>
    <row r="31" spans="7:11">
      <c r="G31">
        <f t="shared" si="0"/>
        <v>-0.92920367320510366</v>
      </c>
      <c r="J31">
        <v>2.4254892114587698</v>
      </c>
      <c r="K31">
        <v>0.98782642045288405</v>
      </c>
    </row>
    <row r="32" spans="7:11">
      <c r="G32">
        <f t="shared" si="0"/>
        <v>-1.0292036732051038</v>
      </c>
      <c r="J32">
        <v>2.2371156365301599</v>
      </c>
      <c r="K32">
        <v>0.99842150508526817</v>
      </c>
    </row>
    <row r="33" spans="7:11">
      <c r="G33">
        <f t="shared" si="0"/>
        <v>-1.1292036732051038</v>
      </c>
      <c r="J33">
        <v>2.0263895416534523</v>
      </c>
      <c r="K33">
        <v>0.99904069207311086</v>
      </c>
    </row>
    <row r="34" spans="7:11">
      <c r="G34">
        <f t="shared" si="0"/>
        <v>-1.2292036732051039</v>
      </c>
      <c r="J34">
        <v>1.7954164323118686</v>
      </c>
      <c r="K34">
        <v>0.98967779470470552</v>
      </c>
    </row>
    <row r="35" spans="7:11">
      <c r="G35">
        <f t="shared" si="0"/>
        <v>-1.329203673205104</v>
      </c>
      <c r="J35">
        <v>1.5465041154643919</v>
      </c>
      <c r="K35">
        <v>0.97042636395559478</v>
      </c>
    </row>
    <row r="36" spans="7:11">
      <c r="G36">
        <f t="shared" si="0"/>
        <v>-1.4292036732051041</v>
      </c>
      <c r="J36">
        <v>1.2821396407014884</v>
      </c>
      <c r="K36">
        <v>0.94147875375814694</v>
      </c>
    </row>
    <row r="37" spans="7:11">
      <c r="G37">
        <f t="shared" si="0"/>
        <v>-1.5292036732051042</v>
      </c>
      <c r="J37">
        <v>1.0049644504677131</v>
      </c>
      <c r="K37">
        <v>0.90312419906464703</v>
      </c>
    </row>
    <row r="38" spans="7:11">
      <c r="G38">
        <f t="shared" si="0"/>
        <v>-1.6292036732051043</v>
      </c>
      <c r="J38">
        <v>0.71774798764194514</v>
      </c>
      <c r="K38">
        <v>0.85574592590726251</v>
      </c>
    </row>
    <row r="39" spans="7:11">
      <c r="G39">
        <f t="shared" si="0"/>
        <v>-1.7292036732051044</v>
      </c>
      <c r="J39">
        <v>0.4233600241795995</v>
      </c>
      <c r="K39">
        <v>0.79981732233020697</v>
      </c>
    </row>
    <row r="40" spans="7:11">
      <c r="G40">
        <f t="shared" si="0"/>
        <v>-1.8292036732051045</v>
      </c>
      <c r="J40">
        <v>0.12474198729986929</v>
      </c>
      <c r="K40">
        <v>0.73589720845288398</v>
      </c>
    </row>
    <row r="41" spans="7:11">
      <c r="G41">
        <f t="shared" si="0"/>
        <v>-1.9292036732051046</v>
      </c>
      <c r="J41">
        <v>-0.17512243028274244</v>
      </c>
      <c r="K41">
        <v>0.66462425292397542</v>
      </c>
    </row>
    <row r="42" spans="7:11">
      <c r="G42">
        <f t="shared" si="0"/>
        <v>-2.0292036732051044</v>
      </c>
      <c r="J42">
        <v>-0.47323708242974816</v>
      </c>
      <c r="K42">
        <v>0.58671059155541916</v>
      </c>
    </row>
    <row r="43" spans="7:11">
      <c r="G43">
        <f t="shared" si="0"/>
        <v>-2.1292036732051045</v>
      </c>
      <c r="J43">
        <v>-0.76662330608049722</v>
      </c>
      <c r="K43">
        <v>0.50293471189677774</v>
      </c>
    </row>
    <row r="44" spans="7:11">
      <c r="G44">
        <f t="shared" si="0"/>
        <v>-2.2292036732051046</v>
      </c>
      <c r="J44">
        <v>-1.0523496830688628</v>
      </c>
      <c r="K44">
        <v>0.41413367484497632</v>
      </c>
    </row>
    <row r="45" spans="7:11">
      <c r="G45">
        <f t="shared" si="0"/>
        <v>-2.3292036732051047</v>
      </c>
      <c r="J45">
        <v>-1.3275613298845599</v>
      </c>
      <c r="K45">
        <v>0.32119475100851635</v>
      </c>
    </row>
    <row r="46" spans="7:11">
      <c r="G46">
        <f t="shared" si="0"/>
        <v>-2.4292036732051048</v>
      </c>
      <c r="J46">
        <v>-1.5895084227254825</v>
      </c>
      <c r="K46">
        <v>0.22504655539284779</v>
      </c>
    </row>
    <row r="47" spans="7:11">
      <c r="G47">
        <f t="shared" si="0"/>
        <v>-2.5292036732051049</v>
      </c>
      <c r="J47">
        <v>-1.83557367282816</v>
      </c>
      <c r="K47">
        <v>0.12664976898619465</v>
      </c>
    </row>
    <row r="48" spans="7:11">
      <c r="G48">
        <f t="shared" si="0"/>
        <v>-2.629203673205105</v>
      </c>
      <c r="J48">
        <v>-2.0632984775519243</v>
      </c>
      <c r="K48">
        <v>2.6987539952679017E-2</v>
      </c>
    </row>
    <row r="49" spans="7:11">
      <c r="G49">
        <f t="shared" si="0"/>
        <v>-2.729203673205105</v>
      </c>
      <c r="J49">
        <v>-2.2704074859237875</v>
      </c>
      <c r="K49">
        <v>-7.2944339659149135E-2</v>
      </c>
    </row>
    <row r="50" spans="7:11">
      <c r="G50">
        <f t="shared" si="0"/>
        <v>-2.8292036732051051</v>
      </c>
      <c r="J50">
        <v>-2.4548313331932343</v>
      </c>
      <c r="K50">
        <v>-0.172147383541296</v>
      </c>
    </row>
    <row r="51" spans="7:11">
      <c r="G51">
        <f t="shared" si="0"/>
        <v>-2.9292036732051052</v>
      </c>
      <c r="J51">
        <v>-2.6147273172407663</v>
      </c>
      <c r="K51">
        <v>-0.26963038767145758</v>
      </c>
    </row>
    <row r="52" spans="7:11">
      <c r="G52">
        <f t="shared" si="0"/>
        <v>-3.0292036732051053</v>
      </c>
      <c r="J52">
        <v>-2.748497810248367</v>
      </c>
      <c r="K52">
        <v>-0.36441933409596228</v>
      </c>
    </row>
    <row r="53" spans="7:11">
      <c r="G53">
        <f t="shared" si="0"/>
        <v>-3.1292036732051054</v>
      </c>
      <c r="J53">
        <v>-2.8548062216685492</v>
      </c>
      <c r="K53">
        <v>-0.45556712299519631</v>
      </c>
    </row>
    <row r="54" spans="7:11">
      <c r="G54">
        <f t="shared" si="0"/>
        <v>-3.2292036732051055</v>
      </c>
      <c r="J54">
        <v>-2.9325903529952924</v>
      </c>
      <c r="K54">
        <v>-0.5421630357919317</v>
      </c>
    </row>
    <row r="55" spans="7:11">
      <c r="G55">
        <f t="shared" si="0"/>
        <v>-3.3292036732051056</v>
      </c>
      <c r="J55">
        <v>-2.9810730109003938</v>
      </c>
      <c r="K55">
        <v>-0.62334183475030647</v>
      </c>
    </row>
    <row r="56" spans="7:11">
      <c r="G56">
        <f t="shared" si="0"/>
        <v>-3.4292036732051057</v>
      </c>
      <c r="J56">
        <v>-2.9997697726923027</v>
      </c>
      <c r="K56">
        <v>-0.69829240814527194</v>
      </c>
    </row>
    <row r="57" spans="7:11">
      <c r="G57">
        <f t="shared" si="0"/>
        <v>-3.5292036732051058</v>
      </c>
      <c r="J57">
        <v>-2.9884938265075212</v>
      </c>
      <c r="K57">
        <v>-0.76626587462283091</v>
      </c>
    </row>
    <row r="58" spans="7:11">
      <c r="G58">
        <f t="shared" si="0"/>
        <v>-3.6292036732051058</v>
      </c>
      <c r="J58">
        <v>-2.9473578378729965</v>
      </c>
      <c r="K58">
        <v>-0.82658306577498064</v>
      </c>
    </row>
    <row r="59" spans="7:11">
      <c r="G59">
        <f t="shared" si="0"/>
        <v>-3.7292036732051059</v>
      </c>
      <c r="J59">
        <v>-2.8767728239894135</v>
      </c>
      <c r="K59">
        <v>-0.8786413121659411</v>
      </c>
    </row>
    <row r="60" spans="7:11">
      <c r="G60">
        <f t="shared" si="0"/>
        <v>-3.829203673205106</v>
      </c>
      <c r="J60">
        <v>-2.7774440469831942</v>
      </c>
      <c r="K60">
        <v>-0.92192046500594249</v>
      </c>
    </row>
    <row r="61" spans="7:11">
      <c r="G61">
        <f t="shared" si="0"/>
        <v>-3.9292036732051061</v>
      </c>
      <c r="J61">
        <v>-2.6503639671604562</v>
      </c>
      <c r="K61">
        <v>-0.9559880933059931</v>
      </c>
    </row>
    <row r="62" spans="7:11">
      <c r="G62">
        <f t="shared" si="0"/>
        <v>-4.0292036732051058</v>
      </c>
      <c r="J62">
        <v>-2.4968023266716992</v>
      </c>
      <c r="K62">
        <v>-0.98050380458537967</v>
      </c>
    </row>
    <row r="63" spans="7:11">
      <c r="G63">
        <f t="shared" si="0"/>
        <v>-4.1292036732051054</v>
      </c>
      <c r="J63">
        <v>-2.318293462667957</v>
      </c>
      <c r="K63">
        <v>-0.99522264596081522</v>
      </c>
    </row>
    <row r="64" spans="7:11">
      <c r="G64">
        <f t="shared" si="0"/>
        <v>-4.229203673205105</v>
      </c>
      <c r="J64">
        <v>-2.1166209767111699</v>
      </c>
      <c r="K64">
        <v>-0.99999755163467863</v>
      </c>
    </row>
    <row r="65" spans="10:11">
      <c r="J65">
        <v>-1.8937999136169585</v>
      </c>
      <c r="K65">
        <v>-0.99478081232785054</v>
      </c>
    </row>
    <row r="66" spans="10:11">
      <c r="J66">
        <v>-1.6520566277929081</v>
      </c>
      <c r="K66">
        <v>-0.97962455197506004</v>
      </c>
    </row>
    <row r="67" spans="10:11">
      <c r="J67">
        <v>-1.3938065382412672</v>
      </c>
      <c r="K67">
        <v>-0.95468020691975874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0806E-5FFD-4968-BC2E-47D85363428C}">
  <dimension ref="G4:R67"/>
  <sheetViews>
    <sheetView topLeftCell="G1" zoomScale="93" workbookViewId="0">
      <selection activeCell="P9" sqref="P9"/>
    </sheetView>
  </sheetViews>
  <sheetFormatPr defaultRowHeight="15"/>
  <cols>
    <col min="10" max="10" width="12" bestFit="1" customWidth="1"/>
  </cols>
  <sheetData>
    <row r="4" spans="7:18">
      <c r="Q4" t="s">
        <v>40</v>
      </c>
      <c r="R4" t="s">
        <v>39</v>
      </c>
    </row>
    <row r="5" spans="7:18">
      <c r="N5">
        <v>18.420000000000002</v>
      </c>
      <c r="Q5">
        <v>3.33</v>
      </c>
      <c r="R5">
        <v>10</v>
      </c>
    </row>
    <row r="6" spans="7:18">
      <c r="G6">
        <f>PI()/2</f>
        <v>1.5707963267948966</v>
      </c>
      <c r="N6">
        <f>RADIANS(N5)</f>
        <v>0.32148964821735554</v>
      </c>
    </row>
    <row r="7" spans="7:18">
      <c r="G7">
        <f>G6-0.1</f>
        <v>1.4707963267948965</v>
      </c>
    </row>
    <row r="8" spans="7:18">
      <c r="G8">
        <f>G7-0.1</f>
        <v>1.3707963267948964</v>
      </c>
      <c r="J8" t="s">
        <v>24</v>
      </c>
      <c r="K8" t="s">
        <v>25</v>
      </c>
    </row>
    <row r="9" spans="7:18">
      <c r="G9">
        <f t="shared" ref="G9:G64" si="0">G8-0.1</f>
        <v>1.2707963267948963</v>
      </c>
      <c r="J9" cm="1">
        <f t="array" ref="J9:J67">3*COS(G6:G64)</f>
        <v>1.83772268236293E-16</v>
      </c>
      <c r="K9" cm="1">
        <f t="array" ref="K9:K67">10*COS(G6:G64-N6)</f>
        <v>3.1598023792186507</v>
      </c>
    </row>
    <row r="10" spans="7:18">
      <c r="G10">
        <f t="shared" si="0"/>
        <v>1.1707963267948962</v>
      </c>
      <c r="J10">
        <v>0.29950024994048491</v>
      </c>
      <c r="K10">
        <v>4.0912018144803914</v>
      </c>
    </row>
    <row r="11" spans="7:18">
      <c r="G11">
        <f t="shared" si="0"/>
        <v>1.0707963267948961</v>
      </c>
      <c r="J11">
        <v>0.59600799238518432</v>
      </c>
      <c r="K11">
        <v>4.9817233135833616</v>
      </c>
    </row>
    <row r="12" spans="7:18">
      <c r="G12">
        <f t="shared" si="0"/>
        <v>0.97079632679489614</v>
      </c>
      <c r="J12">
        <v>0.88656061998401969</v>
      </c>
      <c r="K12">
        <v>5.8224690800757966</v>
      </c>
    </row>
    <row r="13" spans="7:18">
      <c r="G13">
        <f t="shared" si="0"/>
        <v>0.87079632679489616</v>
      </c>
      <c r="J13">
        <v>1.1682550269259526</v>
      </c>
      <c r="K13">
        <v>6.6050386601725011</v>
      </c>
    </row>
    <row r="14" spans="7:18">
      <c r="G14">
        <f t="shared" si="0"/>
        <v>0.77079632679489618</v>
      </c>
      <c r="J14">
        <v>1.4382766158126103</v>
      </c>
      <c r="K14">
        <v>7.321612877312262</v>
      </c>
    </row>
    <row r="15" spans="7:18">
      <c r="G15">
        <f t="shared" si="0"/>
        <v>0.6707963267948962</v>
      </c>
      <c r="J15">
        <v>1.6939274201851071</v>
      </c>
      <c r="K15">
        <v>7.9650319587853637</v>
      </c>
    </row>
    <row r="16" spans="7:18">
      <c r="G16">
        <f t="shared" si="0"/>
        <v>0.57079632679489622</v>
      </c>
      <c r="J16">
        <v>1.9326530617130744</v>
      </c>
      <c r="K16">
        <v>8.5288670738157943</v>
      </c>
    </row>
    <row r="17" spans="7:11">
      <c r="G17">
        <f t="shared" si="0"/>
        <v>0.47079632679489625</v>
      </c>
      <c r="J17">
        <v>2.1520682726985689</v>
      </c>
      <c r="K17">
        <v>9.0074845683132825</v>
      </c>
    </row>
    <row r="18" spans="7:11">
      <c r="G18">
        <f t="shared" si="0"/>
        <v>0.37079632679489627</v>
      </c>
      <c r="J18">
        <v>2.3499807288824508</v>
      </c>
      <c r="K18">
        <v>9.3961022544827184</v>
      </c>
    </row>
    <row r="19" spans="7:11">
      <c r="G19">
        <f t="shared" si="0"/>
        <v>0.27079632679489629</v>
      </c>
      <c r="J19">
        <v>2.5244129544236902</v>
      </c>
      <c r="K19">
        <v>9.6908371928638228</v>
      </c>
    </row>
    <row r="20" spans="7:11">
      <c r="G20">
        <f t="shared" si="0"/>
        <v>0.17079632679489629</v>
      </c>
      <c r="J20">
        <v>2.6736220801843067</v>
      </c>
      <c r="K20">
        <v>9.8887444893787109</v>
      </c>
    </row>
    <row r="21" spans="7:11">
      <c r="G21">
        <f t="shared" si="0"/>
        <v>7.079632679489628E-2</v>
      </c>
      <c r="J21">
        <v>2.7961172579016793</v>
      </c>
      <c r="K21">
        <v>9.9878467197400589</v>
      </c>
    </row>
    <row r="22" spans="7:11">
      <c r="G22">
        <f t="shared" si="0"/>
        <v>-2.9203673205103725E-2</v>
      </c>
      <c r="J22">
        <v>2.8906745562515792</v>
      </c>
      <c r="K22">
        <v>9.987153687220939</v>
      </c>
    </row>
    <row r="23" spans="7:11">
      <c r="G23">
        <f t="shared" si="0"/>
        <v>-0.12920367320510373</v>
      </c>
      <c r="J23">
        <v>2.9563491899653807</v>
      </c>
      <c r="K23">
        <v>9.8866723163731987</v>
      </c>
    </row>
    <row r="24" spans="7:11">
      <c r="G24">
        <f t="shared" si="0"/>
        <v>-0.22920367320510374</v>
      </c>
      <c r="J24">
        <v>2.9924849598121632</v>
      </c>
      <c r="K24">
        <v>9.6874065838396213</v>
      </c>
    </row>
    <row r="25" spans="7:11">
      <c r="G25">
        <f t="shared" si="0"/>
        <v>-0.32920367320510374</v>
      </c>
      <c r="J25">
        <v>2.9987208091245154</v>
      </c>
      <c r="K25">
        <v>9.3913474869511866</v>
      </c>
    </row>
    <row r="26" spans="7:11">
      <c r="G26">
        <f t="shared" si="0"/>
        <v>-0.42920367320510378</v>
      </c>
      <c r="J26">
        <v>2.9749944313574055</v>
      </c>
      <c r="K26">
        <v>9.0014531503398789</v>
      </c>
    </row>
    <row r="27" spans="7:11">
      <c r="G27">
        <f t="shared" si="0"/>
        <v>-0.52920367320510375</v>
      </c>
      <c r="J27">
        <v>2.9215428926345854</v>
      </c>
      <c r="K27">
        <v>8.5216192693351882</v>
      </c>
    </row>
    <row r="28" spans="7:11">
      <c r="G28">
        <f t="shared" si="0"/>
        <v>-0.62920367320510373</v>
      </c>
      <c r="J28">
        <v>2.8389002630622429</v>
      </c>
      <c r="K28">
        <v>7.956640185464118</v>
      </c>
    </row>
    <row r="29" spans="7:11">
      <c r="G29">
        <f t="shared" si="0"/>
        <v>-0.72920367320510371</v>
      </c>
      <c r="J29">
        <v>2.7278922804770445</v>
      </c>
      <c r="K29">
        <v>7.3121609829754517</v>
      </c>
    </row>
    <row r="30" spans="7:11">
      <c r="G30">
        <f t="shared" si="0"/>
        <v>-0.82920367320510369</v>
      </c>
      <c r="J30">
        <v>2.589628099946621</v>
      </c>
      <c r="K30">
        <v>6.5946210850239604</v>
      </c>
    </row>
    <row r="31" spans="7:11">
      <c r="G31">
        <f t="shared" si="0"/>
        <v>-0.92920367320510366</v>
      </c>
      <c r="J31">
        <v>2.4254892114587698</v>
      </c>
      <c r="K31">
        <v>5.8111899130828153</v>
      </c>
    </row>
    <row r="32" spans="7:11">
      <c r="G32">
        <f t="shared" si="0"/>
        <v>-1.0292036732051038</v>
      </c>
      <c r="J32">
        <v>2.2371156365301599</v>
      </c>
      <c r="K32">
        <v>4.9696952524541409</v>
      </c>
    </row>
    <row r="33" spans="7:11">
      <c r="G33">
        <f t="shared" si="0"/>
        <v>-1.1292036732051038</v>
      </c>
      <c r="J33">
        <v>2.0263895416534523</v>
      </c>
      <c r="K33">
        <v>4.0785450396257819</v>
      </c>
    </row>
    <row r="34" spans="7:11">
      <c r="G34">
        <f t="shared" si="0"/>
        <v>-1.2292036732051039</v>
      </c>
      <c r="J34">
        <v>1.7954164323118686</v>
      </c>
      <c r="K34">
        <v>3.146643352949229</v>
      </c>
    </row>
    <row r="35" spans="7:11">
      <c r="G35">
        <f t="shared" si="0"/>
        <v>-1.329203673205104</v>
      </c>
      <c r="J35">
        <v>1.5465041154643919</v>
      </c>
      <c r="K35">
        <v>2.1833014460320075</v>
      </c>
    </row>
    <row r="36" spans="7:11">
      <c r="G36">
        <f t="shared" si="0"/>
        <v>-1.4292036732051041</v>
      </c>
      <c r="J36">
        <v>1.2821396407014884</v>
      </c>
      <c r="K36">
        <v>1.1981447127695397</v>
      </c>
    </row>
    <row r="37" spans="7:11">
      <c r="G37">
        <f t="shared" si="0"/>
        <v>-1.5292036732051042</v>
      </c>
      <c r="J37">
        <v>1.0049644504677131</v>
      </c>
      <c r="K37">
        <v>0.20101651359106382</v>
      </c>
    </row>
    <row r="38" spans="7:11">
      <c r="G38">
        <f t="shared" si="0"/>
        <v>-1.6292036732051043</v>
      </c>
      <c r="J38">
        <v>0.71774798764194514</v>
      </c>
      <c r="K38">
        <v>-0.79812017614398878</v>
      </c>
    </row>
    <row r="39" spans="7:11">
      <c r="G39">
        <f t="shared" si="0"/>
        <v>-1.7292036732051044</v>
      </c>
      <c r="J39">
        <v>0.4233600241795995</v>
      </c>
      <c r="K39">
        <v>-1.7892823129024649</v>
      </c>
    </row>
    <row r="40" spans="7:11">
      <c r="G40">
        <f t="shared" si="0"/>
        <v>-1.8292036732051045</v>
      </c>
      <c r="J40">
        <v>0.12474198729986929</v>
      </c>
      <c r="K40">
        <v>-2.762566532248516</v>
      </c>
    </row>
    <row r="41" spans="7:11">
      <c r="G41">
        <f t="shared" si="0"/>
        <v>-1.9292036732051046</v>
      </c>
      <c r="J41">
        <v>-0.17512243028274244</v>
      </c>
      <c r="K41">
        <v>-3.7082480999874248</v>
      </c>
    </row>
    <row r="42" spans="7:11">
      <c r="G42">
        <f t="shared" si="0"/>
        <v>-2.0292036732051044</v>
      </c>
      <c r="J42">
        <v>-0.47323708242974816</v>
      </c>
      <c r="K42">
        <v>-4.6168780784951107</v>
      </c>
    </row>
    <row r="43" spans="7:11">
      <c r="G43">
        <f t="shared" si="0"/>
        <v>-2.1292036732051045</v>
      </c>
      <c r="J43">
        <v>-0.76662330608049722</v>
      </c>
      <c r="K43">
        <v>-5.4793777373794592</v>
      </c>
    </row>
    <row r="44" spans="7:11">
      <c r="G44">
        <f t="shared" si="0"/>
        <v>-2.2292036732051046</v>
      </c>
      <c r="J44">
        <v>-1.0523496830688628</v>
      </c>
      <c r="K44">
        <v>-6.287129265153383</v>
      </c>
    </row>
    <row r="45" spans="7:11">
      <c r="G45">
        <f t="shared" si="0"/>
        <v>-2.3292036732051047</v>
      </c>
      <c r="J45">
        <v>-1.3275613298845599</v>
      </c>
      <c r="K45">
        <v>-7.0320618755585151</v>
      </c>
    </row>
    <row r="46" spans="7:11">
      <c r="G46">
        <f t="shared" si="0"/>
        <v>-2.4292036732051048</v>
      </c>
      <c r="J46">
        <v>-1.5895084227254825</v>
      </c>
      <c r="K46">
        <v>-7.7067324481936783</v>
      </c>
    </row>
    <row r="47" spans="7:11">
      <c r="G47">
        <f t="shared" si="0"/>
        <v>-2.5292036732051049</v>
      </c>
      <c r="J47">
        <v>-1.83557367282816</v>
      </c>
      <c r="K47">
        <v>-8.3043998977135374</v>
      </c>
    </row>
    <row r="48" spans="7:11">
      <c r="G48">
        <f t="shared" si="0"/>
        <v>-2.629203673205105</v>
      </c>
      <c r="J48">
        <v>-2.0632984775519243</v>
      </c>
      <c r="K48">
        <v>-8.8190925285250863</v>
      </c>
    </row>
    <row r="49" spans="7:11">
      <c r="G49">
        <f t="shared" si="0"/>
        <v>-2.729203673205105</v>
      </c>
      <c r="J49">
        <v>-2.2704074859237875</v>
      </c>
      <c r="K49">
        <v>-9.2456677019960125</v>
      </c>
    </row>
    <row r="50" spans="7:11">
      <c r="G50">
        <f t="shared" si="0"/>
        <v>-2.8292036732051051</v>
      </c>
      <c r="J50">
        <v>-2.4548313331932343</v>
      </c>
      <c r="K50">
        <v>-9.5798632200000071</v>
      </c>
    </row>
    <row r="51" spans="7:11">
      <c r="G51">
        <f t="shared" si="0"/>
        <v>-2.9292036732051052</v>
      </c>
      <c r="J51">
        <v>-2.6147273172407663</v>
      </c>
      <c r="K51">
        <v>-9.8183399113915186</v>
      </c>
    </row>
    <row r="52" spans="7:11">
      <c r="G52">
        <f t="shared" si="0"/>
        <v>-3.0292036732051053</v>
      </c>
      <c r="J52">
        <v>-2.748497810248367</v>
      </c>
      <c r="K52">
        <v>-9.9587149959000811</v>
      </c>
    </row>
    <row r="53" spans="7:11">
      <c r="G53">
        <f t="shared" si="0"/>
        <v>-3.1292036732051054</v>
      </c>
      <c r="J53">
        <v>-2.8548062216685492</v>
      </c>
      <c r="K53">
        <v>-9.9995858920831182</v>
      </c>
    </row>
    <row r="54" spans="7:11">
      <c r="G54">
        <f t="shared" si="0"/>
        <v>-3.2292036732051055</v>
      </c>
      <c r="J54">
        <v>-2.9325903529952924</v>
      </c>
      <c r="K54">
        <v>-9.940544231456089</v>
      </c>
    </row>
    <row r="55" spans="7:11">
      <c r="G55">
        <f t="shared" si="0"/>
        <v>-3.3292036732051056</v>
      </c>
      <c r="J55">
        <v>-2.9810730109003938</v>
      </c>
      <c r="K55">
        <v>-9.7821799387754016</v>
      </c>
    </row>
    <row r="56" spans="7:11">
      <c r="G56">
        <f t="shared" si="0"/>
        <v>-3.4292036732051057</v>
      </c>
      <c r="J56">
        <v>-2.9997697726923027</v>
      </c>
      <c r="K56">
        <v>-9.5260753377052474</v>
      </c>
    </row>
    <row r="57" spans="7:11">
      <c r="G57">
        <f t="shared" si="0"/>
        <v>-3.5292036732051058</v>
      </c>
      <c r="J57">
        <v>-2.9884938265075212</v>
      </c>
      <c r="K57">
        <v>-9.1747893407625902</v>
      </c>
    </row>
    <row r="58" spans="7:11">
      <c r="G58">
        <f t="shared" si="0"/>
        <v>-3.6292036732051058</v>
      </c>
      <c r="J58">
        <v>-2.9473578378729965</v>
      </c>
      <c r="K58">
        <v>-8.7318318815091729</v>
      </c>
    </row>
    <row r="59" spans="7:11">
      <c r="G59">
        <f t="shared" si="0"/>
        <v>-3.7292036732051059</v>
      </c>
      <c r="J59">
        <v>-2.8767728239894135</v>
      </c>
      <c r="K59">
        <v>-8.201628844455584</v>
      </c>
    </row>
    <row r="60" spans="7:11">
      <c r="G60">
        <f t="shared" si="0"/>
        <v>-3.829203673205106</v>
      </c>
      <c r="J60">
        <v>-2.7774440469831942</v>
      </c>
      <c r="K60">
        <v>-7.5894778430862431</v>
      </c>
    </row>
    <row r="61" spans="7:11">
      <c r="G61">
        <f t="shared" si="0"/>
        <v>-3.9292036732051061</v>
      </c>
      <c r="J61">
        <v>-2.6503639671604562</v>
      </c>
      <c r="K61">
        <v>-6.901495287856612</v>
      </c>
    </row>
    <row r="62" spans="7:11">
      <c r="G62">
        <f t="shared" si="0"/>
        <v>-4.0292036732051058</v>
      </c>
      <c r="J62">
        <v>-2.4968023266716992</v>
      </c>
      <c r="K62">
        <v>-6.1445552730417461</v>
      </c>
    </row>
    <row r="63" spans="7:11">
      <c r="G63">
        <f t="shared" si="0"/>
        <v>-4.1292036732051054</v>
      </c>
      <c r="J63">
        <v>-2.318293462667957</v>
      </c>
      <c r="K63">
        <v>-5.3262208930585846</v>
      </c>
    </row>
    <row r="64" spans="7:11">
      <c r="G64">
        <f t="shared" si="0"/>
        <v>-4.229203673205105</v>
      </c>
      <c r="J64">
        <v>-2.1166209767111699</v>
      </c>
      <c r="K64">
        <v>-4.4546686745265216</v>
      </c>
    </row>
    <row r="65" spans="10:11">
      <c r="J65">
        <v>-1.8937999136169585</v>
      </c>
      <c r="K65">
        <v>-3.5386068791162844</v>
      </c>
    </row>
    <row r="66" spans="10:11">
      <c r="J66">
        <v>-1.6520566277929081</v>
      </c>
      <c r="K66">
        <v>-2.5871884934778366</v>
      </c>
    </row>
    <row r="67" spans="10:11">
      <c r="J67">
        <v>-1.3938065382412672</v>
      </c>
      <c r="K67">
        <v>-1.6099197756233707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A457-9D2A-41C5-B123-89B8186CCD24}">
  <dimension ref="G5:N67"/>
  <sheetViews>
    <sheetView zoomScale="93" workbookViewId="0">
      <selection activeCell="C19" sqref="C19"/>
    </sheetView>
  </sheetViews>
  <sheetFormatPr defaultRowHeight="15"/>
  <cols>
    <col min="10" max="10" width="12" bestFit="1" customWidth="1"/>
  </cols>
  <sheetData>
    <row r="5" spans="7:14">
      <c r="N5">
        <v>20</v>
      </c>
    </row>
    <row r="6" spans="7:14">
      <c r="G6">
        <f>PI()/2</f>
        <v>1.5707963267948966</v>
      </c>
      <c r="N6">
        <f>RADIANS(N5)</f>
        <v>0.3490658503988659</v>
      </c>
    </row>
    <row r="7" spans="7:14">
      <c r="G7">
        <f>G6-0.1</f>
        <v>1.4707963267948965</v>
      </c>
    </row>
    <row r="8" spans="7:14">
      <c r="G8">
        <f>G7-0.1</f>
        <v>1.3707963267948964</v>
      </c>
      <c r="J8" t="s">
        <v>24</v>
      </c>
      <c r="K8" t="s">
        <v>25</v>
      </c>
    </row>
    <row r="9" spans="7:14">
      <c r="G9">
        <f t="shared" ref="G9:G64" si="0">G8-0.1</f>
        <v>1.2707963267948963</v>
      </c>
      <c r="J9" cm="1">
        <f t="array" ref="J9:J67">COS(G6:G64)</f>
        <v>6.1257422745431001E-17</v>
      </c>
      <c r="K9" cm="1">
        <f t="array" ref="K9:K67">5*COS(G6:G64-N6)</f>
        <v>1.7101007166283442</v>
      </c>
    </row>
    <row r="10" spans="7:14">
      <c r="G10">
        <f t="shared" si="0"/>
        <v>1.1707963267948962</v>
      </c>
      <c r="J10">
        <v>9.9833416646828307E-2</v>
      </c>
      <c r="K10">
        <v>2.1706209607444871</v>
      </c>
    </row>
    <row r="11" spans="7:14">
      <c r="G11">
        <f t="shared" si="0"/>
        <v>1.0707963267948961</v>
      </c>
      <c r="J11">
        <v>0.19866933079506144</v>
      </c>
      <c r="K11">
        <v>2.6094530777327654</v>
      </c>
    </row>
    <row r="12" spans="7:14">
      <c r="G12">
        <f t="shared" si="0"/>
        <v>0.97079632679489614</v>
      </c>
      <c r="J12">
        <v>0.29552020666133988</v>
      </c>
      <c r="K12">
        <v>3.0222124021388437</v>
      </c>
    </row>
    <row r="13" spans="7:14">
      <c r="G13">
        <f t="shared" si="0"/>
        <v>0.87079632679489616</v>
      </c>
      <c r="J13">
        <v>0.38941834230865086</v>
      </c>
      <c r="K13">
        <v>3.4047747792333487</v>
      </c>
    </row>
    <row r="14" spans="7:14">
      <c r="G14">
        <f t="shared" si="0"/>
        <v>0.77079632679489618</v>
      </c>
      <c r="J14">
        <v>0.47942553860420345</v>
      </c>
      <c r="K14">
        <v>3.7533177722026618</v>
      </c>
    </row>
    <row r="15" spans="7:14">
      <c r="G15">
        <f t="shared" si="0"/>
        <v>0.6707963267948962</v>
      </c>
      <c r="J15">
        <v>0.5646424733950357</v>
      </c>
      <c r="K15">
        <v>4.0643588546740279</v>
      </c>
    </row>
    <row r="16" spans="7:14">
      <c r="G16">
        <f t="shared" si="0"/>
        <v>0.57079632679489622</v>
      </c>
      <c r="J16">
        <v>0.64421768723769146</v>
      </c>
      <c r="K16">
        <v>4.3347902069679076</v>
      </c>
    </row>
    <row r="17" spans="7:11">
      <c r="G17">
        <f t="shared" si="0"/>
        <v>0.47079632679489625</v>
      </c>
      <c r="J17">
        <v>0.71735609089952301</v>
      </c>
      <c r="K17">
        <v>4.5619097684048979</v>
      </c>
    </row>
    <row r="18" spans="7:11">
      <c r="G18">
        <f t="shared" si="0"/>
        <v>0.37079632679489627</v>
      </c>
      <c r="J18">
        <v>0.78332690962748364</v>
      </c>
      <c r="K18">
        <v>4.7434482354028678</v>
      </c>
    </row>
    <row r="19" spans="7:11">
      <c r="G19">
        <f t="shared" si="0"/>
        <v>0.27079632679489629</v>
      </c>
      <c r="J19">
        <v>0.84147098480789673</v>
      </c>
      <c r="K19">
        <v>4.8775917356082106</v>
      </c>
    </row>
    <row r="20" spans="7:11">
      <c r="G20">
        <f t="shared" si="0"/>
        <v>0.17079632679489629</v>
      </c>
      <c r="J20">
        <v>0.89120736006143553</v>
      </c>
      <c r="K20">
        <v>4.9629999515088219</v>
      </c>
    </row>
    <row r="21" spans="7:11">
      <c r="G21">
        <f t="shared" si="0"/>
        <v>7.079632679489628E-2</v>
      </c>
      <c r="J21">
        <v>0.93203908596722651</v>
      </c>
      <c r="K21">
        <v>4.9988195124436245</v>
      </c>
    </row>
    <row r="22" spans="7:11">
      <c r="G22">
        <f t="shared" si="0"/>
        <v>-2.9203673205103725E-2</v>
      </c>
      <c r="J22">
        <v>0.96355818541719307</v>
      </c>
      <c r="K22">
        <v>4.984692521200131</v>
      </c>
    </row>
    <row r="23" spans="7:11">
      <c r="G23">
        <f t="shared" si="0"/>
        <v>-0.12920367320510373</v>
      </c>
      <c r="J23">
        <v>0.98544972998846025</v>
      </c>
      <c r="K23">
        <v>4.9207601300050836</v>
      </c>
    </row>
    <row r="24" spans="7:11">
      <c r="G24">
        <f t="shared" si="0"/>
        <v>-0.22920367320510374</v>
      </c>
      <c r="J24">
        <v>0.99749498660405445</v>
      </c>
      <c r="K24">
        <v>4.8076611301780643</v>
      </c>
    </row>
    <row r="25" spans="7:11">
      <c r="G25">
        <f t="shared" si="0"/>
        <v>-0.32920367320510374</v>
      </c>
      <c r="J25">
        <v>0.99957360304150511</v>
      </c>
      <c r="K25">
        <v>4.6465255695397865</v>
      </c>
    </row>
    <row r="26" spans="7:11">
      <c r="G26">
        <f t="shared" si="0"/>
        <v>-0.42920367320510378</v>
      </c>
      <c r="J26">
        <v>0.99166481045246857</v>
      </c>
      <c r="K26">
        <v>4.4389634613478126</v>
      </c>
    </row>
    <row r="27" spans="7:11">
      <c r="G27">
        <f t="shared" si="0"/>
        <v>-0.52920367320510375</v>
      </c>
      <c r="J27">
        <v>0.97384763087819515</v>
      </c>
      <c r="K27">
        <v>4.1870486975762864</v>
      </c>
    </row>
    <row r="28" spans="7:11">
      <c r="G28">
        <f t="shared" si="0"/>
        <v>-0.62920367320510373</v>
      </c>
      <c r="J28">
        <v>0.94630008768741436</v>
      </c>
      <c r="K28">
        <v>3.8932983272728623</v>
      </c>
    </row>
    <row r="29" spans="7:11">
      <c r="G29">
        <f t="shared" si="0"/>
        <v>-0.72920367320510371</v>
      </c>
      <c r="J29">
        <v>0.90929742682568149</v>
      </c>
      <c r="K29">
        <v>3.5606474070366505</v>
      </c>
    </row>
    <row r="30" spans="7:11">
      <c r="G30">
        <f t="shared" si="0"/>
        <v>-0.82920367320510369</v>
      </c>
      <c r="J30">
        <v>0.8632093666488736</v>
      </c>
      <c r="K30">
        <v>3.1924196749028759</v>
      </c>
    </row>
    <row r="31" spans="7:11">
      <c r="G31">
        <f t="shared" si="0"/>
        <v>-0.92920367320510366</v>
      </c>
      <c r="J31">
        <v>0.80849640381958998</v>
      </c>
      <c r="K31">
        <v>2.7922943406511154</v>
      </c>
    </row>
    <row r="32" spans="7:11">
      <c r="G32">
        <f t="shared" si="0"/>
        <v>-1.0292036732051038</v>
      </c>
      <c r="J32">
        <v>0.74570521217671992</v>
      </c>
      <c r="K32">
        <v>2.3642693243573598</v>
      </c>
    </row>
    <row r="33" spans="7:11">
      <c r="G33">
        <f t="shared" si="0"/>
        <v>-1.1292036732051038</v>
      </c>
      <c r="J33">
        <v>0.67546318055115073</v>
      </c>
      <c r="K33">
        <v>1.9126213104981593</v>
      </c>
    </row>
    <row r="34" spans="7:11">
      <c r="G34">
        <f t="shared" si="0"/>
        <v>-1.2292036732051039</v>
      </c>
      <c r="J34">
        <v>0.59847214410395622</v>
      </c>
      <c r="K34">
        <v>1.4418630167330084</v>
      </c>
    </row>
    <row r="35" spans="7:11">
      <c r="G35">
        <f t="shared" si="0"/>
        <v>-1.329203673205104</v>
      </c>
      <c r="J35">
        <v>0.51550137182146394</v>
      </c>
      <c r="K35">
        <v>0.95669810432120705</v>
      </c>
    </row>
    <row r="36" spans="7:11">
      <c r="G36">
        <f t="shared" si="0"/>
        <v>-1.4292036732051041</v>
      </c>
      <c r="J36">
        <v>0.4273798802338295</v>
      </c>
      <c r="K36">
        <v>0.46197418069337604</v>
      </c>
    </row>
    <row r="37" spans="7:11">
      <c r="G37">
        <f t="shared" si="0"/>
        <v>-1.5292036732051042</v>
      </c>
      <c r="J37">
        <v>0.33498815015590439</v>
      </c>
      <c r="K37">
        <v>-3.7365636239582105E-2</v>
      </c>
    </row>
    <row r="38" spans="7:11">
      <c r="G38">
        <f t="shared" si="0"/>
        <v>-1.6292036732051043</v>
      </c>
      <c r="J38">
        <v>0.2392493292139817</v>
      </c>
      <c r="K38">
        <v>-0.53633210808667153</v>
      </c>
    </row>
    <row r="39" spans="7:11">
      <c r="G39">
        <f t="shared" si="0"/>
        <v>-1.7292036732051044</v>
      </c>
      <c r="J39">
        <v>0.14112000805986649</v>
      </c>
      <c r="K39">
        <v>-1.0299397267975827</v>
      </c>
    </row>
    <row r="40" spans="7:11">
      <c r="G40">
        <f t="shared" si="0"/>
        <v>-1.8292036732051045</v>
      </c>
      <c r="J40">
        <v>4.1580662433289763E-2</v>
      </c>
      <c r="K40">
        <v>-1.5132565282111421</v>
      </c>
    </row>
    <row r="41" spans="7:11">
      <c r="G41">
        <f t="shared" si="0"/>
        <v>-1.9292036732051046</v>
      </c>
      <c r="J41">
        <v>-5.8374143427580814E-2</v>
      </c>
      <c r="K41">
        <v>-1.9814533706109185</v>
      </c>
    </row>
    <row r="42" spans="7:11">
      <c r="G42">
        <f t="shared" si="0"/>
        <v>-2.0292036732051044</v>
      </c>
      <c r="J42">
        <v>-0.15774569414324938</v>
      </c>
      <c r="K42">
        <v>-2.429852185912952</v>
      </c>
    </row>
    <row r="43" spans="7:11">
      <c r="G43">
        <f t="shared" si="0"/>
        <v>-2.1292036732051045</v>
      </c>
      <c r="J43">
        <v>-0.25554110202683239</v>
      </c>
      <c r="K43">
        <v>-2.8539727213756887</v>
      </c>
    </row>
    <row r="44" spans="7:11">
      <c r="G44">
        <f t="shared" si="0"/>
        <v>-2.2292036732051046</v>
      </c>
      <c r="J44">
        <v>-0.35078322768962095</v>
      </c>
      <c r="K44">
        <v>-3.2495773048043937</v>
      </c>
    </row>
    <row r="45" spans="7:11">
      <c r="G45">
        <f t="shared" si="0"/>
        <v>-2.3292036732051047</v>
      </c>
      <c r="J45">
        <v>-0.44252044329485329</v>
      </c>
      <c r="K45">
        <v>-3.6127131859709358</v>
      </c>
    </row>
    <row r="46" spans="7:11">
      <c r="G46">
        <f t="shared" si="0"/>
        <v>-2.4292036732051048</v>
      </c>
      <c r="J46">
        <v>-0.52983614090849418</v>
      </c>
      <c r="K46">
        <v>-3.9397520311874628</v>
      </c>
    </row>
    <row r="47" spans="7:11">
      <c r="G47">
        <f t="shared" si="0"/>
        <v>-2.5292036732051049</v>
      </c>
      <c r="J47">
        <v>-0.61185789094272003</v>
      </c>
      <c r="K47">
        <v>-4.2274261764172394</v>
      </c>
    </row>
    <row r="48" spans="7:11">
      <c r="G48">
        <f t="shared" si="0"/>
        <v>-2.629203673205105</v>
      </c>
      <c r="J48">
        <v>-0.68776615918397477</v>
      </c>
      <c r="K48">
        <v>-4.4728612766935605</v>
      </c>
    </row>
    <row r="49" spans="7:11">
      <c r="G49">
        <f t="shared" si="0"/>
        <v>-2.729203673205105</v>
      </c>
      <c r="J49">
        <v>-0.7568024953079292</v>
      </c>
      <c r="K49">
        <v>-4.6736050256245223</v>
      </c>
    </row>
    <row r="50" spans="7:11">
      <c r="G50">
        <f t="shared" si="0"/>
        <v>-2.8292036732051051</v>
      </c>
      <c r="J50">
        <v>-0.81827711106441137</v>
      </c>
      <c r="K50">
        <v>-4.8276516580278663</v>
      </c>
    </row>
    <row r="51" spans="7:11">
      <c r="G51">
        <f t="shared" si="0"/>
        <v>-2.9292036732051052</v>
      </c>
      <c r="J51">
        <v>-0.87157577241358886</v>
      </c>
      <c r="K51">
        <v>-4.933461990873667</v>
      </c>
    </row>
    <row r="52" spans="7:11">
      <c r="G52">
        <f t="shared" si="0"/>
        <v>-3.0292036732051053</v>
      </c>
      <c r="J52">
        <v>-0.91616593674945568</v>
      </c>
      <c r="K52">
        <v>-4.9899788022923737</v>
      </c>
    </row>
    <row r="53" spans="7:11">
      <c r="G53">
        <f t="shared" si="0"/>
        <v>-3.1292036732051054</v>
      </c>
      <c r="J53">
        <v>-0.95160207388951645</v>
      </c>
      <c r="K53">
        <v>-4.9966373949862657</v>
      </c>
    </row>
    <row r="54" spans="7:11">
      <c r="G54">
        <f t="shared" si="0"/>
        <v>-3.2292036732051055</v>
      </c>
      <c r="J54">
        <v>-0.97753011766509745</v>
      </c>
      <c r="K54">
        <v>-4.9533712384981818</v>
      </c>
    </row>
    <row r="55" spans="7:11">
      <c r="G55">
        <f t="shared" si="0"/>
        <v>-3.3292036732051056</v>
      </c>
      <c r="J55">
        <v>-0.99369100363346463</v>
      </c>
      <c r="K55">
        <v>-4.8606126339618632</v>
      </c>
    </row>
    <row r="56" spans="7:11">
      <c r="G56">
        <f t="shared" si="0"/>
        <v>-3.4292036732051057</v>
      </c>
      <c r="J56">
        <v>-0.99992325756410094</v>
      </c>
      <c r="K56">
        <v>-4.719288394691918</v>
      </c>
    </row>
    <row r="57" spans="7:11">
      <c r="G57">
        <f t="shared" si="0"/>
        <v>-3.5292036732051058</v>
      </c>
      <c r="J57">
        <v>-0.99616460883584046</v>
      </c>
      <c r="K57">
        <v>-4.5308105857715484</v>
      </c>
    </row>
    <row r="58" spans="7:11">
      <c r="G58">
        <f t="shared" si="0"/>
        <v>-3.6292036732051058</v>
      </c>
      <c r="J58">
        <v>-0.98245261262433214</v>
      </c>
      <c r="K58">
        <v>-4.2970624151650068</v>
      </c>
    </row>
    <row r="59" spans="7:11">
      <c r="G59">
        <f t="shared" si="0"/>
        <v>-3.7292036732051059</v>
      </c>
      <c r="J59">
        <v>-0.95892427466313779</v>
      </c>
      <c r="K59">
        <v>-4.0203794173261223</v>
      </c>
    </row>
    <row r="60" spans="7:11">
      <c r="G60">
        <f t="shared" si="0"/>
        <v>-3.829203673205106</v>
      </c>
      <c r="J60">
        <v>-0.92581468232773145</v>
      </c>
      <c r="K60">
        <v>-3.7035261173100604</v>
      </c>
    </row>
    <row r="61" spans="7:11">
      <c r="G61">
        <f t="shared" si="0"/>
        <v>-3.9292036732051061</v>
      </c>
      <c r="J61">
        <v>-0.88345465572015214</v>
      </c>
      <c r="K61">
        <v>-3.3496684085528061</v>
      </c>
    </row>
    <row r="62" spans="7:11">
      <c r="G62">
        <f t="shared" si="0"/>
        <v>-4.0292036732051058</v>
      </c>
      <c r="J62">
        <v>-0.8322674422238997</v>
      </c>
      <c r="K62">
        <v>-2.9623419203104575</v>
      </c>
    </row>
    <row r="63" spans="7:11">
      <c r="G63">
        <f t="shared" si="0"/>
        <v>-4.1292036732051054</v>
      </c>
      <c r="J63">
        <v>-0.7727644875559857</v>
      </c>
      <c r="K63">
        <v>-2.545416690820411</v>
      </c>
    </row>
    <row r="64" spans="7:11">
      <c r="G64">
        <f t="shared" si="0"/>
        <v>-4.229203673205105</v>
      </c>
      <c r="J64">
        <v>-0.70554032557038993</v>
      </c>
      <c r="K64">
        <v>-2.1030584991585823</v>
      </c>
    </row>
    <row r="65" spans="10:11">
      <c r="J65">
        <v>-0.63126663787231951</v>
      </c>
      <c r="K65">
        <v>-1.6396872421518747</v>
      </c>
    </row>
    <row r="66" spans="10:11">
      <c r="J66">
        <v>-0.55068554259763602</v>
      </c>
      <c r="K66">
        <v>-1.1599327722301258</v>
      </c>
    </row>
    <row r="67" spans="10:11">
      <c r="J67">
        <v>-0.46460217941375576</v>
      </c>
      <c r="K67">
        <v>-0.66858863747105102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02AC0-9508-4BB3-B59C-6CFA75CAC53D}">
  <dimension ref="G5:N67"/>
  <sheetViews>
    <sheetView zoomScale="93" workbookViewId="0">
      <selection activeCell="C17" sqref="C17"/>
    </sheetView>
  </sheetViews>
  <sheetFormatPr defaultRowHeight="15"/>
  <cols>
    <col min="10" max="10" width="12" bestFit="1" customWidth="1"/>
  </cols>
  <sheetData>
    <row r="5" spans="7:14">
      <c r="N5">
        <v>0</v>
      </c>
    </row>
    <row r="6" spans="7:14">
      <c r="G6">
        <f>PI()/2</f>
        <v>1.5707963267948966</v>
      </c>
      <c r="N6">
        <f>RADIANS(N5)</f>
        <v>0</v>
      </c>
    </row>
    <row r="7" spans="7:14">
      <c r="G7">
        <f>G6-0.1</f>
        <v>1.4707963267948965</v>
      </c>
    </row>
    <row r="8" spans="7:14">
      <c r="G8">
        <f>G7-0.1</f>
        <v>1.3707963267948964</v>
      </c>
      <c r="J8" t="s">
        <v>24</v>
      </c>
      <c r="K8" t="s">
        <v>25</v>
      </c>
    </row>
    <row r="9" spans="7:14">
      <c r="G9">
        <f t="shared" ref="G9:G64" si="0">G8-0.1</f>
        <v>1.2707963267948963</v>
      </c>
      <c r="J9" cm="1">
        <f t="array" ref="J9:J67">3*COS(G6:G64)</f>
        <v>1.83772268236293E-16</v>
      </c>
      <c r="K9" cm="1">
        <f t="array" ref="K9:K67">5*COS(G6:G64-N6)</f>
        <v>3.06287113727155E-16</v>
      </c>
    </row>
    <row r="10" spans="7:14">
      <c r="G10">
        <f t="shared" si="0"/>
        <v>1.1707963267948962</v>
      </c>
      <c r="J10">
        <v>0.29950024994048491</v>
      </c>
      <c r="K10">
        <v>0.49916708323414155</v>
      </c>
    </row>
    <row r="11" spans="7:14">
      <c r="G11">
        <f t="shared" si="0"/>
        <v>1.0707963267948961</v>
      </c>
      <c r="J11">
        <v>0.59600799238518432</v>
      </c>
      <c r="K11">
        <v>0.99334665397530719</v>
      </c>
    </row>
    <row r="12" spans="7:14">
      <c r="G12">
        <f t="shared" si="0"/>
        <v>0.97079632679489614</v>
      </c>
      <c r="J12">
        <v>0.88656061998401969</v>
      </c>
      <c r="K12">
        <v>1.4776010333066993</v>
      </c>
    </row>
    <row r="13" spans="7:14">
      <c r="G13">
        <f t="shared" si="0"/>
        <v>0.87079632679489616</v>
      </c>
      <c r="J13">
        <v>1.1682550269259526</v>
      </c>
      <c r="K13">
        <v>1.9470917115432542</v>
      </c>
    </row>
    <row r="14" spans="7:14">
      <c r="G14">
        <f t="shared" si="0"/>
        <v>0.77079632679489618</v>
      </c>
      <c r="J14">
        <v>1.4382766158126103</v>
      </c>
      <c r="K14">
        <v>2.3971276930210172</v>
      </c>
    </row>
    <row r="15" spans="7:14">
      <c r="G15">
        <f t="shared" si="0"/>
        <v>0.6707963267948962</v>
      </c>
      <c r="J15">
        <v>1.6939274201851071</v>
      </c>
      <c r="K15">
        <v>2.8232123669751785</v>
      </c>
    </row>
    <row r="16" spans="7:14">
      <c r="G16">
        <f t="shared" si="0"/>
        <v>0.57079632679489622</v>
      </c>
      <c r="J16">
        <v>1.9326530617130744</v>
      </c>
      <c r="K16">
        <v>3.2210884361884573</v>
      </c>
    </row>
    <row r="17" spans="7:11">
      <c r="G17">
        <f t="shared" si="0"/>
        <v>0.47079632679489625</v>
      </c>
      <c r="J17">
        <v>2.1520682726985689</v>
      </c>
      <c r="K17">
        <v>3.5867804544976152</v>
      </c>
    </row>
    <row r="18" spans="7:11">
      <c r="G18">
        <f t="shared" si="0"/>
        <v>0.37079632679489627</v>
      </c>
      <c r="J18">
        <v>2.3499807288824508</v>
      </c>
      <c r="K18">
        <v>3.9166345481374183</v>
      </c>
    </row>
    <row r="19" spans="7:11">
      <c r="G19">
        <f t="shared" si="0"/>
        <v>0.27079632679489629</v>
      </c>
      <c r="J19">
        <v>2.5244129544236902</v>
      </c>
      <c r="K19">
        <v>4.2073549240394836</v>
      </c>
    </row>
    <row r="20" spans="7:11">
      <c r="G20">
        <f t="shared" si="0"/>
        <v>0.17079632679489629</v>
      </c>
      <c r="J20">
        <v>2.6736220801843067</v>
      </c>
      <c r="K20">
        <v>4.456036800307178</v>
      </c>
    </row>
    <row r="21" spans="7:11">
      <c r="G21">
        <f t="shared" si="0"/>
        <v>7.079632679489628E-2</v>
      </c>
      <c r="J21">
        <v>2.7961172579016793</v>
      </c>
      <c r="K21">
        <v>4.6601954298361328</v>
      </c>
    </row>
    <row r="22" spans="7:11">
      <c r="G22">
        <f t="shared" si="0"/>
        <v>-2.9203673205103725E-2</v>
      </c>
      <c r="J22">
        <v>2.8906745562515792</v>
      </c>
      <c r="K22">
        <v>4.8177909270859658</v>
      </c>
    </row>
    <row r="23" spans="7:11">
      <c r="G23">
        <f t="shared" si="0"/>
        <v>-0.12920367320510373</v>
      </c>
      <c r="J23">
        <v>2.9563491899653807</v>
      </c>
      <c r="K23">
        <v>4.9272486499423014</v>
      </c>
    </row>
    <row r="24" spans="7:11">
      <c r="G24">
        <f t="shared" si="0"/>
        <v>-0.22920367320510374</v>
      </c>
      <c r="J24">
        <v>2.9924849598121632</v>
      </c>
      <c r="K24">
        <v>4.9874749330202723</v>
      </c>
    </row>
    <row r="25" spans="7:11">
      <c r="G25">
        <f t="shared" si="0"/>
        <v>-0.32920367320510374</v>
      </c>
      <c r="J25">
        <v>2.9987208091245154</v>
      </c>
      <c r="K25">
        <v>4.9978680152075254</v>
      </c>
    </row>
    <row r="26" spans="7:11">
      <c r="G26">
        <f t="shared" si="0"/>
        <v>-0.42920367320510378</v>
      </c>
      <c r="J26">
        <v>2.9749944313574055</v>
      </c>
      <c r="K26">
        <v>4.9583240522623431</v>
      </c>
    </row>
    <row r="27" spans="7:11">
      <c r="G27">
        <f t="shared" si="0"/>
        <v>-0.52920367320510375</v>
      </c>
      <c r="J27">
        <v>2.9215428926345854</v>
      </c>
      <c r="K27">
        <v>4.8692381543909757</v>
      </c>
    </row>
    <row r="28" spans="7:11">
      <c r="G28">
        <f t="shared" si="0"/>
        <v>-0.62920367320510373</v>
      </c>
      <c r="J28">
        <v>2.8389002630622429</v>
      </c>
      <c r="K28">
        <v>4.731500438437072</v>
      </c>
    </row>
    <row r="29" spans="7:11">
      <c r="G29">
        <f t="shared" si="0"/>
        <v>-0.72920367320510371</v>
      </c>
      <c r="J29">
        <v>2.7278922804770445</v>
      </c>
      <c r="K29">
        <v>4.546487134128407</v>
      </c>
    </row>
    <row r="30" spans="7:11">
      <c r="G30">
        <f t="shared" si="0"/>
        <v>-0.82920367320510369</v>
      </c>
      <c r="J30">
        <v>2.589628099946621</v>
      </c>
      <c r="K30">
        <v>4.3160468332443678</v>
      </c>
    </row>
    <row r="31" spans="7:11">
      <c r="G31">
        <f t="shared" si="0"/>
        <v>-0.92920367320510366</v>
      </c>
      <c r="J31">
        <v>2.4254892114587698</v>
      </c>
      <c r="K31">
        <v>4.0424820190979496</v>
      </c>
    </row>
    <row r="32" spans="7:11">
      <c r="G32">
        <f t="shared" si="0"/>
        <v>-1.0292036732051038</v>
      </c>
      <c r="J32">
        <v>2.2371156365301599</v>
      </c>
      <c r="K32">
        <v>3.7285260608835995</v>
      </c>
    </row>
    <row r="33" spans="7:11">
      <c r="G33">
        <f t="shared" si="0"/>
        <v>-1.1292036732051038</v>
      </c>
      <c r="J33">
        <v>2.0263895416534523</v>
      </c>
      <c r="K33">
        <v>3.3773159027557536</v>
      </c>
    </row>
    <row r="34" spans="7:11">
      <c r="G34">
        <f t="shared" si="0"/>
        <v>-1.2292036732051039</v>
      </c>
      <c r="J34">
        <v>1.7954164323118686</v>
      </c>
      <c r="K34">
        <v>2.9923607205197813</v>
      </c>
    </row>
    <row r="35" spans="7:11">
      <c r="G35">
        <f t="shared" si="0"/>
        <v>-1.329203673205104</v>
      </c>
      <c r="J35">
        <v>1.5465041154643919</v>
      </c>
      <c r="K35">
        <v>2.5775068591073196</v>
      </c>
    </row>
    <row r="36" spans="7:11">
      <c r="G36">
        <f t="shared" si="0"/>
        <v>-1.4292036732051041</v>
      </c>
      <c r="J36">
        <v>1.2821396407014884</v>
      </c>
      <c r="K36">
        <v>2.1368994011691473</v>
      </c>
    </row>
    <row r="37" spans="7:11">
      <c r="G37">
        <f t="shared" si="0"/>
        <v>-1.5292036732051042</v>
      </c>
      <c r="J37">
        <v>1.0049644504677131</v>
      </c>
      <c r="K37">
        <v>1.674940750779522</v>
      </c>
    </row>
    <row r="38" spans="7:11">
      <c r="G38">
        <f t="shared" si="0"/>
        <v>-1.6292036732051043</v>
      </c>
      <c r="J38">
        <v>0.71774798764194514</v>
      </c>
      <c r="K38">
        <v>1.1962466460699086</v>
      </c>
    </row>
    <row r="39" spans="7:11">
      <c r="G39">
        <f t="shared" si="0"/>
        <v>-1.7292036732051044</v>
      </c>
      <c r="J39">
        <v>0.4233600241795995</v>
      </c>
      <c r="K39">
        <v>0.70560004029933243</v>
      </c>
    </row>
    <row r="40" spans="7:11">
      <c r="G40">
        <f t="shared" si="0"/>
        <v>-1.8292036732051045</v>
      </c>
      <c r="J40">
        <v>0.12474198729986929</v>
      </c>
      <c r="K40">
        <v>0.20790331216644881</v>
      </c>
    </row>
    <row r="41" spans="7:11">
      <c r="G41">
        <f t="shared" si="0"/>
        <v>-1.9292036732051046</v>
      </c>
      <c r="J41">
        <v>-0.17512243028274244</v>
      </c>
      <c r="K41">
        <v>-0.29187071713790408</v>
      </c>
    </row>
    <row r="42" spans="7:11">
      <c r="G42">
        <f t="shared" si="0"/>
        <v>-2.0292036732051044</v>
      </c>
      <c r="J42">
        <v>-0.47323708242974816</v>
      </c>
      <c r="K42">
        <v>-0.78872847071624685</v>
      </c>
    </row>
    <row r="43" spans="7:11">
      <c r="G43">
        <f t="shared" si="0"/>
        <v>-2.1292036732051045</v>
      </c>
      <c r="J43">
        <v>-0.76662330608049722</v>
      </c>
      <c r="K43">
        <v>-1.2777055101341619</v>
      </c>
    </row>
    <row r="44" spans="7:11">
      <c r="G44">
        <f t="shared" si="0"/>
        <v>-2.2292036732051046</v>
      </c>
      <c r="J44">
        <v>-1.0523496830688628</v>
      </c>
      <c r="K44">
        <v>-1.7539161384481048</v>
      </c>
    </row>
    <row r="45" spans="7:11">
      <c r="G45">
        <f t="shared" si="0"/>
        <v>-2.3292036732051047</v>
      </c>
      <c r="J45">
        <v>-1.3275613298845599</v>
      </c>
      <c r="K45">
        <v>-2.2126022164742665</v>
      </c>
    </row>
    <row r="46" spans="7:11">
      <c r="G46">
        <f t="shared" si="0"/>
        <v>-2.4292036732051048</v>
      </c>
      <c r="J46">
        <v>-1.5895084227254825</v>
      </c>
      <c r="K46">
        <v>-2.6491807045424709</v>
      </c>
    </row>
    <row r="47" spans="7:11">
      <c r="G47">
        <f t="shared" si="0"/>
        <v>-2.5292036732051049</v>
      </c>
      <c r="J47">
        <v>-1.83557367282816</v>
      </c>
      <c r="K47">
        <v>-3.0592894547136003</v>
      </c>
    </row>
    <row r="48" spans="7:11">
      <c r="G48">
        <f t="shared" si="0"/>
        <v>-2.629203673205105</v>
      </c>
      <c r="J48">
        <v>-2.0632984775519243</v>
      </c>
      <c r="K48">
        <v>-3.4388307959198738</v>
      </c>
    </row>
    <row r="49" spans="7:11">
      <c r="G49">
        <f t="shared" si="0"/>
        <v>-2.729203673205105</v>
      </c>
      <c r="J49">
        <v>-2.2704074859237875</v>
      </c>
      <c r="K49">
        <v>-3.7840124765396461</v>
      </c>
    </row>
    <row r="50" spans="7:11">
      <c r="G50">
        <f t="shared" si="0"/>
        <v>-2.8292036732051051</v>
      </c>
      <c r="J50">
        <v>-2.4548313331932343</v>
      </c>
      <c r="K50">
        <v>-4.0913855553220566</v>
      </c>
    </row>
    <row r="51" spans="7:11">
      <c r="G51">
        <f t="shared" si="0"/>
        <v>-2.9292036732051052</v>
      </c>
      <c r="J51">
        <v>-2.6147273172407663</v>
      </c>
      <c r="K51">
        <v>-4.3578788620679445</v>
      </c>
    </row>
    <row r="52" spans="7:11">
      <c r="G52">
        <f t="shared" si="0"/>
        <v>-3.0292036732051053</v>
      </c>
      <c r="J52">
        <v>-2.748497810248367</v>
      </c>
      <c r="K52">
        <v>-4.5808296837472788</v>
      </c>
    </row>
    <row r="53" spans="7:11">
      <c r="G53">
        <f t="shared" si="0"/>
        <v>-3.1292036732051054</v>
      </c>
      <c r="J53">
        <v>-2.8548062216685492</v>
      </c>
      <c r="K53">
        <v>-4.7580103694475824</v>
      </c>
    </row>
    <row r="54" spans="7:11">
      <c r="G54">
        <f t="shared" si="0"/>
        <v>-3.2292036732051055</v>
      </c>
      <c r="J54">
        <v>-2.9325903529952924</v>
      </c>
      <c r="K54">
        <v>-4.8876505883254868</v>
      </c>
    </row>
    <row r="55" spans="7:11">
      <c r="G55">
        <f t="shared" si="0"/>
        <v>-3.3292036732051056</v>
      </c>
      <c r="J55">
        <v>-2.9810730109003938</v>
      </c>
      <c r="K55">
        <v>-4.9684550181673233</v>
      </c>
    </row>
    <row r="56" spans="7:11">
      <c r="G56">
        <f t="shared" si="0"/>
        <v>-3.4292036732051057</v>
      </c>
      <c r="J56">
        <v>-2.9997697726923027</v>
      </c>
      <c r="K56">
        <v>-4.9996162878205048</v>
      </c>
    </row>
    <row r="57" spans="7:11">
      <c r="G57">
        <f t="shared" si="0"/>
        <v>-3.5292036732051058</v>
      </c>
      <c r="J57">
        <v>-2.9884938265075212</v>
      </c>
      <c r="K57">
        <v>-4.9808230441792025</v>
      </c>
    </row>
    <row r="58" spans="7:11">
      <c r="G58">
        <f t="shared" si="0"/>
        <v>-3.6292036732051058</v>
      </c>
      <c r="J58">
        <v>-2.9473578378729965</v>
      </c>
      <c r="K58">
        <v>-4.9122630631216611</v>
      </c>
    </row>
    <row r="59" spans="7:11">
      <c r="G59">
        <f t="shared" si="0"/>
        <v>-3.7292036732051059</v>
      </c>
      <c r="J59">
        <v>-2.8767728239894135</v>
      </c>
      <c r="K59">
        <v>-4.7946213733156888</v>
      </c>
    </row>
    <row r="60" spans="7:11">
      <c r="G60">
        <f t="shared" si="0"/>
        <v>-3.829203673205106</v>
      </c>
      <c r="J60">
        <v>-2.7774440469831942</v>
      </c>
      <c r="K60">
        <v>-4.6290734116386574</v>
      </c>
    </row>
    <row r="61" spans="7:11">
      <c r="G61">
        <f t="shared" si="0"/>
        <v>-3.9292036732051061</v>
      </c>
      <c r="J61">
        <v>-2.6503639671604562</v>
      </c>
      <c r="K61">
        <v>-4.4172732786007609</v>
      </c>
    </row>
    <row r="62" spans="7:11">
      <c r="G62">
        <f t="shared" si="0"/>
        <v>-4.0292036732051058</v>
      </c>
      <c r="J62">
        <v>-2.4968023266716992</v>
      </c>
      <c r="K62">
        <v>-4.1613372111194984</v>
      </c>
    </row>
    <row r="63" spans="7:11">
      <c r="G63">
        <f t="shared" si="0"/>
        <v>-4.1292036732051054</v>
      </c>
      <c r="J63">
        <v>-2.318293462667957</v>
      </c>
      <c r="K63">
        <v>-3.8638224377799286</v>
      </c>
    </row>
    <row r="64" spans="7:11">
      <c r="G64">
        <f t="shared" si="0"/>
        <v>-4.229203673205105</v>
      </c>
      <c r="J64">
        <v>-2.1166209767111699</v>
      </c>
      <c r="K64">
        <v>-3.5277016278519495</v>
      </c>
    </row>
    <row r="65" spans="10:11">
      <c r="J65">
        <v>-1.8937999136169585</v>
      </c>
      <c r="K65">
        <v>-3.1563331893615976</v>
      </c>
    </row>
    <row r="66" spans="10:11">
      <c r="J66">
        <v>-1.6520566277929081</v>
      </c>
      <c r="K66">
        <v>-2.7534277129881799</v>
      </c>
    </row>
    <row r="67" spans="10:11">
      <c r="J67">
        <v>-1.3938065382412672</v>
      </c>
      <c r="K67">
        <v>-2.3230108970687788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Sheet1</vt:lpstr>
      <vt:lpstr>5.7</vt:lpstr>
      <vt:lpstr>5.9 (2)</vt:lpstr>
      <vt:lpstr>5.9</vt:lpstr>
      <vt:lpstr>5.13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Hostick</dc:creator>
  <cp:lastModifiedBy>Alex Hostick</cp:lastModifiedBy>
  <dcterms:created xsi:type="dcterms:W3CDTF">2023-09-13T23:03:21Z</dcterms:created>
  <dcterms:modified xsi:type="dcterms:W3CDTF">2023-09-17T03:39:11Z</dcterms:modified>
</cp:coreProperties>
</file>