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57a8e3f17c255f/Documents/"/>
    </mc:Choice>
  </mc:AlternateContent>
  <xr:revisionPtr revIDLastSave="680" documentId="13_ncr:1_{AAC40F46-A74D-438F-AC5F-DB89BE9F2B3D}" xr6:coauthVersionLast="47" xr6:coauthVersionMax="47" xr10:uidLastSave="{E7D660A9-D2F0-43DF-9EF8-293B1D0BF9D1}"/>
  <bookViews>
    <workbookView xWindow="-110" yWindow="-110" windowWidth="19420" windowHeight="10300" xr2:uid="{4E2911DC-3BC3-4817-A60D-A8D6D983A9AF}"/>
  </bookViews>
  <sheets>
    <sheet name="Sheet1" sheetId="1" r:id="rId1"/>
    <sheet name="Sheet2" sheetId="2" r:id="rId2"/>
  </sheets>
  <definedNames>
    <definedName name="_xlchart.v1.0" hidden="1">Sheet1!$D$805:$D$854</definedName>
    <definedName name="_xlchart.v1.1" hidden="1">Sheet1!$E$805:$E$854</definedName>
    <definedName name="_xlchart.v1.2" hidden="1">Sheet1!$F$690:$F$789</definedName>
    <definedName name="_xlchart.v1.3" hidden="1">Sheet1!$E$867:$E$966</definedName>
    <definedName name="_xlchart.v1.4" hidden="1">Sheet1!$F$867:$F$966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20" i="1" l="1"/>
  <c r="C680" i="1"/>
  <c r="F152" i="1"/>
  <c r="C10" i="1"/>
  <c r="C9" i="1"/>
  <c r="C1123" i="1"/>
  <c r="C1124" i="1"/>
  <c r="F690" i="1"/>
  <c r="C1709" i="1" l="1"/>
  <c r="B1709" i="1"/>
  <c r="C1707" i="1"/>
  <c r="B1707" i="1"/>
  <c r="D1656" i="1" l="1"/>
  <c r="D1658" i="1" s="1"/>
  <c r="D1661" i="1" s="1"/>
  <c r="D1655" i="1"/>
  <c r="D1624" i="1"/>
  <c r="D1626" i="1" l="1"/>
  <c r="D1628" i="1" s="1"/>
  <c r="B1661" i="1"/>
  <c r="D1629" i="1" l="1"/>
  <c r="D1498" i="1"/>
  <c r="D1502" i="1"/>
  <c r="F1498" i="1"/>
  <c r="E1498" i="1"/>
  <c r="F1502" i="1"/>
  <c r="E1502" i="1"/>
  <c r="F1371" i="1"/>
  <c r="E1371" i="1"/>
  <c r="D1371" i="1"/>
  <c r="F1367" i="1"/>
  <c r="E1367" i="1"/>
  <c r="D1367" i="1"/>
  <c r="F1250" i="1"/>
  <c r="E1250" i="1"/>
  <c r="G1250" i="1"/>
  <c r="G1248" i="1"/>
  <c r="F1248" i="1"/>
  <c r="E1248" i="1"/>
  <c r="G1162" i="1"/>
  <c r="F1162" i="1"/>
  <c r="E1162" i="1"/>
  <c r="G1160" i="1"/>
  <c r="F1160" i="1"/>
  <c r="E1160" i="1"/>
  <c r="C1122" i="1"/>
  <c r="C1121" i="1"/>
  <c r="C1120" i="1"/>
  <c r="C1116" i="1"/>
  <c r="C1114" i="1"/>
  <c r="C1115" i="1"/>
  <c r="F649" i="1"/>
  <c r="F650" i="1"/>
  <c r="F648" i="1"/>
  <c r="F647" i="1"/>
  <c r="F646" i="1"/>
  <c r="F645" i="1"/>
  <c r="B994" i="1"/>
  <c r="C994" i="1"/>
  <c r="A994" i="1"/>
  <c r="B991" i="1"/>
  <c r="C991" i="1"/>
  <c r="A991" i="1"/>
  <c r="B988" i="1"/>
  <c r="C988" i="1"/>
  <c r="F892" i="1" s="1"/>
  <c r="A988" i="1"/>
  <c r="E806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67" i="1"/>
  <c r="C856" i="1"/>
  <c r="E818" i="1" s="1"/>
  <c r="E809" i="1"/>
  <c r="E826" i="1"/>
  <c r="E827" i="1"/>
  <c r="E841" i="1"/>
  <c r="E843" i="1"/>
  <c r="E805" i="1"/>
  <c r="C791" i="1"/>
  <c r="F691" i="1"/>
  <c r="C794" i="1"/>
  <c r="C793" i="1"/>
  <c r="C792" i="1"/>
  <c r="C47" i="1"/>
  <c r="C46" i="1"/>
  <c r="C678" i="1"/>
  <c r="C673" i="1"/>
  <c r="C674" i="1"/>
  <c r="C675" i="1"/>
  <c r="C676" i="1"/>
  <c r="C677" i="1"/>
  <c r="C672" i="1"/>
  <c r="C651" i="1"/>
  <c r="C652" i="1"/>
  <c r="C650" i="1"/>
  <c r="C649" i="1"/>
  <c r="C648" i="1"/>
  <c r="C647" i="1"/>
  <c r="C646" i="1"/>
  <c r="B581" i="1"/>
  <c r="B579" i="1"/>
  <c r="E570" i="1"/>
  <c r="E569" i="1"/>
  <c r="E568" i="1"/>
  <c r="B578" i="1"/>
  <c r="B577" i="1"/>
  <c r="B576" i="1"/>
  <c r="B575" i="1"/>
  <c r="C464" i="1"/>
  <c r="D464" i="1"/>
  <c r="E464" i="1"/>
  <c r="F464" i="1"/>
  <c r="B464" i="1"/>
  <c r="C458" i="1"/>
  <c r="D458" i="1"/>
  <c r="E458" i="1"/>
  <c r="F458" i="1"/>
  <c r="B458" i="1"/>
  <c r="C456" i="1"/>
  <c r="D456" i="1"/>
  <c r="E456" i="1"/>
  <c r="F456" i="1"/>
  <c r="B456" i="1"/>
  <c r="C460" i="1"/>
  <c r="D460" i="1"/>
  <c r="E460" i="1"/>
  <c r="F460" i="1"/>
  <c r="B460" i="1"/>
  <c r="C437" i="1"/>
  <c r="C435" i="1"/>
  <c r="C434" i="1"/>
  <c r="C433" i="1"/>
  <c r="C436" i="1" s="1"/>
  <c r="C432" i="1"/>
  <c r="C321" i="1"/>
  <c r="C320" i="1"/>
  <c r="C319" i="1"/>
  <c r="C318" i="1"/>
  <c r="C317" i="1"/>
  <c r="C254" i="1"/>
  <c r="C253" i="1"/>
  <c r="C252" i="1"/>
  <c r="C251" i="1"/>
  <c r="C228" i="1"/>
  <c r="C227" i="1"/>
  <c r="C225" i="1"/>
  <c r="C224" i="1"/>
  <c r="C223" i="1"/>
  <c r="C222" i="1"/>
  <c r="F147" i="1"/>
  <c r="C129" i="1"/>
  <c r="C128" i="1"/>
  <c r="F151" i="1"/>
  <c r="F149" i="1"/>
  <c r="F148" i="1"/>
  <c r="C126" i="1"/>
  <c r="C125" i="1"/>
  <c r="C124" i="1"/>
  <c r="I106" i="1"/>
  <c r="F106" i="1"/>
  <c r="C106" i="1"/>
  <c r="C45" i="1"/>
  <c r="E840" i="1" l="1"/>
  <c r="E825" i="1"/>
  <c r="E824" i="1"/>
  <c r="E853" i="1"/>
  <c r="E839" i="1"/>
  <c r="E838" i="1"/>
  <c r="E823" i="1"/>
  <c r="E837" i="1"/>
  <c r="E822" i="1"/>
  <c r="E852" i="1"/>
  <c r="E851" i="1"/>
  <c r="E850" i="1"/>
  <c r="E836" i="1"/>
  <c r="E821" i="1"/>
  <c r="E849" i="1"/>
  <c r="E835" i="1"/>
  <c r="E816" i="1"/>
  <c r="E848" i="1"/>
  <c r="E834" i="1"/>
  <c r="E815" i="1"/>
  <c r="F758" i="1"/>
  <c r="E847" i="1"/>
  <c r="E833" i="1"/>
  <c r="E814" i="1"/>
  <c r="E846" i="1"/>
  <c r="E829" i="1"/>
  <c r="E813" i="1"/>
  <c r="E845" i="1"/>
  <c r="E828" i="1"/>
  <c r="E812" i="1"/>
  <c r="F894" i="1"/>
  <c r="F891" i="1"/>
  <c r="E811" i="1"/>
  <c r="E810" i="1"/>
  <c r="F904" i="1"/>
  <c r="F901" i="1"/>
  <c r="F944" i="1"/>
  <c r="F916" i="1"/>
  <c r="F929" i="1"/>
  <c r="F915" i="1"/>
  <c r="F956" i="1"/>
  <c r="F942" i="1"/>
  <c r="F928" i="1"/>
  <c r="F913" i="1"/>
  <c r="F895" i="1"/>
  <c r="F955" i="1"/>
  <c r="F941" i="1"/>
  <c r="F927" i="1"/>
  <c r="F912" i="1"/>
  <c r="F954" i="1"/>
  <c r="F940" i="1"/>
  <c r="F926" i="1"/>
  <c r="F910" i="1"/>
  <c r="F893" i="1"/>
  <c r="E844" i="1"/>
  <c r="E832" i="1"/>
  <c r="E820" i="1"/>
  <c r="F953" i="1"/>
  <c r="F939" i="1"/>
  <c r="F925" i="1"/>
  <c r="F908" i="1"/>
  <c r="F960" i="1"/>
  <c r="F930" i="1"/>
  <c r="F898" i="1"/>
  <c r="F943" i="1"/>
  <c r="E831" i="1"/>
  <c r="E819" i="1"/>
  <c r="F966" i="1"/>
  <c r="F952" i="1"/>
  <c r="F938" i="1"/>
  <c r="F924" i="1"/>
  <c r="F907" i="1"/>
  <c r="F958" i="1"/>
  <c r="F896" i="1"/>
  <c r="E854" i="1"/>
  <c r="E842" i="1"/>
  <c r="E830" i="1"/>
  <c r="E817" i="1"/>
  <c r="F965" i="1"/>
  <c r="F951" i="1"/>
  <c r="F937" i="1"/>
  <c r="F922" i="1"/>
  <c r="F906" i="1"/>
  <c r="F964" i="1"/>
  <c r="F950" i="1"/>
  <c r="F936" i="1"/>
  <c r="F920" i="1"/>
  <c r="F905" i="1"/>
  <c r="F963" i="1"/>
  <c r="F949" i="1"/>
  <c r="F934" i="1"/>
  <c r="F919" i="1"/>
  <c r="F962" i="1"/>
  <c r="F948" i="1"/>
  <c r="F932" i="1"/>
  <c r="F918" i="1"/>
  <c r="F903" i="1"/>
  <c r="B580" i="1"/>
  <c r="F961" i="1"/>
  <c r="F946" i="1"/>
  <c r="F931" i="1"/>
  <c r="F917" i="1"/>
  <c r="F897" i="1"/>
  <c r="F914" i="1"/>
  <c r="F902" i="1"/>
  <c r="F900" i="1"/>
  <c r="F959" i="1"/>
  <c r="F947" i="1"/>
  <c r="F935" i="1"/>
  <c r="F923" i="1"/>
  <c r="F911" i="1"/>
  <c r="F899" i="1"/>
  <c r="F957" i="1"/>
  <c r="F945" i="1"/>
  <c r="F933" i="1"/>
  <c r="F921" i="1"/>
  <c r="F909" i="1"/>
  <c r="E808" i="1"/>
  <c r="E807" i="1"/>
  <c r="F762" i="1"/>
  <c r="F770" i="1"/>
  <c r="F738" i="1"/>
  <c r="F735" i="1"/>
  <c r="F723" i="1"/>
  <c r="F783" i="1"/>
  <c r="C462" i="1"/>
  <c r="F782" i="1"/>
  <c r="F699" i="1"/>
  <c r="F714" i="1"/>
  <c r="F786" i="1"/>
  <c r="F774" i="1"/>
  <c r="F726" i="1"/>
  <c r="F711" i="1"/>
  <c r="F771" i="1"/>
  <c r="F702" i="1"/>
  <c r="F759" i="1"/>
  <c r="F750" i="1"/>
  <c r="F703" i="1"/>
  <c r="F747" i="1"/>
  <c r="F746" i="1"/>
  <c r="F785" i="1"/>
  <c r="F773" i="1"/>
  <c r="F761" i="1"/>
  <c r="F749" i="1"/>
  <c r="F737" i="1"/>
  <c r="F725" i="1"/>
  <c r="F713" i="1"/>
  <c r="F701" i="1"/>
  <c r="F784" i="1"/>
  <c r="F772" i="1"/>
  <c r="F760" i="1"/>
  <c r="F748" i="1"/>
  <c r="F736" i="1"/>
  <c r="F724" i="1"/>
  <c r="F712" i="1"/>
  <c r="F700" i="1"/>
  <c r="F734" i="1"/>
  <c r="F781" i="1"/>
  <c r="F697" i="1"/>
  <c r="F768" i="1"/>
  <c r="F720" i="1"/>
  <c r="F767" i="1"/>
  <c r="F695" i="1"/>
  <c r="F778" i="1"/>
  <c r="F766" i="1"/>
  <c r="F754" i="1"/>
  <c r="F742" i="1"/>
  <c r="F730" i="1"/>
  <c r="F718" i="1"/>
  <c r="F706" i="1"/>
  <c r="F694" i="1"/>
  <c r="F698" i="1"/>
  <c r="F745" i="1"/>
  <c r="F733" i="1"/>
  <c r="F744" i="1"/>
  <c r="F732" i="1"/>
  <c r="F779" i="1"/>
  <c r="F707" i="1"/>
  <c r="F789" i="1"/>
  <c r="F777" i="1"/>
  <c r="F765" i="1"/>
  <c r="F753" i="1"/>
  <c r="F741" i="1"/>
  <c r="F729" i="1"/>
  <c r="F717" i="1"/>
  <c r="F705" i="1"/>
  <c r="F693" i="1"/>
  <c r="F710" i="1"/>
  <c r="F769" i="1"/>
  <c r="F709" i="1"/>
  <c r="F780" i="1"/>
  <c r="F696" i="1"/>
  <c r="F755" i="1"/>
  <c r="F731" i="1"/>
  <c r="F788" i="1"/>
  <c r="F776" i="1"/>
  <c r="F764" i="1"/>
  <c r="F752" i="1"/>
  <c r="F740" i="1"/>
  <c r="F728" i="1"/>
  <c r="F716" i="1"/>
  <c r="F704" i="1"/>
  <c r="F692" i="1"/>
  <c r="F722" i="1"/>
  <c r="F757" i="1"/>
  <c r="F721" i="1"/>
  <c r="F756" i="1"/>
  <c r="F708" i="1"/>
  <c r="F743" i="1"/>
  <c r="F719" i="1"/>
  <c r="F787" i="1"/>
  <c r="F775" i="1"/>
  <c r="F763" i="1"/>
  <c r="F751" i="1"/>
  <c r="F739" i="1"/>
  <c r="F727" i="1"/>
  <c r="F715" i="1"/>
  <c r="C653" i="1"/>
  <c r="C255" i="1"/>
  <c r="E462" i="1"/>
  <c r="D462" i="1"/>
  <c r="B462" i="1"/>
  <c r="F462" i="1"/>
  <c r="C226" i="1"/>
  <c r="F150" i="1"/>
  <c r="J918" i="1" l="1"/>
</calcChain>
</file>

<file path=xl/sharedStrings.xml><?xml version="1.0" encoding="utf-8"?>
<sst xmlns="http://schemas.openxmlformats.org/spreadsheetml/2006/main" count="1947" uniqueCount="926">
  <si>
    <t>problem --1</t>
  </si>
  <si>
    <t>week 1</t>
  </si>
  <si>
    <t>week 2</t>
  </si>
  <si>
    <t>week 3</t>
  </si>
  <si>
    <t>week 4</t>
  </si>
  <si>
    <t>AVG</t>
  </si>
  <si>
    <t>Column1</t>
  </si>
  <si>
    <t>Column2</t>
  </si>
  <si>
    <t>MEDIAN</t>
  </si>
  <si>
    <t>MODE</t>
  </si>
  <si>
    <t>problem --2</t>
  </si>
  <si>
    <t>cust 1</t>
  </si>
  <si>
    <t>cust 2</t>
  </si>
  <si>
    <t>cust 3</t>
  </si>
  <si>
    <t>cust 4</t>
  </si>
  <si>
    <t>cust 5</t>
  </si>
  <si>
    <t>cust 6</t>
  </si>
  <si>
    <t>cust 7</t>
  </si>
  <si>
    <t>cust 8</t>
  </si>
  <si>
    <t>cust 9</t>
  </si>
  <si>
    <t>cust 10</t>
  </si>
  <si>
    <t>cust 11</t>
  </si>
  <si>
    <t>cust 12</t>
  </si>
  <si>
    <t>cust 13</t>
  </si>
  <si>
    <t>cust 14</t>
  </si>
  <si>
    <t>cust 15</t>
  </si>
  <si>
    <t>cust 16</t>
  </si>
  <si>
    <t>cust 17</t>
  </si>
  <si>
    <t>cust 18</t>
  </si>
  <si>
    <t>cust 19</t>
  </si>
  <si>
    <t>cust 20</t>
  </si>
  <si>
    <t>problem --3</t>
  </si>
  <si>
    <t>cust 21</t>
  </si>
  <si>
    <t>cust 22</t>
  </si>
  <si>
    <t>cust 23</t>
  </si>
  <si>
    <t>cust 24</t>
  </si>
  <si>
    <t>cust 25</t>
  </si>
  <si>
    <t>cust 26</t>
  </si>
  <si>
    <t>cust 27</t>
  </si>
  <si>
    <t>cust 28</t>
  </si>
  <si>
    <t>cust 29</t>
  </si>
  <si>
    <t>cust 30</t>
  </si>
  <si>
    <t>cust 31</t>
  </si>
  <si>
    <t>cust 32</t>
  </si>
  <si>
    <t>cust 33</t>
  </si>
  <si>
    <t>cust 34</t>
  </si>
  <si>
    <t>cust 35</t>
  </si>
  <si>
    <t>cust 36</t>
  </si>
  <si>
    <t>cust 37</t>
  </si>
  <si>
    <t>cust 38</t>
  </si>
  <si>
    <t>cust 39</t>
  </si>
  <si>
    <t>cust 40</t>
  </si>
  <si>
    <t>cust 41</t>
  </si>
  <si>
    <t>cust 42</t>
  </si>
  <si>
    <t>cust 43</t>
  </si>
  <si>
    <t>cust 44</t>
  </si>
  <si>
    <t>cust 45</t>
  </si>
  <si>
    <t>cust 46</t>
  </si>
  <si>
    <t>cust 47</t>
  </si>
  <si>
    <t>cust 48</t>
  </si>
  <si>
    <t>cust 49</t>
  </si>
  <si>
    <t>cust 50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</si>
  <si>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</si>
  <si>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</si>
  <si>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</si>
  <si>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</si>
  <si>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</si>
  <si>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</si>
  <si>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</si>
  <si>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</si>
  <si>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</si>
  <si>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</si>
  <si>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</si>
  <si>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</si>
  <si>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</si>
  <si>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</si>
  <si>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</si>
  <si>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</si>
  <si>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</si>
  <si>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</si>
  <si>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</si>
  <si>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</si>
  <si>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RANGE</t>
  </si>
  <si>
    <t>VARIANCE</t>
  </si>
  <si>
    <t>ST.DEVIATION</t>
  </si>
  <si>
    <t>MIN-</t>
  </si>
  <si>
    <t>MAX-</t>
  </si>
  <si>
    <t>AVG-</t>
  </si>
  <si>
    <r>
      <t xml:space="preserve">MAX - MIN = </t>
    </r>
    <r>
      <rPr>
        <b/>
        <sz val="11"/>
        <color rgb="FF00B0F0"/>
        <rFont val="Calibri"/>
        <family val="2"/>
        <scheme val="minor"/>
      </rPr>
      <t>35</t>
    </r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</si>
  <si>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</si>
  <si>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</si>
  <si>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</si>
  <si>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</si>
  <si>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</si>
  <si>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</si>
  <si>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</si>
  <si>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</si>
  <si>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</si>
  <si>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</si>
  <si>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sum</t>
  </si>
  <si>
    <t>max</t>
  </si>
  <si>
    <t>min</t>
  </si>
  <si>
    <t>avg</t>
  </si>
  <si>
    <t>range</t>
  </si>
  <si>
    <t>sd.deviation</t>
  </si>
  <si>
    <t>variance</t>
  </si>
  <si>
    <t>problem-6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</si>
  <si>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</si>
  <si>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</si>
  <si>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</si>
  <si>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</si>
  <si>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</si>
  <si>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</si>
  <si>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</si>
  <si>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</si>
  <si>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</si>
  <si>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</si>
  <si>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</si>
  <si>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</si>
  <si>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</si>
  <si>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</si>
  <si>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</si>
  <si>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</si>
  <si>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</si>
  <si>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</si>
  <si>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</si>
  <si>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</si>
  <si>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st.deviation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</si>
  <si>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</si>
  <si>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</si>
  <si>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</si>
  <si>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</si>
  <si>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</si>
  <si>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</si>
  <si>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</si>
  <si>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</si>
  <si>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</si>
  <si>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</si>
  <si>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</si>
  <si>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</si>
  <si>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data:</t>
  </si>
  <si>
    <t>let's consider the monthly revanue (in thousand of dollors) for the past 12 months</t>
  </si>
  <si>
    <t>let's consider the satisfaction rating from 50 customers</t>
  </si>
  <si>
    <t>st.dev</t>
  </si>
  <si>
    <t>cust 51</t>
  </si>
  <si>
    <t>cust 52</t>
  </si>
  <si>
    <t>cust 53</t>
  </si>
  <si>
    <t>cust 54</t>
  </si>
  <si>
    <t>cust 55</t>
  </si>
  <si>
    <t>cust 56</t>
  </si>
  <si>
    <t>cust 57</t>
  </si>
  <si>
    <t>cust 58</t>
  </si>
  <si>
    <t>cust 59</t>
  </si>
  <si>
    <t>cust 60</t>
  </si>
  <si>
    <t>cust 61</t>
  </si>
  <si>
    <t>cust 62</t>
  </si>
  <si>
    <t>cust 63</t>
  </si>
  <si>
    <t>cust 64</t>
  </si>
  <si>
    <t>cust 65</t>
  </si>
  <si>
    <t>cust 66</t>
  </si>
  <si>
    <t>cust 67</t>
  </si>
  <si>
    <t>cust 68</t>
  </si>
  <si>
    <t>cust 69</t>
  </si>
  <si>
    <t>cust 70</t>
  </si>
  <si>
    <t>cust 71</t>
  </si>
  <si>
    <t>cust 72</t>
  </si>
  <si>
    <t>cust 73</t>
  </si>
  <si>
    <t>cust 74</t>
  </si>
  <si>
    <t>cust 75</t>
  </si>
  <si>
    <t>cust 76</t>
  </si>
  <si>
    <t>cust 77</t>
  </si>
  <si>
    <t>cust 78</t>
  </si>
  <si>
    <t>cust 79</t>
  </si>
  <si>
    <t>cust 80</t>
  </si>
  <si>
    <t>cust 81</t>
  </si>
  <si>
    <t>cust 82</t>
  </si>
  <si>
    <t>cust 83</t>
  </si>
  <si>
    <t>cust 84</t>
  </si>
  <si>
    <t>cust 85</t>
  </si>
  <si>
    <t>cust 86</t>
  </si>
  <si>
    <t>cust 87</t>
  </si>
  <si>
    <t>cust 88</t>
  </si>
  <si>
    <t>cust 89</t>
  </si>
  <si>
    <t>cust 90</t>
  </si>
  <si>
    <t>cust 91</t>
  </si>
  <si>
    <t>cust 92</t>
  </si>
  <si>
    <t>cust 93</t>
  </si>
  <si>
    <t>cust 94</t>
  </si>
  <si>
    <t>cust 95</t>
  </si>
  <si>
    <t>cust 96</t>
  </si>
  <si>
    <t>cust 97</t>
  </si>
  <si>
    <t>cust 98</t>
  </si>
  <si>
    <t>cust 99</t>
  </si>
  <si>
    <t>cust 100</t>
  </si>
  <si>
    <t>Let's consider the wait times (in minutes) for a sample of 100 randomly selected customer calls</t>
  </si>
  <si>
    <t>data</t>
  </si>
  <si>
    <t>median</t>
  </si>
  <si>
    <t>mode</t>
  </si>
  <si>
    <t>problem-10</t>
  </si>
  <si>
    <t xml:space="preserve">MODAL A </t>
  </si>
  <si>
    <t>MODAL B</t>
  </si>
  <si>
    <t>MODAL C</t>
  </si>
  <si>
    <t>MODAL D</t>
  </si>
  <si>
    <t>MODAL E</t>
  </si>
  <si>
    <t>MIN</t>
  </si>
  <si>
    <t>MAX</t>
  </si>
  <si>
    <t>A</t>
  </si>
  <si>
    <t>B</t>
  </si>
  <si>
    <t>C</t>
  </si>
  <si>
    <t>D</t>
  </si>
  <si>
    <t>E</t>
  </si>
  <si>
    <t>let's consider the ages of 100 employees :</t>
  </si>
  <si>
    <t>emp 1</t>
  </si>
  <si>
    <t>emp 2</t>
  </si>
  <si>
    <t>emp 3</t>
  </si>
  <si>
    <t>emp 4</t>
  </si>
  <si>
    <t>emp 5</t>
  </si>
  <si>
    <t>emp 6</t>
  </si>
  <si>
    <t>emp 7</t>
  </si>
  <si>
    <t>emp 8</t>
  </si>
  <si>
    <t>emp 9</t>
  </si>
  <si>
    <t>emp 10</t>
  </si>
  <si>
    <t>emp 11</t>
  </si>
  <si>
    <t>emp 12</t>
  </si>
  <si>
    <t>emp 13</t>
  </si>
  <si>
    <t>emp 14</t>
  </si>
  <si>
    <t>emp 15</t>
  </si>
  <si>
    <t>emp 16</t>
  </si>
  <si>
    <t>emp 17</t>
  </si>
  <si>
    <t>emp 18</t>
  </si>
  <si>
    <t>emp 19</t>
  </si>
  <si>
    <t>emp 20</t>
  </si>
  <si>
    <t>emp 21</t>
  </si>
  <si>
    <t>emp 22</t>
  </si>
  <si>
    <t>emp 23</t>
  </si>
  <si>
    <t>emp 24</t>
  </si>
  <si>
    <t>emp 25</t>
  </si>
  <si>
    <t>emp 26</t>
  </si>
  <si>
    <t>emp 27</t>
  </si>
  <si>
    <t>emp 28</t>
  </si>
  <si>
    <t>emp 29</t>
  </si>
  <si>
    <t>emp 30</t>
  </si>
  <si>
    <t>emp 31</t>
  </si>
  <si>
    <t>emp 32</t>
  </si>
  <si>
    <t>emp 33</t>
  </si>
  <si>
    <t>emp 34</t>
  </si>
  <si>
    <t>emp 35</t>
  </si>
  <si>
    <t>emp 36</t>
  </si>
  <si>
    <t>emp 37</t>
  </si>
  <si>
    <t>emp 38</t>
  </si>
  <si>
    <t>emp 39</t>
  </si>
  <si>
    <t>emp 40</t>
  </si>
  <si>
    <t>emp 41</t>
  </si>
  <si>
    <t>emp 42</t>
  </si>
  <si>
    <t>emp 43</t>
  </si>
  <si>
    <t>emp 44</t>
  </si>
  <si>
    <t>emp 45</t>
  </si>
  <si>
    <t>emp 46</t>
  </si>
  <si>
    <t>emp 47</t>
  </si>
  <si>
    <t>emp 48</t>
  </si>
  <si>
    <t>emp 49</t>
  </si>
  <si>
    <t>emp 50</t>
  </si>
  <si>
    <t>emp 51</t>
  </si>
  <si>
    <t>emp 52</t>
  </si>
  <si>
    <t>emp 53</t>
  </si>
  <si>
    <t>emp 54</t>
  </si>
  <si>
    <t>emp 55</t>
  </si>
  <si>
    <t>emp 56</t>
  </si>
  <si>
    <t>emp 57</t>
  </si>
  <si>
    <t>emp 58</t>
  </si>
  <si>
    <t>emp 59</t>
  </si>
  <si>
    <t>emp 60</t>
  </si>
  <si>
    <t>emp 61</t>
  </si>
  <si>
    <t>emp 62</t>
  </si>
  <si>
    <t>emp 63</t>
  </si>
  <si>
    <t>emp 64</t>
  </si>
  <si>
    <t>emp 65</t>
  </si>
  <si>
    <t>emp 66</t>
  </si>
  <si>
    <t>emp 67</t>
  </si>
  <si>
    <t>emp 68</t>
  </si>
  <si>
    <t>emp 69</t>
  </si>
  <si>
    <t>emp 70</t>
  </si>
  <si>
    <t>emp 71</t>
  </si>
  <si>
    <t>emp 72</t>
  </si>
  <si>
    <t>emp 73</t>
  </si>
  <si>
    <t>emp 74</t>
  </si>
  <si>
    <t>emp 75</t>
  </si>
  <si>
    <t>emp 76</t>
  </si>
  <si>
    <t>emp 77</t>
  </si>
  <si>
    <t>emp 78</t>
  </si>
  <si>
    <t>emp 79</t>
  </si>
  <si>
    <t>emp 80</t>
  </si>
  <si>
    <t>emp 81</t>
  </si>
  <si>
    <t>emp 82</t>
  </si>
  <si>
    <t>emp 83</t>
  </si>
  <si>
    <t>emp 84</t>
  </si>
  <si>
    <t>emp 85</t>
  </si>
  <si>
    <t>emp 86</t>
  </si>
  <si>
    <t>emp 87</t>
  </si>
  <si>
    <t>emp 88</t>
  </si>
  <si>
    <t>emp 89</t>
  </si>
  <si>
    <t>emp 90</t>
  </si>
  <si>
    <t>emp 91</t>
  </si>
  <si>
    <t>emp 92</t>
  </si>
  <si>
    <t>emp 93</t>
  </si>
  <si>
    <t>emp 94</t>
  </si>
  <si>
    <t>emp 95</t>
  </si>
  <si>
    <t>emp 96</t>
  </si>
  <si>
    <t>emp 97</t>
  </si>
  <si>
    <t>emp 98</t>
  </si>
  <si>
    <t>emp 99</t>
  </si>
  <si>
    <t>emp 100</t>
  </si>
  <si>
    <t>EMP</t>
  </si>
  <si>
    <t>AGES</t>
  </si>
  <si>
    <t>31-40</t>
  </si>
  <si>
    <t>41-50</t>
  </si>
  <si>
    <t>frequency</t>
  </si>
  <si>
    <t>21-30</t>
  </si>
  <si>
    <t>AGES RANGE</t>
  </si>
  <si>
    <t>FREQUENCY DISTRIBUTION TABLE</t>
  </si>
  <si>
    <t>let's consider the purchase amounts ( in dollors) for a sample of 50 customers</t>
  </si>
  <si>
    <t>customer</t>
  </si>
  <si>
    <t>wait times in min</t>
  </si>
  <si>
    <t>customers</t>
  </si>
  <si>
    <t>purchase amounts in $</t>
  </si>
  <si>
    <t>Q1</t>
  </si>
  <si>
    <t>Q3</t>
  </si>
  <si>
    <t>I.Q.R=Q3-Q1</t>
  </si>
  <si>
    <t>51-60</t>
  </si>
  <si>
    <t>61-70</t>
  </si>
  <si>
    <t>71-80</t>
  </si>
  <si>
    <t>Let's consider the types of defects and their corresponding frequencies observed in a sample of 200 products:</t>
  </si>
  <si>
    <t xml:space="preserve">defect type </t>
  </si>
  <si>
    <t>a</t>
  </si>
  <si>
    <t>b</t>
  </si>
  <si>
    <t>c</t>
  </si>
  <si>
    <t>d</t>
  </si>
  <si>
    <t>e</t>
  </si>
  <si>
    <t>f</t>
  </si>
  <si>
    <t>g</t>
  </si>
  <si>
    <t>DATA:</t>
  </si>
  <si>
    <t>Let's cosider the satiafiction rating from 100 customers</t>
  </si>
  <si>
    <t>CUSTOMERS</t>
  </si>
  <si>
    <t>RATING</t>
  </si>
  <si>
    <t>AVG rating by each customer</t>
  </si>
  <si>
    <t>Questions on measure of central tendency</t>
  </si>
  <si>
    <t>Questions on measure of dispersion</t>
  </si>
  <si>
    <t>problem-11</t>
  </si>
  <si>
    <t>problem- 9</t>
  </si>
  <si>
    <t>problrm -8</t>
  </si>
  <si>
    <t>problem-7</t>
  </si>
  <si>
    <t>problem - 5</t>
  </si>
  <si>
    <t>problem - 4</t>
  </si>
  <si>
    <t>problem-3</t>
  </si>
  <si>
    <t>problem-2</t>
  </si>
  <si>
    <t>problem--1</t>
  </si>
  <si>
    <t>problem- 12</t>
  </si>
  <si>
    <t>Let's consider the monthly sales figures (in thousands of dollars) for a sample of 50 products:</t>
  </si>
  <si>
    <t>monthly sales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</si>
  <si>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</si>
  <si>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</si>
  <si>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</si>
  <si>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</si>
  <si>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</si>
  <si>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</si>
  <si>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</si>
  <si>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</si>
  <si>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</si>
  <si>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</si>
  <si>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</si>
  <si>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</si>
  <si>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</si>
  <si>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</si>
  <si>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</si>
  <si>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</si>
  <si>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</si>
  <si>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</si>
  <si>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</si>
  <si>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</si>
  <si>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</si>
  <si>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</si>
  <si>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</si>
  <si>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</si>
  <si>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</si>
  <si>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</si>
  <si>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</si>
  <si>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</si>
  <si>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</si>
  <si>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</si>
  <si>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</si>
  <si>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</si>
  <si>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</si>
  <si>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</si>
  <si>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</si>
  <si>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</si>
  <si>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</si>
  <si>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</si>
  <si>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</si>
  <si>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</si>
  <si>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</si>
  <si>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</si>
  <si>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</si>
  <si>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</si>
  <si>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</si>
  <si>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</si>
  <si>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</si>
  <si>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</si>
  <si>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</si>
  <si>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</si>
  <si>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products</t>
  </si>
  <si>
    <t>products avg</t>
  </si>
  <si>
    <t>problem-13</t>
  </si>
  <si>
    <t>Let's consider the response times (in milliseconds) for a sample of 200 user requests:</t>
  </si>
  <si>
    <t>USER REQUESTS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</si>
  <si>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</si>
  <si>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</si>
  <si>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</si>
  <si>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</si>
  <si>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</si>
  <si>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</si>
  <si>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</si>
  <si>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</si>
  <si>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</si>
  <si>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</si>
  <si>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</si>
  <si>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</si>
  <si>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</si>
  <si>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</si>
  <si>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</si>
  <si>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</si>
  <si>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</si>
  <si>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</si>
  <si>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</si>
  <si>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</si>
  <si>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</si>
  <si>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</si>
  <si>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</si>
  <si>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</si>
  <si>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</si>
  <si>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USER 26</t>
  </si>
  <si>
    <t>USER 27</t>
  </si>
  <si>
    <t>USER 28</t>
  </si>
  <si>
    <t>USER 29</t>
  </si>
  <si>
    <t>USER 30</t>
  </si>
  <si>
    <t>USER 31</t>
  </si>
  <si>
    <t>USER 32</t>
  </si>
  <si>
    <t>USER 33</t>
  </si>
  <si>
    <t>USER 34</t>
  </si>
  <si>
    <t>USER 35</t>
  </si>
  <si>
    <t>USER 36</t>
  </si>
  <si>
    <t>USER 37</t>
  </si>
  <si>
    <t>USER 38</t>
  </si>
  <si>
    <t>USER 39</t>
  </si>
  <si>
    <t>USER 40</t>
  </si>
  <si>
    <t>USER 41</t>
  </si>
  <si>
    <t>USER 42</t>
  </si>
  <si>
    <t>USER 43</t>
  </si>
  <si>
    <t>USER 44</t>
  </si>
  <si>
    <t>USER 45</t>
  </si>
  <si>
    <t>USER 46</t>
  </si>
  <si>
    <t>USER 47</t>
  </si>
  <si>
    <t>USER 48</t>
  </si>
  <si>
    <t>USER 49</t>
  </si>
  <si>
    <t>USER 50</t>
  </si>
  <si>
    <t>USER 51</t>
  </si>
  <si>
    <t>USER 52</t>
  </si>
  <si>
    <t>USER 53</t>
  </si>
  <si>
    <t>USER 54</t>
  </si>
  <si>
    <t>USER 55</t>
  </si>
  <si>
    <t>USER 56</t>
  </si>
  <si>
    <t>USER 57</t>
  </si>
  <si>
    <t>USER 58</t>
  </si>
  <si>
    <t>USER 59</t>
  </si>
  <si>
    <t>USER 60</t>
  </si>
  <si>
    <t>USER 61</t>
  </si>
  <si>
    <t>USER 62</t>
  </si>
  <si>
    <t>USER 63</t>
  </si>
  <si>
    <t>USER 64</t>
  </si>
  <si>
    <t>USER 65</t>
  </si>
  <si>
    <t>USER 66</t>
  </si>
  <si>
    <t>USER 67</t>
  </si>
  <si>
    <t>USER 68</t>
  </si>
  <si>
    <t>USER 69</t>
  </si>
  <si>
    <t>USER 70</t>
  </si>
  <si>
    <t>USER 71</t>
  </si>
  <si>
    <t>USER 72</t>
  </si>
  <si>
    <t>USER 73</t>
  </si>
  <si>
    <t>USER 74</t>
  </si>
  <si>
    <t>USER 75</t>
  </si>
  <si>
    <t>USER 76</t>
  </si>
  <si>
    <t>USER 77</t>
  </si>
  <si>
    <t>USER 78</t>
  </si>
  <si>
    <t>USER 79</t>
  </si>
  <si>
    <t>USER 80</t>
  </si>
  <si>
    <t>USER 81</t>
  </si>
  <si>
    <t>USER 82</t>
  </si>
  <si>
    <t>USER 83</t>
  </si>
  <si>
    <t>USER 84</t>
  </si>
  <si>
    <t>USER 85</t>
  </si>
  <si>
    <t>USER 86</t>
  </si>
  <si>
    <t>USER 87</t>
  </si>
  <si>
    <t>USER 88</t>
  </si>
  <si>
    <t>USER 89</t>
  </si>
  <si>
    <t>USER 90</t>
  </si>
  <si>
    <t>USER 91</t>
  </si>
  <si>
    <t>USER 92</t>
  </si>
  <si>
    <t>USER 93</t>
  </si>
  <si>
    <t>USER 94</t>
  </si>
  <si>
    <t>USER 95</t>
  </si>
  <si>
    <t>USER 96</t>
  </si>
  <si>
    <t>USER 97</t>
  </si>
  <si>
    <t>USER 98</t>
  </si>
  <si>
    <t>USER 99</t>
  </si>
  <si>
    <t>USER 100</t>
  </si>
  <si>
    <t>TIMES IN M.S</t>
  </si>
  <si>
    <t>USERS</t>
  </si>
  <si>
    <t xml:space="preserve">product 1 </t>
  </si>
  <si>
    <t>rating 1</t>
  </si>
  <si>
    <t>rating 2</t>
  </si>
  <si>
    <t>rating 3</t>
  </si>
  <si>
    <t>rating 4</t>
  </si>
  <si>
    <t>rating 5</t>
  </si>
  <si>
    <t>rating 6</t>
  </si>
  <si>
    <t>rating 7</t>
  </si>
  <si>
    <t>rating 8</t>
  </si>
  <si>
    <t>rating 9</t>
  </si>
  <si>
    <t>rating 10</t>
  </si>
  <si>
    <t>rating 11</t>
  </si>
  <si>
    <t>rating 12</t>
  </si>
  <si>
    <t>rating 13</t>
  </si>
  <si>
    <t>rating 14</t>
  </si>
  <si>
    <t>rating 15</t>
  </si>
  <si>
    <t>rating 16</t>
  </si>
  <si>
    <t>rating 17</t>
  </si>
  <si>
    <t>rating 18</t>
  </si>
  <si>
    <t>rating 19</t>
  </si>
  <si>
    <t>rating 20</t>
  </si>
  <si>
    <t>rating 21</t>
  </si>
  <si>
    <t>rating 22</t>
  </si>
  <si>
    <t>rating 23</t>
  </si>
  <si>
    <t>rating 24</t>
  </si>
  <si>
    <t>rating 25</t>
  </si>
  <si>
    <t>rating 26</t>
  </si>
  <si>
    <t>rating 27</t>
  </si>
  <si>
    <t>rating 28</t>
  </si>
  <si>
    <t>rating 29</t>
  </si>
  <si>
    <t>rating 30</t>
  </si>
  <si>
    <t>rating 31</t>
  </si>
  <si>
    <t>rating 32</t>
  </si>
  <si>
    <t>rating 33</t>
  </si>
  <si>
    <t>rating 34</t>
  </si>
  <si>
    <t>rating 35</t>
  </si>
  <si>
    <t>rating 36</t>
  </si>
  <si>
    <t>rating 37</t>
  </si>
  <si>
    <t>rating 38</t>
  </si>
  <si>
    <t>rating 39</t>
  </si>
  <si>
    <t>rating 40</t>
  </si>
  <si>
    <t>rating 41</t>
  </si>
  <si>
    <t>rating 42</t>
  </si>
  <si>
    <t>rating 43</t>
  </si>
  <si>
    <t>rating 44</t>
  </si>
  <si>
    <t>rating 45</t>
  </si>
  <si>
    <t>rating 46</t>
  </si>
  <si>
    <t>rating 47</t>
  </si>
  <si>
    <t>rating 48</t>
  </si>
  <si>
    <t>rating 49</t>
  </si>
  <si>
    <t>rating 50</t>
  </si>
  <si>
    <t>rating 51</t>
  </si>
  <si>
    <t>rating 52</t>
  </si>
  <si>
    <t>rating 53</t>
  </si>
  <si>
    <t>rating 54</t>
  </si>
  <si>
    <t>rating 55</t>
  </si>
  <si>
    <t>rating 56</t>
  </si>
  <si>
    <t>rating 57</t>
  </si>
  <si>
    <t>rating 58</t>
  </si>
  <si>
    <t>rating 59</t>
  </si>
  <si>
    <t>rating 60</t>
  </si>
  <si>
    <t>rating 61</t>
  </si>
  <si>
    <t>rating 62</t>
  </si>
  <si>
    <t>rating 63</t>
  </si>
  <si>
    <t>rating 64</t>
  </si>
  <si>
    <t>rating 65</t>
  </si>
  <si>
    <t>rating 66</t>
  </si>
  <si>
    <t>rating 67</t>
  </si>
  <si>
    <t>rating 68</t>
  </si>
  <si>
    <t>rating 69</t>
  </si>
  <si>
    <t>rating 70</t>
  </si>
  <si>
    <t>rating 71</t>
  </si>
  <si>
    <t>rating 72</t>
  </si>
  <si>
    <t>rating 73</t>
  </si>
  <si>
    <t>rating 74</t>
  </si>
  <si>
    <t>rating 75</t>
  </si>
  <si>
    <t>rating 76</t>
  </si>
  <si>
    <t>rating 77</t>
  </si>
  <si>
    <t>rating 78</t>
  </si>
  <si>
    <t>rating 79</t>
  </si>
  <si>
    <t>rating 80</t>
  </si>
  <si>
    <t>rating 81</t>
  </si>
  <si>
    <t>rating 82</t>
  </si>
  <si>
    <t>rating 83</t>
  </si>
  <si>
    <t>rating 84</t>
  </si>
  <si>
    <t>rating 85</t>
  </si>
  <si>
    <t>rating 86</t>
  </si>
  <si>
    <t>rating 87</t>
  </si>
  <si>
    <t>rating 88</t>
  </si>
  <si>
    <t>rating 89</t>
  </si>
  <si>
    <t>rating 90</t>
  </si>
  <si>
    <t>rating 91</t>
  </si>
  <si>
    <t>rating 92</t>
  </si>
  <si>
    <t>rating 93</t>
  </si>
  <si>
    <t>rating 94</t>
  </si>
  <si>
    <t>rating 95</t>
  </si>
  <si>
    <t>rating 96</t>
  </si>
  <si>
    <t>rating 97</t>
  </si>
  <si>
    <t>rating 98</t>
  </si>
  <si>
    <t>rating 99</t>
  </si>
  <si>
    <t>rating 100</t>
  </si>
  <si>
    <t>AVG REQUESTS TIME in (m.sec)</t>
  </si>
  <si>
    <t>problem-14</t>
  </si>
  <si>
    <t>Let's consider the sales figures (in thousands of dollars) for a sample of 50 products in three regions:</t>
  </si>
  <si>
    <t>region 1</t>
  </si>
  <si>
    <t>region 2</t>
  </si>
  <si>
    <t>region 3</t>
  </si>
  <si>
    <t>S.D</t>
  </si>
  <si>
    <t>frequency dis-table</t>
  </si>
  <si>
    <t>Questions on Percentile and Quartiles</t>
  </si>
  <si>
    <t>problem-1</t>
  </si>
  <si>
    <t>Let's consider the monthly salaries (in thousands of dollars) of a sample of 200 employees:</t>
  </si>
  <si>
    <t>employees</t>
  </si>
  <si>
    <t>salaries</t>
  </si>
  <si>
    <t>QUARTILE 1</t>
  </si>
  <si>
    <t>QUARTILE 2</t>
  </si>
  <si>
    <t>QUARTILE 3</t>
  </si>
  <si>
    <t>10th percentile</t>
  </si>
  <si>
    <t>25th percentile</t>
  </si>
  <si>
    <t>75th percentile</t>
  </si>
  <si>
    <t xml:space="preserve">problem-2 </t>
  </si>
  <si>
    <t>Let's consider the weights (in kilograms) of a sample of 100 individuals:</t>
  </si>
  <si>
    <t>weights in kg</t>
  </si>
  <si>
    <t>indivisual sample</t>
  </si>
  <si>
    <t>PERCENTILES</t>
  </si>
  <si>
    <t>Q2</t>
  </si>
  <si>
    <t>15th</t>
  </si>
  <si>
    <t>50th</t>
  </si>
  <si>
    <t>85th</t>
  </si>
  <si>
    <t>Let's consider the purchase amounts (in dollars) of a sample of 150 customers:</t>
  </si>
  <si>
    <t>cust 101</t>
  </si>
  <si>
    <t>cust 102</t>
  </si>
  <si>
    <t>cust 103</t>
  </si>
  <si>
    <t>cust 104</t>
  </si>
  <si>
    <t>cust 105</t>
  </si>
  <si>
    <t>cust 106</t>
  </si>
  <si>
    <t>cust 107</t>
  </si>
  <si>
    <t>cust 108</t>
  </si>
  <si>
    <t>cust 109</t>
  </si>
  <si>
    <t>cust 110</t>
  </si>
  <si>
    <t>purchase amount</t>
  </si>
  <si>
    <t>QUARTILES</t>
  </si>
  <si>
    <t>20th</t>
  </si>
  <si>
    <t>40th</t>
  </si>
  <si>
    <t>80th</t>
  </si>
  <si>
    <t>problem-4</t>
  </si>
  <si>
    <t>Let's consider the commute times (in minutes) of a sample of 250 employees:</t>
  </si>
  <si>
    <t>emp 101</t>
  </si>
  <si>
    <t>emp 102</t>
  </si>
  <si>
    <t>emp 103</t>
  </si>
  <si>
    <t>emp 104</t>
  </si>
  <si>
    <t>emp 105</t>
  </si>
  <si>
    <t>emp 106</t>
  </si>
  <si>
    <t>emp 107</t>
  </si>
  <si>
    <t>emp 108</t>
  </si>
  <si>
    <t>emp 109</t>
  </si>
  <si>
    <t>emp 110</t>
  </si>
  <si>
    <t>emp 111</t>
  </si>
  <si>
    <t>emp 112</t>
  </si>
  <si>
    <t>emp 113</t>
  </si>
  <si>
    <t>emp 114</t>
  </si>
  <si>
    <t>emp 115</t>
  </si>
  <si>
    <t>emp 116</t>
  </si>
  <si>
    <t>emp 117</t>
  </si>
  <si>
    <t>emp 118</t>
  </si>
  <si>
    <t>emp 119</t>
  </si>
  <si>
    <t>emp 120</t>
  </si>
  <si>
    <t>emp</t>
  </si>
  <si>
    <t>time in minutes</t>
  </si>
  <si>
    <t>30th</t>
  </si>
  <si>
    <t>70th</t>
  </si>
  <si>
    <t>problem-5</t>
  </si>
  <si>
    <t>Let's consider the defect rates (in percentage) for a sample of 300 products:</t>
  </si>
  <si>
    <t>defect rates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</si>
  <si>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</si>
  <si>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</si>
  <si>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</si>
  <si>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</si>
  <si>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</si>
  <si>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</si>
  <si>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</si>
  <si>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</si>
  <si>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</si>
  <si>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</si>
  <si>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</si>
  <si>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</si>
  <si>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</si>
  <si>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</si>
  <si>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</si>
  <si>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</si>
  <si>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</si>
  <si>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</si>
  <si>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</si>
  <si>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</si>
  <si>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</si>
  <si>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</si>
  <si>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</si>
  <si>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</si>
  <si>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</si>
  <si>
    <t>product26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</si>
  <si>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</si>
  <si>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</si>
  <si>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</si>
  <si>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</si>
  <si>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</si>
  <si>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</si>
  <si>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</si>
  <si>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</si>
  <si>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</si>
  <si>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</si>
  <si>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</si>
  <si>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product38</t>
  </si>
  <si>
    <t>product39</t>
  </si>
  <si>
    <t>product40</t>
  </si>
  <si>
    <t>product41</t>
  </si>
  <si>
    <t>product42</t>
  </si>
  <si>
    <t>product43</t>
  </si>
  <si>
    <t>product44</t>
  </si>
  <si>
    <t>product45</t>
  </si>
  <si>
    <t>product46</t>
  </si>
  <si>
    <t>product47</t>
  </si>
  <si>
    <t>product48</t>
  </si>
  <si>
    <t>product49</t>
  </si>
  <si>
    <t>product50</t>
  </si>
  <si>
    <t>product51</t>
  </si>
  <si>
    <t>product52</t>
  </si>
  <si>
    <t>product53</t>
  </si>
  <si>
    <t>product54</t>
  </si>
  <si>
    <t>product55</t>
  </si>
  <si>
    <t>product56</t>
  </si>
  <si>
    <t>product57</t>
  </si>
  <si>
    <t>product58</t>
  </si>
  <si>
    <t>product59</t>
  </si>
  <si>
    <t>product60</t>
  </si>
  <si>
    <t>product61</t>
  </si>
  <si>
    <t>product62</t>
  </si>
  <si>
    <t>product63</t>
  </si>
  <si>
    <t>product64</t>
  </si>
  <si>
    <t>product65</t>
  </si>
  <si>
    <t>product66</t>
  </si>
  <si>
    <t>product67</t>
  </si>
  <si>
    <t>product68</t>
  </si>
  <si>
    <t>product69</t>
  </si>
  <si>
    <t>product70</t>
  </si>
  <si>
    <t>product71</t>
  </si>
  <si>
    <t>product72</t>
  </si>
  <si>
    <t>product73</t>
  </si>
  <si>
    <t>product74</t>
  </si>
  <si>
    <t>product75</t>
  </si>
  <si>
    <t>product76</t>
  </si>
  <si>
    <t>product77</t>
  </si>
  <si>
    <t>product78</t>
  </si>
  <si>
    <t>product79</t>
  </si>
  <si>
    <t>product80</t>
  </si>
  <si>
    <t>product81</t>
  </si>
  <si>
    <t>product82</t>
  </si>
  <si>
    <t>product83</t>
  </si>
  <si>
    <t>product84</t>
  </si>
  <si>
    <t>product85</t>
  </si>
  <si>
    <t>product86</t>
  </si>
  <si>
    <t>product87</t>
  </si>
  <si>
    <t>product88</t>
  </si>
  <si>
    <t>product89</t>
  </si>
  <si>
    <t>product90</t>
  </si>
  <si>
    <t>product91</t>
  </si>
  <si>
    <t>product92</t>
  </si>
  <si>
    <t>product93</t>
  </si>
  <si>
    <t>product94</t>
  </si>
  <si>
    <t>product95</t>
  </si>
  <si>
    <t>product96</t>
  </si>
  <si>
    <t>product97</t>
  </si>
  <si>
    <t>product98</t>
  </si>
  <si>
    <t>product99</t>
  </si>
  <si>
    <t>product100</t>
  </si>
  <si>
    <t>product101</t>
  </si>
  <si>
    <t>product102</t>
  </si>
  <si>
    <t>product103</t>
  </si>
  <si>
    <t>product104</t>
  </si>
  <si>
    <t>product105</t>
  </si>
  <si>
    <t>product106</t>
  </si>
  <si>
    <t>product107</t>
  </si>
  <si>
    <t>product108</t>
  </si>
  <si>
    <t>product109</t>
  </si>
  <si>
    <t>product110</t>
  </si>
  <si>
    <t>product111</t>
  </si>
  <si>
    <t>product112</t>
  </si>
  <si>
    <t>product113</t>
  </si>
  <si>
    <t>product114</t>
  </si>
  <si>
    <t>product115</t>
  </si>
  <si>
    <t>product116</t>
  </si>
  <si>
    <t>product117</t>
  </si>
  <si>
    <t>product118</t>
  </si>
  <si>
    <t>product119</t>
  </si>
  <si>
    <t>product120</t>
  </si>
  <si>
    <t>0,8</t>
  </si>
  <si>
    <t>product121</t>
  </si>
  <si>
    <t>n</t>
  </si>
  <si>
    <t>margin of error</t>
  </si>
  <si>
    <t>lower value</t>
  </si>
  <si>
    <t>upper value</t>
  </si>
  <si>
    <t>Sample size (n)</t>
  </si>
  <si>
    <t>(x̄) sample mean</t>
  </si>
  <si>
    <t>sample st.d (s)</t>
  </si>
  <si>
    <t>α</t>
  </si>
  <si>
    <t>x</t>
  </si>
  <si>
    <t>q^</t>
  </si>
  <si>
    <t>p^</t>
  </si>
  <si>
    <t>&lt;p&lt;</t>
  </si>
  <si>
    <t>lower boundry</t>
  </si>
  <si>
    <t>upper boundry</t>
  </si>
  <si>
    <t>alpha (α)</t>
  </si>
  <si>
    <t>CONFIDECE INTERVAL</t>
  </si>
  <si>
    <t>MARGIN OF ERROR</t>
  </si>
  <si>
    <t>Confidence level</t>
  </si>
  <si>
    <r>
      <t>95% confident that
the true population mean height falls within the calculated interval(</t>
    </r>
    <r>
      <rPr>
        <b/>
        <sz val="18"/>
        <color rgb="FFC00000"/>
        <rFont val="Algerian"/>
        <family val="5"/>
      </rPr>
      <t>168.432 -- 171.5667</t>
    </r>
    <r>
      <rPr>
        <b/>
        <sz val="18"/>
        <color theme="1"/>
        <rFont val="Algerian"/>
        <family val="5"/>
      </rPr>
      <t>)</t>
    </r>
  </si>
  <si>
    <t>90% confident that the true population proportion falls within the calculated interval (0.605-0.675)</t>
  </si>
  <si>
    <t xml:space="preserve">Questions on Confidence Interval </t>
  </si>
  <si>
    <t xml:space="preserve">Questions on Confidence hypothesis </t>
  </si>
  <si>
    <t>x bar</t>
  </si>
  <si>
    <t>s</t>
  </si>
  <si>
    <t>μ</t>
  </si>
  <si>
    <t>t value</t>
  </si>
  <si>
    <t>degree of freedom</t>
  </si>
  <si>
    <t>(n-1=25-1)=24</t>
  </si>
  <si>
    <t>S.L</t>
  </si>
  <si>
    <t>CRTICALS VALUES</t>
  </si>
  <si>
    <t>(-2.064 , 2.064)</t>
  </si>
  <si>
    <t>Since our calculated t-value of 2.5 is greater than 2.064, we can reject the null hypothesis at a significance level of 0.05.</t>
  </si>
  <si>
    <t>method 1</t>
  </si>
  <si>
    <t>method 2</t>
  </si>
  <si>
    <t>df</t>
  </si>
  <si>
    <t xml:space="preserve">var </t>
  </si>
  <si>
    <t>Variable 1</t>
  </si>
  <si>
    <t>Variable 2</t>
  </si>
  <si>
    <t>Mean</t>
  </si>
  <si>
    <t>Variance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</si>
  <si>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</si>
  <si>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</si>
  <si>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</si>
  <si>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</si>
  <si>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</si>
  <si>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</si>
  <si>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</si>
  <si>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</si>
  <si>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t Critical two-tail:</t>
  </si>
  <si>
    <t>This is much larger than alpha = 0.05, so we fail to reject the null hypothesis</t>
  </si>
  <si>
    <t>in this case  p two- tail = 0.296</t>
  </si>
  <si>
    <t>in this case t critical two-tail =2.010 and this is larger than t stat value , so we fail to reject thenull hypothesis</t>
  </si>
  <si>
    <t>90th percentile</t>
  </si>
  <si>
    <t>all are the most frequent sales figure in this data</t>
  </si>
  <si>
    <t>ans 1: the average weekly sales of the product is 58.75</t>
  </si>
  <si>
    <t>ans 2: the typical or central sales for the product is 57.5</t>
  </si>
  <si>
    <t>ans 1 : the avrerage waiting time for customers at the restaurant is  17 minutes</t>
  </si>
  <si>
    <t>ans 2: the typical central waiting time is 15 minutes at the restaurant</t>
  </si>
  <si>
    <t>ans 3: here the most frequent waiting times for custmores is 10 minutes</t>
  </si>
  <si>
    <t>ans :1</t>
  </si>
  <si>
    <t>ans:1 the average rental duration for customers at the car rental company</t>
  </si>
  <si>
    <t>ans:2 typical or central rental duration experienced by customers</t>
  </si>
  <si>
    <t>ans:3 most frequently occurring rental durations for customers</t>
  </si>
  <si>
    <t>ans:1</t>
  </si>
  <si>
    <t>ans:2</t>
  </si>
  <si>
    <t>ans:3</t>
  </si>
  <si>
    <t>ans:1                           the range of the production output for the machine</t>
  </si>
  <si>
    <t>is 35 units</t>
  </si>
  <si>
    <t>the variance of the production output for the machine is 123.33</t>
  </si>
  <si>
    <t>the standard deviation of the production output for the machine is 11.10</t>
  </si>
  <si>
    <t>the range of the daily sales is 400$</t>
  </si>
  <si>
    <t>the variance of the daily sales is 13402.29</t>
  </si>
  <si>
    <t>the variance of the daily sales is 115.76</t>
  </si>
  <si>
    <t>the range of the delivery times is 6</t>
  </si>
  <si>
    <t>the variance of the delivery times is 2.33</t>
  </si>
  <si>
    <t xml:space="preserve"> the standard deviation of the delivery times is 1.52</t>
  </si>
  <si>
    <t xml:space="preserve"> the average monthly revenue for the product is 132.5$</t>
  </si>
  <si>
    <t>the range of monthly revenue for the product is 45$</t>
  </si>
  <si>
    <t>the average satisfaction by customers is 7.5</t>
  </si>
  <si>
    <t>the st.d of the satisfaction ratings is 1.03</t>
  </si>
  <si>
    <t>the average wait time for customers at the call centre is 16.74 minutes</t>
  </si>
  <si>
    <t>the range of wait times for customers at the call is 19 minutes</t>
  </si>
  <si>
    <t>the st.d wait time for customers at the call centre is 4.14</t>
  </si>
  <si>
    <t>the average fuel efficiency for each vehicle model. a=30.6,b=25.9,c=22.9,d=18.8,e=34.2in mpg</t>
  </si>
  <si>
    <t>the range fuel efficiency for each vehicle. a=5,b=5,c=5,d=4,e=4</t>
  </si>
  <si>
    <t>the average fuel efficiency for each vehicle . a=2.67,b=2.67,c2.67,d=1.73,e=1.73</t>
  </si>
  <si>
    <t>ans 1</t>
  </si>
  <si>
    <t>ans 2</t>
  </si>
  <si>
    <t>(most common age) among the employees is 35</t>
  </si>
  <si>
    <t>ans 3</t>
  </si>
  <si>
    <t>the median ages of the employees is 35</t>
  </si>
  <si>
    <t>ans 4</t>
  </si>
  <si>
    <t>the range of ages among the employees 18</t>
  </si>
  <si>
    <t>most common purchase amount among the customers is 40</t>
  </si>
  <si>
    <t>the median purchase amount among the customers is 50</t>
  </si>
  <si>
    <t>the interquartile range of the purchase amounts is 15.75</t>
  </si>
  <si>
    <t xml:space="preserve"> Most Common Defect: Which defect type has the highest frequency is a,g</t>
  </si>
  <si>
    <r>
      <rPr>
        <b/>
        <sz val="12"/>
        <color rgb="FFFF0000"/>
        <rFont val="Calibri"/>
        <family val="2"/>
        <scheme val="minor"/>
      </rPr>
      <t xml:space="preserve">ans:               </t>
    </r>
    <r>
      <rPr>
        <sz val="12"/>
        <color rgb="FFFF0000"/>
        <rFont val="Calibri"/>
        <family val="2"/>
        <scheme val="minor"/>
      </rPr>
      <t>satisfaction rating has the highest frequency is 4</t>
    </r>
  </si>
  <si>
    <t>z-score</t>
  </si>
  <si>
    <t>z score</t>
  </si>
  <si>
    <t>z score = 1+c.i/2</t>
  </si>
  <si>
    <t>p= x/n</t>
  </si>
  <si>
    <t>q=1-p</t>
  </si>
  <si>
    <t>m. error=z*p*q/n</t>
  </si>
  <si>
    <t>alpha =1- c.i</t>
  </si>
  <si>
    <t>NOTE</t>
  </si>
  <si>
    <t>QUARTILES commute time distribution</t>
  </si>
  <si>
    <t>PERCENTILES commute time distribution</t>
  </si>
  <si>
    <t>QUARTILES defect rate distribution</t>
  </si>
  <si>
    <t>PERCENTILES defect rate distribution</t>
  </si>
  <si>
    <t>QURTILES weight distribution</t>
  </si>
  <si>
    <t>PERCENTILES weight distribution</t>
  </si>
  <si>
    <t>Quartiles salary distribution</t>
  </si>
  <si>
    <t>percentiles salary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</si>
</sst>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0.000"/>
  </numFmts>
  <fonts count="9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theme="1"/>
      <name val="Algerian"/>
      <family val="5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9"/>
      <color rgb="FF00B0F0"/>
      <name val="Calibri"/>
      <family val="2"/>
      <scheme val="minor"/>
    </font>
    <font>
      <sz val="9"/>
      <color rgb="FF00B0F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Arial Black"/>
      <family val="2"/>
    </font>
    <font>
      <b/>
      <sz val="20"/>
      <color theme="1" tint="4.9989318521683403E-2"/>
      <name val="Calibri"/>
      <family val="2"/>
      <scheme val="minor"/>
    </font>
    <font>
      <b/>
      <sz val="20"/>
      <color theme="1"/>
      <name val="Algerian"/>
      <family val="5"/>
    </font>
    <font>
      <b/>
      <sz val="11"/>
      <color theme="3" tint="-0.499984740745262"/>
      <name val="Calibri"/>
      <family val="2"/>
      <scheme val="minor"/>
    </font>
    <font>
      <b/>
      <sz val="18"/>
      <color theme="1"/>
      <name val="Algerian"/>
      <family val="5"/>
    </font>
    <font>
      <b/>
      <sz val="24"/>
      <color theme="1"/>
      <name val="Algerian"/>
      <family val="5"/>
    </font>
    <font>
      <b/>
      <sz val="26"/>
      <color theme="1"/>
      <name val="Algerian"/>
      <family val="5"/>
    </font>
    <font>
      <b/>
      <sz val="22"/>
      <color theme="1"/>
      <name val="Algerian"/>
      <family val="5"/>
    </font>
    <font>
      <b/>
      <sz val="28"/>
      <color theme="1"/>
      <name val="Algerian"/>
      <family val="5"/>
    </font>
    <font>
      <b/>
      <sz val="12"/>
      <color theme="1"/>
      <name val="Bahnschrift"/>
      <family val="2"/>
    </font>
    <font>
      <b/>
      <sz val="14"/>
      <color rgb="FFC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Berlin Sans FB Demi"/>
      <family val="2"/>
    </font>
    <font>
      <sz val="36"/>
      <color theme="1"/>
      <name val="Algerian"/>
      <family val="5"/>
    </font>
    <font>
      <b/>
      <sz val="11"/>
      <color theme="1"/>
      <name val="Californian FB"/>
      <family val="1"/>
    </font>
    <font>
      <b/>
      <sz val="18"/>
      <color theme="1"/>
      <name val="Calibri"/>
      <family val="2"/>
      <scheme val="minor"/>
    </font>
    <font>
      <sz val="22"/>
      <color theme="1"/>
      <name val="Algerian"/>
      <family val="5"/>
    </font>
    <font>
      <b/>
      <sz val="16"/>
      <color theme="1"/>
      <name val="Calibri"/>
      <family val="2"/>
    </font>
    <font>
      <b/>
      <sz val="10"/>
      <color theme="1"/>
      <name val="Arial Rounded MT Bold"/>
      <family val="2"/>
    </font>
    <font>
      <sz val="10"/>
      <color theme="1"/>
      <name val="Arial Black"/>
      <family val="2"/>
    </font>
    <font>
      <b/>
      <sz val="18"/>
      <color rgb="FFC00000"/>
      <name val="Algerian"/>
      <family val="5"/>
    </font>
    <font>
      <b/>
      <sz val="12"/>
      <color rgb="FFC00000"/>
      <name val="Aptos Display"/>
      <family val="2"/>
    </font>
    <font>
      <sz val="7"/>
      <color rgb="FF111111"/>
      <name val="Segoe UI"/>
      <family val="2"/>
    </font>
    <font>
      <b/>
      <sz val="18"/>
      <color rgb="FF111111"/>
      <name val="Calibri"/>
      <family val="2"/>
      <scheme val="minor"/>
    </font>
    <font>
      <b/>
      <sz val="9"/>
      <color theme="1"/>
      <name val="Cascadia Code"/>
      <family val="3"/>
    </font>
    <font>
      <i/>
      <sz val="11"/>
      <color theme="1"/>
      <name val="Calibri"/>
      <family val="2"/>
      <scheme val="minor"/>
    </font>
    <font>
      <b/>
      <sz val="14"/>
      <color rgb="FF000000"/>
      <name val="Helvetica"/>
    </font>
    <font>
      <b/>
      <sz val="12"/>
      <color rgb="FFFF0000"/>
      <name val="Helvetica"/>
    </font>
    <font>
      <b/>
      <sz val="36"/>
      <color theme="1"/>
      <name val="Algerian"/>
      <family val="5"/>
    </font>
    <font>
      <sz val="9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2" tint="-0.89999084444715716"/>
      <name val="Calibri"/>
      <family val="2"/>
      <scheme val="minor"/>
    </font>
    <font>
      <sz val="11"/>
      <color theme="1"/>
      <name val="Arial Black"/>
      <family val="2"/>
    </font>
    <font>
      <sz val="11"/>
      <color rgb="FFFF0000"/>
      <name val="Arial Black"/>
      <family val="2"/>
    </font>
    <font>
      <b/>
      <sz val="11"/>
      <color theme="1" tint="4.9989318521683403E-2"/>
      <name val="Calibri"/>
      <family val="2"/>
      <scheme val="minor"/>
    </font>
    <font>
      <b/>
      <sz val="9"/>
      <color rgb="FF0070C0"/>
      <name val="Arial Rounded MT Bold"/>
      <family val="2"/>
    </font>
    <font>
      <sz val="9"/>
      <color rgb="FF0070C0"/>
      <name val="Arial Rounded MT Bold"/>
      <family val="2"/>
    </font>
    <font>
      <sz val="11"/>
      <color rgb="FFFF0000"/>
      <name val="Calibri"/>
      <family val="2"/>
      <scheme val="minor"/>
    </font>
    <font>
      <sz val="16"/>
      <color rgb="FFFF0000"/>
      <name val="Algerian"/>
      <family val="5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9"/>
      <color rgb="FFFF0000"/>
      <name val="Arial Black"/>
      <family val="2"/>
    </font>
    <font>
      <b/>
      <sz val="10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3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6" fillId="0" borderId="0" xfId="0" applyFont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8" fillId="0" borderId="17" xfId="0" applyFont="1" applyBorder="1"/>
    <xf numFmtId="0" fontId="8" fillId="0" borderId="15" xfId="0" applyFont="1" applyBorder="1"/>
    <xf numFmtId="0" fontId="9" fillId="0" borderId="16" xfId="0" applyFont="1" applyBorder="1"/>
    <xf numFmtId="0" fontId="8" fillId="0" borderId="18" xfId="0" applyFont="1" applyBorder="1"/>
    <xf numFmtId="0" fontId="7" fillId="0" borderId="19" xfId="0" applyFont="1" applyBorder="1"/>
    <xf numFmtId="0" fontId="8" fillId="0" borderId="20" xfId="0" applyFont="1" applyBorder="1"/>
    <xf numFmtId="0" fontId="8" fillId="0" borderId="1" xfId="0" applyFont="1" applyBorder="1"/>
    <xf numFmtId="0" fontId="0" fillId="0" borderId="21" xfId="0" applyBorder="1"/>
    <xf numFmtId="0" fontId="0" fillId="0" borderId="17" xfId="0" applyBorder="1"/>
    <xf numFmtId="0" fontId="4" fillId="0" borderId="1" xfId="0" applyFont="1" applyBorder="1"/>
    <xf numFmtId="164" fontId="4" fillId="0" borderId="1" xfId="0" applyNumberFormat="1" applyFont="1" applyBorder="1"/>
    <xf numFmtId="164" fontId="8" fillId="0" borderId="1" xfId="0" applyNumberFormat="1" applyFont="1" applyBorder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21" xfId="1" applyNumberFormat="1" applyFont="1" applyBorder="1"/>
    <xf numFmtId="164" fontId="0" fillId="0" borderId="0" xfId="1" applyNumberFormat="1" applyFont="1" applyBorder="1"/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25" xfId="0" applyBorder="1"/>
    <xf numFmtId="0" fontId="0" fillId="0" borderId="26" xfId="0" applyBorder="1"/>
    <xf numFmtId="0" fontId="0" fillId="0" borderId="6" xfId="0" applyBorder="1"/>
    <xf numFmtId="0" fontId="0" fillId="0" borderId="8" xfId="0" applyBorder="1"/>
    <xf numFmtId="6" fontId="0" fillId="0" borderId="5" xfId="0" applyNumberFormat="1" applyBorder="1"/>
    <xf numFmtId="6" fontId="0" fillId="0" borderId="4" xfId="0" applyNumberFormat="1" applyBorder="1"/>
    <xf numFmtId="6" fontId="0" fillId="0" borderId="0" xfId="0" applyNumberFormat="1"/>
    <xf numFmtId="0" fontId="16" fillId="0" borderId="1" xfId="0" applyFont="1" applyBorder="1"/>
    <xf numFmtId="0" fontId="14" fillId="0" borderId="1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5" fillId="0" borderId="9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22" fillId="0" borderId="27" xfId="0" applyFont="1" applyBorder="1" applyAlignment="1">
      <alignment horizontal="center"/>
    </xf>
    <xf numFmtId="0" fontId="24" fillId="0" borderId="27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6" xfId="0" applyFont="1" applyBorder="1"/>
    <xf numFmtId="0" fontId="1" fillId="0" borderId="8" xfId="0" applyFont="1" applyBorder="1"/>
    <xf numFmtId="0" fontId="22" fillId="0" borderId="29" xfId="0" applyFont="1" applyBorder="1"/>
    <xf numFmtId="0" fontId="22" fillId="0" borderId="16" xfId="0" applyFont="1" applyBorder="1"/>
    <xf numFmtId="0" fontId="18" fillId="0" borderId="30" xfId="0" applyFont="1" applyBorder="1"/>
    <xf numFmtId="0" fontId="18" fillId="0" borderId="15" xfId="0" applyFont="1" applyBorder="1"/>
    <xf numFmtId="0" fontId="10" fillId="3" borderId="20" xfId="0" applyFont="1" applyFill="1" applyBorder="1"/>
    <xf numFmtId="0" fontId="16" fillId="3" borderId="19" xfId="0" applyFont="1" applyFill="1" applyBorder="1"/>
    <xf numFmtId="0" fontId="1" fillId="0" borderId="4" xfId="0" applyFont="1" applyBorder="1"/>
    <xf numFmtId="0" fontId="30" fillId="0" borderId="3" xfId="0" applyFont="1" applyBorder="1"/>
    <xf numFmtId="0" fontId="30" fillId="0" borderId="25" xfId="0" applyFont="1" applyBorder="1"/>
    <xf numFmtId="0" fontId="14" fillId="0" borderId="31" xfId="0" applyFont="1" applyBorder="1"/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wrapText="1"/>
    </xf>
    <xf numFmtId="0" fontId="4" fillId="0" borderId="0" xfId="0" applyFont="1"/>
    <xf numFmtId="0" fontId="30" fillId="0" borderId="2" xfId="0" applyFont="1" applyBorder="1"/>
    <xf numFmtId="0" fontId="31" fillId="0" borderId="3" xfId="0" applyFont="1" applyBorder="1" applyAlignment="1">
      <alignment horizontal="center"/>
    </xf>
    <xf numFmtId="0" fontId="31" fillId="0" borderId="4" xfId="0" applyFont="1" applyBorder="1" applyAlignment="1">
      <alignment horizontal="center"/>
    </xf>
    <xf numFmtId="0" fontId="31" fillId="0" borderId="5" xfId="0" applyFont="1" applyBorder="1" applyAlignment="1">
      <alignment horizontal="center"/>
    </xf>
    <xf numFmtId="0" fontId="4" fillId="0" borderId="2" xfId="0" applyFont="1" applyBorder="1"/>
    <xf numFmtId="0" fontId="33" fillId="0" borderId="0" xfId="0" applyFont="1"/>
    <xf numFmtId="0" fontId="32" fillId="0" borderId="2" xfId="0" applyFont="1" applyBorder="1"/>
    <xf numFmtId="0" fontId="0" fillId="0" borderId="0" xfId="0" applyAlignment="1">
      <alignment vertical="center"/>
    </xf>
    <xf numFmtId="0" fontId="13" fillId="0" borderId="22" xfId="0" applyFont="1" applyBorder="1" applyAlignment="1">
      <alignment vertical="center"/>
    </xf>
    <xf numFmtId="0" fontId="1" fillId="0" borderId="24" xfId="0" applyFont="1" applyBorder="1" applyAlignment="1">
      <alignment wrapText="1"/>
    </xf>
    <xf numFmtId="0" fontId="34" fillId="5" borderId="32" xfId="0" applyFont="1" applyFill="1" applyBorder="1"/>
    <xf numFmtId="0" fontId="34" fillId="5" borderId="33" xfId="0" applyFont="1" applyFill="1" applyBorder="1"/>
    <xf numFmtId="0" fontId="4" fillId="2" borderId="12" xfId="0" applyFont="1" applyFill="1" applyBorder="1"/>
    <xf numFmtId="0" fontId="4" fillId="2" borderId="34" xfId="0" applyFont="1" applyFill="1" applyBorder="1"/>
    <xf numFmtId="0" fontId="34" fillId="6" borderId="32" xfId="0" applyFont="1" applyFill="1" applyBorder="1"/>
    <xf numFmtId="0" fontId="34" fillId="6" borderId="33" xfId="0" applyFont="1" applyFill="1" applyBorder="1"/>
    <xf numFmtId="0" fontId="1" fillId="0" borderId="1" xfId="0" applyFont="1" applyBorder="1"/>
    <xf numFmtId="0" fontId="28" fillId="0" borderId="11" xfId="0" applyFont="1" applyBorder="1"/>
    <xf numFmtId="0" fontId="4" fillId="0" borderId="0" xfId="0" applyFont="1" applyAlignment="1">
      <alignment horizontal="center" vertical="center"/>
    </xf>
    <xf numFmtId="0" fontId="30" fillId="0" borderId="22" xfId="0" applyFont="1" applyBorder="1"/>
    <xf numFmtId="0" fontId="30" fillId="0" borderId="24" xfId="0" applyFont="1" applyBorder="1"/>
    <xf numFmtId="0" fontId="23" fillId="0" borderId="0" xfId="0" applyFont="1"/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25" xfId="0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5" xfId="0" applyFont="1" applyBorder="1"/>
    <xf numFmtId="0" fontId="4" fillId="0" borderId="26" xfId="0" applyFont="1" applyBorder="1"/>
    <xf numFmtId="0" fontId="23" fillId="7" borderId="6" xfId="0" applyFont="1" applyFill="1" applyBorder="1" applyAlignment="1">
      <alignment horizontal="center"/>
    </xf>
    <xf numFmtId="0" fontId="23" fillId="7" borderId="8" xfId="0" applyFont="1" applyFill="1" applyBorder="1"/>
    <xf numFmtId="0" fontId="36" fillId="2" borderId="22" xfId="0" applyFont="1" applyFill="1" applyBorder="1" applyAlignment="1">
      <alignment horizontal="center" vertical="center"/>
    </xf>
    <xf numFmtId="0" fontId="36" fillId="2" borderId="24" xfId="0" applyFont="1" applyFill="1" applyBorder="1" applyAlignment="1">
      <alignment horizontal="center" vertical="center"/>
    </xf>
    <xf numFmtId="0" fontId="39" fillId="9" borderId="22" xfId="0" applyFont="1" applyFill="1" applyBorder="1" applyAlignment="1">
      <alignment horizontal="center"/>
    </xf>
    <xf numFmtId="0" fontId="39" fillId="9" borderId="24" xfId="0" applyFont="1" applyFill="1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9" borderId="2" xfId="0" applyFont="1" applyFill="1" applyBorder="1"/>
    <xf numFmtId="0" fontId="22" fillId="9" borderId="2" xfId="0" applyFont="1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40" fillId="0" borderId="0" xfId="0" applyFont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10" borderId="30" xfId="0" applyFont="1" applyFill="1" applyBorder="1" applyAlignment="1">
      <alignment horizontal="center"/>
    </xf>
    <xf numFmtId="0" fontId="4" fillId="10" borderId="29" xfId="0" applyFont="1" applyFill="1" applyBorder="1" applyAlignment="1">
      <alignment horizontal="center"/>
    </xf>
    <xf numFmtId="0" fontId="28" fillId="11" borderId="30" xfId="0" applyFont="1" applyFill="1" applyBorder="1" applyAlignment="1">
      <alignment horizontal="center"/>
    </xf>
    <xf numFmtId="0" fontId="42" fillId="11" borderId="29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6" xfId="0" applyFont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1" xfId="0" applyFont="1" applyFill="1" applyBorder="1"/>
    <xf numFmtId="0" fontId="1" fillId="13" borderId="9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0" fontId="1" fillId="13" borderId="27" xfId="0" applyFont="1" applyFill="1" applyBorder="1" applyAlignment="1">
      <alignment horizontal="center"/>
    </xf>
    <xf numFmtId="0" fontId="1" fillId="13" borderId="28" xfId="0" applyFont="1" applyFill="1" applyBorder="1" applyAlignment="1">
      <alignment horizontal="center"/>
    </xf>
    <xf numFmtId="0" fontId="0" fillId="13" borderId="25" xfId="0" applyFill="1" applyBorder="1"/>
    <xf numFmtId="0" fontId="0" fillId="13" borderId="0" xfId="0" applyFill="1"/>
    <xf numFmtId="0" fontId="0" fillId="13" borderId="26" xfId="0" applyFill="1" applyBorder="1"/>
    <xf numFmtId="0" fontId="1" fillId="13" borderId="27" xfId="0" applyFont="1" applyFill="1" applyBorder="1"/>
    <xf numFmtId="0" fontId="1" fillId="13" borderId="28" xfId="0" applyFont="1" applyFill="1" applyBorder="1"/>
    <xf numFmtId="0" fontId="1" fillId="13" borderId="12" xfId="0" applyFont="1" applyFill="1" applyBorder="1"/>
    <xf numFmtId="0" fontId="1" fillId="13" borderId="13" xfId="0" applyFont="1" applyFill="1" applyBorder="1"/>
    <xf numFmtId="0" fontId="1" fillId="13" borderId="14" xfId="0" applyFont="1" applyFill="1" applyBorder="1"/>
    <xf numFmtId="0" fontId="0" fillId="0" borderId="7" xfId="0" applyBorder="1"/>
    <xf numFmtId="0" fontId="15" fillId="0" borderId="3" xfId="0" applyFont="1" applyBorder="1"/>
    <xf numFmtId="0" fontId="15" fillId="0" borderId="5" xfId="0" applyFont="1" applyBorder="1"/>
    <xf numFmtId="0" fontId="22" fillId="0" borderId="25" xfId="0" applyFont="1" applyBorder="1"/>
    <xf numFmtId="0" fontId="22" fillId="0" borderId="26" xfId="0" applyFont="1" applyBorder="1"/>
    <xf numFmtId="0" fontId="11" fillId="0" borderId="0" xfId="0" applyFont="1" applyAlignment="1">
      <alignment horizontal="center" vertical="center"/>
    </xf>
    <xf numFmtId="0" fontId="28" fillId="0" borderId="1" xfId="0" applyFont="1" applyBorder="1"/>
    <xf numFmtId="0" fontId="4" fillId="7" borderId="8" xfId="0" applyFont="1" applyFill="1" applyBorder="1"/>
    <xf numFmtId="0" fontId="4" fillId="7" borderId="20" xfId="0" applyFont="1" applyFill="1" applyBorder="1"/>
    <xf numFmtId="0" fontId="4" fillId="7" borderId="40" xfId="0" applyFont="1" applyFill="1" applyBorder="1"/>
    <xf numFmtId="0" fontId="4" fillId="7" borderId="41" xfId="0" applyFont="1" applyFill="1" applyBorder="1"/>
    <xf numFmtId="0" fontId="4" fillId="7" borderId="1" xfId="0" applyFont="1" applyFill="1" applyBorder="1"/>
    <xf numFmtId="0" fontId="4" fillId="7" borderId="29" xfId="0" applyFont="1" applyFill="1" applyBorder="1"/>
    <xf numFmtId="0" fontId="1" fillId="17" borderId="1" xfId="0" applyFont="1" applyFill="1" applyBorder="1"/>
    <xf numFmtId="0" fontId="1" fillId="14" borderId="1" xfId="0" applyFont="1" applyFill="1" applyBorder="1"/>
    <xf numFmtId="0" fontId="0" fillId="14" borderId="2" xfId="0" applyFill="1" applyBorder="1"/>
    <xf numFmtId="0" fontId="4" fillId="14" borderId="2" xfId="0" applyFont="1" applyFill="1" applyBorder="1" applyAlignment="1">
      <alignment horizontal="center"/>
    </xf>
    <xf numFmtId="0" fontId="53" fillId="14" borderId="2" xfId="0" applyFon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19" borderId="11" xfId="0" applyFill="1" applyBorder="1" applyAlignment="1">
      <alignment horizontal="center"/>
    </xf>
    <xf numFmtId="0" fontId="54" fillId="14" borderId="1" xfId="0" applyFont="1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1" fillId="20" borderId="22" xfId="0" applyFont="1" applyFill="1" applyBorder="1"/>
    <xf numFmtId="0" fontId="1" fillId="20" borderId="24" xfId="0" applyFont="1" applyFill="1" applyBorder="1"/>
    <xf numFmtId="0" fontId="0" fillId="6" borderId="1" xfId="0" applyFill="1" applyBorder="1"/>
    <xf numFmtId="0" fontId="0" fillId="18" borderId="1" xfId="0" applyFill="1" applyBorder="1"/>
    <xf numFmtId="0" fontId="0" fillId="20" borderId="1" xfId="0" applyFill="1" applyBorder="1"/>
    <xf numFmtId="0" fontId="4" fillId="5" borderId="22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30" fillId="5" borderId="2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4" fillId="24" borderId="35" xfId="0" applyFont="1" applyFill="1" applyBorder="1" applyAlignment="1">
      <alignment horizontal="center"/>
    </xf>
    <xf numFmtId="0" fontId="1" fillId="24" borderId="22" xfId="0" applyFont="1" applyFill="1" applyBorder="1" applyAlignment="1">
      <alignment horizontal="center"/>
    </xf>
    <xf numFmtId="0" fontId="1" fillId="24" borderId="24" xfId="0" applyFont="1" applyFill="1" applyBorder="1" applyAlignment="1">
      <alignment horizontal="center"/>
    </xf>
    <xf numFmtId="0" fontId="0" fillId="0" borderId="26" xfId="0" applyBorder="1" applyAlignment="1">
      <alignment horizontal="right"/>
    </xf>
    <xf numFmtId="0" fontId="13" fillId="0" borderId="0" xfId="0" applyFont="1" applyAlignment="1">
      <alignment vertical="top"/>
    </xf>
    <xf numFmtId="0" fontId="35" fillId="2" borderId="1" xfId="0" applyFont="1" applyFill="1" applyBorder="1"/>
    <xf numFmtId="0" fontId="60" fillId="2" borderId="1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30" fillId="0" borderId="25" xfId="0" applyFont="1" applyBorder="1" applyAlignment="1">
      <alignment horizontal="center"/>
    </xf>
    <xf numFmtId="0" fontId="30" fillId="0" borderId="26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62" fillId="0" borderId="3" xfId="0" applyFont="1" applyBorder="1" applyAlignment="1">
      <alignment horizontal="center"/>
    </xf>
    <xf numFmtId="0" fontId="61" fillId="0" borderId="5" xfId="0" applyFont="1" applyBorder="1" applyAlignment="1">
      <alignment horizontal="center"/>
    </xf>
    <xf numFmtId="165" fontId="61" fillId="0" borderId="8" xfId="0" applyNumberFormat="1" applyFont="1" applyBorder="1" applyAlignment="1">
      <alignment horizontal="center"/>
    </xf>
    <xf numFmtId="165" fontId="62" fillId="0" borderId="6" xfId="0" applyNumberFormat="1" applyFont="1" applyBorder="1" applyAlignment="1">
      <alignment horizontal="center"/>
    </xf>
    <xf numFmtId="165" fontId="30" fillId="0" borderId="26" xfId="0" applyNumberFormat="1" applyFont="1" applyBorder="1" applyAlignment="1">
      <alignment horizontal="center"/>
    </xf>
    <xf numFmtId="0" fontId="65" fillId="0" borderId="0" xfId="0" applyFont="1" applyAlignment="1">
      <alignment horizontal="left" vertical="center" wrapText="1"/>
    </xf>
    <xf numFmtId="0" fontId="27" fillId="2" borderId="1" xfId="0" applyFont="1" applyFill="1" applyBorder="1" applyAlignment="1">
      <alignment horizontal="center"/>
    </xf>
    <xf numFmtId="0" fontId="67" fillId="0" borderId="25" xfId="0" applyFont="1" applyBorder="1" applyAlignment="1">
      <alignment horizontal="center"/>
    </xf>
    <xf numFmtId="0" fontId="68" fillId="0" borderId="44" xfId="0" applyFont="1" applyBorder="1" applyAlignment="1">
      <alignment horizontal="center"/>
    </xf>
    <xf numFmtId="0" fontId="4" fillId="18" borderId="7" xfId="0" applyFont="1" applyFill="1" applyBorder="1"/>
    <xf numFmtId="0" fontId="30" fillId="0" borderId="0" xfId="0" applyFont="1"/>
    <xf numFmtId="0" fontId="69" fillId="0" borderId="0" xfId="0" applyFont="1"/>
    <xf numFmtId="0" fontId="35" fillId="0" borderId="0" xfId="0" applyFont="1"/>
    <xf numFmtId="0" fontId="4" fillId="0" borderId="5" xfId="0" applyFont="1" applyBorder="1" applyAlignment="1">
      <alignment horizontal="center"/>
    </xf>
    <xf numFmtId="0" fontId="4" fillId="17" borderId="0" xfId="0" applyFont="1" applyFill="1"/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21" borderId="31" xfId="0" applyFill="1" applyBorder="1"/>
    <xf numFmtId="0" fontId="35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4" borderId="0" xfId="0" applyFont="1" applyFill="1" applyAlignment="1">
      <alignment horizontal="left"/>
    </xf>
    <xf numFmtId="0" fontId="72" fillId="4" borderId="0" xfId="0" applyFont="1" applyFill="1" applyAlignment="1">
      <alignment horizontal="left"/>
    </xf>
    <xf numFmtId="0" fontId="8" fillId="0" borderId="6" xfId="0" applyFont="1" applyBorder="1" applyAlignment="1">
      <alignment horizontal="center"/>
    </xf>
    <xf numFmtId="0" fontId="20" fillId="0" borderId="0" xfId="0" applyFont="1"/>
    <xf numFmtId="0" fontId="75" fillId="25" borderId="3" xfId="0" applyFont="1" applyFill="1" applyBorder="1"/>
    <xf numFmtId="0" fontId="76" fillId="25" borderId="26" xfId="0" applyFont="1" applyFill="1" applyBorder="1" applyAlignment="1">
      <alignment horizontal="left"/>
    </xf>
    <xf numFmtId="0" fontId="75" fillId="25" borderId="4" xfId="0" applyFont="1" applyFill="1" applyBorder="1" applyAlignment="1">
      <alignment horizontal="left"/>
    </xf>
    <xf numFmtId="0" fontId="75" fillId="25" borderId="5" xfId="0" applyFont="1" applyFill="1" applyBorder="1" applyAlignment="1">
      <alignment horizontal="left"/>
    </xf>
    <xf numFmtId="0" fontId="77" fillId="25" borderId="6" xfId="0" applyFont="1" applyFill="1" applyBorder="1"/>
    <xf numFmtId="0" fontId="37" fillId="25" borderId="25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36" fillId="15" borderId="3" xfId="0" applyFont="1" applyFill="1" applyBorder="1" applyAlignment="1">
      <alignment horizontal="center"/>
    </xf>
    <xf numFmtId="0" fontId="36" fillId="15" borderId="25" xfId="0" applyFont="1" applyFill="1" applyBorder="1" applyAlignment="1">
      <alignment horizontal="center"/>
    </xf>
    <xf numFmtId="0" fontId="36" fillId="15" borderId="6" xfId="0" applyFont="1" applyFill="1" applyBorder="1" applyAlignment="1">
      <alignment horizontal="center"/>
    </xf>
    <xf numFmtId="0" fontId="80" fillId="2" borderId="3" xfId="0" applyFont="1" applyFill="1" applyBorder="1" applyAlignment="1">
      <alignment horizontal="center"/>
    </xf>
    <xf numFmtId="0" fontId="80" fillId="2" borderId="6" xfId="0" applyFont="1" applyFill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/>
    <xf numFmtId="0" fontId="10" fillId="2" borderId="5" xfId="0" applyFont="1" applyFill="1" applyBorder="1"/>
    <xf numFmtId="0" fontId="24" fillId="2" borderId="25" xfId="0" applyFont="1" applyFill="1" applyBorder="1" applyAlignment="1">
      <alignment horizontal="center"/>
    </xf>
    <xf numFmtId="0" fontId="24" fillId="2" borderId="0" xfId="0" applyFont="1" applyFill="1"/>
    <xf numFmtId="0" fontId="24" fillId="2" borderId="26" xfId="0" applyFont="1" applyFill="1" applyBorder="1"/>
    <xf numFmtId="0" fontId="82" fillId="2" borderId="6" xfId="0" applyFont="1" applyFill="1" applyBorder="1" applyAlignment="1">
      <alignment horizontal="center"/>
    </xf>
    <xf numFmtId="0" fontId="82" fillId="2" borderId="7" xfId="0" applyFont="1" applyFill="1" applyBorder="1"/>
    <xf numFmtId="0" fontId="10" fillId="2" borderId="8" xfId="0" applyFont="1" applyFill="1" applyBorder="1"/>
    <xf numFmtId="0" fontId="83" fillId="0" borderId="3" xfId="0" applyFont="1" applyBorder="1" applyAlignment="1">
      <alignment horizontal="center"/>
    </xf>
    <xf numFmtId="0" fontId="83" fillId="0" borderId="25" xfId="0" applyFont="1" applyBorder="1" applyAlignment="1">
      <alignment horizontal="center"/>
    </xf>
    <xf numFmtId="0" fontId="83" fillId="0" borderId="6" xfId="0" applyFont="1" applyBorder="1" applyAlignment="1">
      <alignment horizontal="center"/>
    </xf>
    <xf numFmtId="0" fontId="86" fillId="14" borderId="2" xfId="0" applyFont="1" applyFill="1" applyBorder="1" applyAlignment="1">
      <alignment horizontal="center"/>
    </xf>
    <xf numFmtId="0" fontId="68" fillId="0" borderId="46" xfId="0" applyFont="1" applyBorder="1" applyAlignment="1">
      <alignment horizontal="center"/>
    </xf>
    <xf numFmtId="0" fontId="68" fillId="0" borderId="47" xfId="0" applyFont="1" applyBorder="1" applyAlignment="1">
      <alignment horizontal="center"/>
    </xf>
    <xf numFmtId="0" fontId="0" fillId="6" borderId="25" xfId="0" applyFill="1" applyBorder="1"/>
    <xf numFmtId="0" fontId="0" fillId="6" borderId="0" xfId="0" applyFill="1"/>
    <xf numFmtId="0" fontId="4" fillId="18" borderId="25" xfId="0" applyFont="1" applyFill="1" applyBorder="1"/>
    <xf numFmtId="0" fontId="4" fillId="18" borderId="0" xfId="0" applyFont="1" applyFill="1"/>
    <xf numFmtId="0" fontId="4" fillId="18" borderId="6" xfId="0" applyFont="1" applyFill="1" applyBorder="1"/>
    <xf numFmtId="0" fontId="0" fillId="0" borderId="1" xfId="0" applyBorder="1"/>
    <xf numFmtId="0" fontId="21" fillId="16" borderId="22" xfId="0" applyFont="1" applyFill="1" applyBorder="1" applyAlignment="1">
      <alignment horizontal="center"/>
    </xf>
    <xf numFmtId="0" fontId="21" fillId="16" borderId="23" xfId="0" applyFont="1" applyFill="1" applyBorder="1" applyAlignment="1">
      <alignment horizontal="center"/>
    </xf>
    <xf numFmtId="0" fontId="21" fillId="16" borderId="24" xfId="0" applyFont="1" applyFill="1" applyBorder="1" applyAlignment="1">
      <alignment horizontal="center"/>
    </xf>
    <xf numFmtId="0" fontId="1" fillId="16" borderId="22" xfId="0" applyFont="1" applyFill="1" applyBorder="1" applyAlignment="1">
      <alignment horizontal="center"/>
    </xf>
    <xf numFmtId="0" fontId="1" fillId="16" borderId="23" xfId="0" applyFont="1" applyFill="1" applyBorder="1" applyAlignment="1">
      <alignment horizontal="center"/>
    </xf>
    <xf numFmtId="0" fontId="1" fillId="16" borderId="24" xfId="0" applyFont="1" applyFill="1" applyBorder="1" applyAlignment="1">
      <alignment horizontal="center"/>
    </xf>
    <xf numFmtId="0" fontId="44" fillId="9" borderId="3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5" fillId="9" borderId="25" xfId="0" applyFont="1" applyFill="1" applyBorder="1" applyAlignment="1">
      <alignment horizontal="center" vertical="center"/>
    </xf>
    <xf numFmtId="0" fontId="5" fillId="9" borderId="26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6" fillId="5" borderId="3" xfId="0" applyFont="1" applyFill="1" applyBorder="1" applyAlignment="1">
      <alignment horizontal="center" vertical="center"/>
    </xf>
    <xf numFmtId="0" fontId="56" fillId="5" borderId="4" xfId="0" applyFont="1" applyFill="1" applyBorder="1" applyAlignment="1">
      <alignment horizontal="center" vertical="center"/>
    </xf>
    <xf numFmtId="0" fontId="56" fillId="5" borderId="5" xfId="0" applyFont="1" applyFill="1" applyBorder="1" applyAlignment="1">
      <alignment horizontal="center" vertical="center"/>
    </xf>
    <xf numFmtId="0" fontId="56" fillId="5" borderId="25" xfId="0" applyFont="1" applyFill="1" applyBorder="1" applyAlignment="1">
      <alignment horizontal="center" vertical="center"/>
    </xf>
    <xf numFmtId="0" fontId="56" fillId="5" borderId="0" xfId="0" applyFont="1" applyFill="1" applyAlignment="1">
      <alignment horizontal="center" vertical="center"/>
    </xf>
    <xf numFmtId="0" fontId="56" fillId="5" borderId="26" xfId="0" applyFont="1" applyFill="1" applyBorder="1" applyAlignment="1">
      <alignment horizontal="center" vertical="center"/>
    </xf>
    <xf numFmtId="0" fontId="56" fillId="5" borderId="6" xfId="0" applyFont="1" applyFill="1" applyBorder="1" applyAlignment="1">
      <alignment horizontal="center" vertical="center"/>
    </xf>
    <xf numFmtId="0" fontId="56" fillId="5" borderId="7" xfId="0" applyFont="1" applyFill="1" applyBorder="1" applyAlignment="1">
      <alignment horizontal="center" vertical="center"/>
    </xf>
    <xf numFmtId="0" fontId="56" fillId="5" borderId="8" xfId="0" applyFont="1" applyFill="1" applyBorder="1" applyAlignment="1">
      <alignment horizontal="center" vertical="center"/>
    </xf>
    <xf numFmtId="0" fontId="57" fillId="5" borderId="22" xfId="0" applyFont="1" applyFill="1" applyBorder="1" applyAlignment="1">
      <alignment horizontal="center"/>
    </xf>
    <xf numFmtId="0" fontId="57" fillId="5" borderId="23" xfId="0" applyFont="1" applyFill="1" applyBorder="1" applyAlignment="1">
      <alignment horizontal="center"/>
    </xf>
    <xf numFmtId="0" fontId="57" fillId="5" borderId="24" xfId="0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38" fillId="0" borderId="22" xfId="0" applyFont="1" applyBorder="1" applyAlignment="1">
      <alignment horizontal="center"/>
    </xf>
    <xf numFmtId="0" fontId="38" fillId="0" borderId="23" xfId="0" applyFont="1" applyBorder="1" applyAlignment="1">
      <alignment horizontal="center"/>
    </xf>
    <xf numFmtId="0" fontId="38" fillId="0" borderId="24" xfId="0" applyFont="1" applyBorder="1" applyAlignment="1">
      <alignment horizontal="center"/>
    </xf>
    <xf numFmtId="0" fontId="49" fillId="5" borderId="3" xfId="0" applyFont="1" applyFill="1" applyBorder="1" applyAlignment="1">
      <alignment horizontal="center" vertical="center"/>
    </xf>
    <xf numFmtId="0" fontId="49" fillId="5" borderId="5" xfId="0" applyFont="1" applyFill="1" applyBorder="1" applyAlignment="1">
      <alignment horizontal="center" vertical="center"/>
    </xf>
    <xf numFmtId="0" fontId="49" fillId="5" borderId="6" xfId="0" applyFont="1" applyFill="1" applyBorder="1" applyAlignment="1">
      <alignment horizontal="center" vertical="center"/>
    </xf>
    <xf numFmtId="0" fontId="49" fillId="5" borderId="8" xfId="0" applyFont="1" applyFill="1" applyBorder="1" applyAlignment="1">
      <alignment horizontal="center" vertical="center"/>
    </xf>
    <xf numFmtId="0" fontId="4" fillId="14" borderId="22" xfId="0" applyFont="1" applyFill="1" applyBorder="1" applyAlignment="1">
      <alignment horizontal="left" vertical="center"/>
    </xf>
    <xf numFmtId="0" fontId="4" fillId="14" borderId="23" xfId="0" applyFont="1" applyFill="1" applyBorder="1" applyAlignment="1">
      <alignment horizontal="left" vertical="center"/>
    </xf>
    <xf numFmtId="0" fontId="4" fillId="14" borderId="24" xfId="0" applyFont="1" applyFill="1" applyBorder="1" applyAlignment="1">
      <alignment horizontal="left" vertical="center"/>
    </xf>
    <xf numFmtId="0" fontId="46" fillId="22" borderId="3" xfId="0" applyFont="1" applyFill="1" applyBorder="1" applyAlignment="1">
      <alignment horizontal="center" vertical="center" wrapText="1"/>
    </xf>
    <xf numFmtId="0" fontId="46" fillId="22" borderId="4" xfId="0" applyFont="1" applyFill="1" applyBorder="1" applyAlignment="1">
      <alignment horizontal="center" vertical="center"/>
    </xf>
    <xf numFmtId="0" fontId="46" fillId="22" borderId="5" xfId="0" applyFont="1" applyFill="1" applyBorder="1" applyAlignment="1">
      <alignment horizontal="center" vertical="center"/>
    </xf>
    <xf numFmtId="0" fontId="46" fillId="22" borderId="25" xfId="0" applyFont="1" applyFill="1" applyBorder="1" applyAlignment="1">
      <alignment horizontal="center" vertical="center"/>
    </xf>
    <xf numFmtId="0" fontId="46" fillId="22" borderId="0" xfId="0" applyFont="1" applyFill="1" applyAlignment="1">
      <alignment horizontal="center" vertical="center"/>
    </xf>
    <xf numFmtId="0" fontId="46" fillId="22" borderId="26" xfId="0" applyFont="1" applyFill="1" applyBorder="1" applyAlignment="1">
      <alignment horizontal="center" vertical="center"/>
    </xf>
    <xf numFmtId="0" fontId="46" fillId="22" borderId="6" xfId="0" applyFont="1" applyFill="1" applyBorder="1" applyAlignment="1">
      <alignment horizontal="center" vertical="center"/>
    </xf>
    <xf numFmtId="0" fontId="46" fillId="22" borderId="7" xfId="0" applyFont="1" applyFill="1" applyBorder="1" applyAlignment="1">
      <alignment horizontal="center" vertical="center"/>
    </xf>
    <xf numFmtId="0" fontId="46" fillId="22" borderId="8" xfId="0" applyFont="1" applyFill="1" applyBorder="1" applyAlignment="1">
      <alignment horizontal="center" vertical="center"/>
    </xf>
    <xf numFmtId="0" fontId="26" fillId="18" borderId="3" xfId="0" applyFont="1" applyFill="1" applyBorder="1" applyAlignment="1">
      <alignment horizontal="center" vertical="center" wrapText="1"/>
    </xf>
    <xf numFmtId="0" fontId="26" fillId="18" borderId="4" xfId="0" applyFont="1" applyFill="1" applyBorder="1" applyAlignment="1">
      <alignment horizontal="center" vertical="center" wrapText="1"/>
    </xf>
    <xf numFmtId="0" fontId="26" fillId="18" borderId="5" xfId="0" applyFont="1" applyFill="1" applyBorder="1" applyAlignment="1">
      <alignment horizontal="center" vertical="center" wrapText="1"/>
    </xf>
    <xf numFmtId="0" fontId="26" fillId="18" borderId="25" xfId="0" applyFont="1" applyFill="1" applyBorder="1" applyAlignment="1">
      <alignment horizontal="center" vertical="center" wrapText="1"/>
    </xf>
    <xf numFmtId="0" fontId="26" fillId="18" borderId="0" xfId="0" applyFont="1" applyFill="1" applyAlignment="1">
      <alignment horizontal="center" vertical="center" wrapText="1"/>
    </xf>
    <xf numFmtId="0" fontId="26" fillId="18" borderId="26" xfId="0" applyFont="1" applyFill="1" applyBorder="1" applyAlignment="1">
      <alignment horizontal="center" vertical="center" wrapText="1"/>
    </xf>
    <xf numFmtId="0" fontId="26" fillId="18" borderId="6" xfId="0" applyFont="1" applyFill="1" applyBorder="1" applyAlignment="1">
      <alignment horizontal="center" vertical="center" wrapText="1"/>
    </xf>
    <xf numFmtId="0" fontId="26" fillId="18" borderId="7" xfId="0" applyFont="1" applyFill="1" applyBorder="1" applyAlignment="1">
      <alignment horizontal="center" vertical="center" wrapText="1"/>
    </xf>
    <xf numFmtId="0" fontId="26" fillId="18" borderId="8" xfId="0" applyFont="1" applyFill="1" applyBorder="1" applyAlignment="1">
      <alignment horizontal="center" vertical="center" wrapText="1"/>
    </xf>
    <xf numFmtId="0" fontId="47" fillId="14" borderId="3" xfId="0" applyFont="1" applyFill="1" applyBorder="1" applyAlignment="1">
      <alignment horizontal="center" vertical="center"/>
    </xf>
    <xf numFmtId="0" fontId="47" fillId="14" borderId="5" xfId="0" applyFont="1" applyFill="1" applyBorder="1" applyAlignment="1">
      <alignment horizontal="center" vertical="center"/>
    </xf>
    <xf numFmtId="0" fontId="47" fillId="14" borderId="25" xfId="0" applyFont="1" applyFill="1" applyBorder="1" applyAlignment="1">
      <alignment horizontal="center" vertical="center"/>
    </xf>
    <xf numFmtId="0" fontId="47" fillId="14" borderId="26" xfId="0" applyFont="1" applyFill="1" applyBorder="1" applyAlignment="1">
      <alignment horizontal="center" vertical="center"/>
    </xf>
    <xf numFmtId="0" fontId="47" fillId="14" borderId="6" xfId="0" applyFont="1" applyFill="1" applyBorder="1" applyAlignment="1">
      <alignment horizontal="center" vertical="center"/>
    </xf>
    <xf numFmtId="0" fontId="47" fillId="14" borderId="8" xfId="0" applyFont="1" applyFill="1" applyBorder="1" applyAlignment="1">
      <alignment horizontal="center" vertical="center"/>
    </xf>
    <xf numFmtId="0" fontId="4" fillId="24" borderId="22" xfId="0" applyFont="1" applyFill="1" applyBorder="1" applyAlignment="1">
      <alignment horizontal="center"/>
    </xf>
    <xf numFmtId="0" fontId="4" fillId="24" borderId="23" xfId="0" applyFont="1" applyFill="1" applyBorder="1" applyAlignment="1">
      <alignment horizontal="center"/>
    </xf>
    <xf numFmtId="0" fontId="4" fillId="24" borderId="24" xfId="0" applyFont="1" applyFill="1" applyBorder="1" applyAlignment="1">
      <alignment horizontal="center"/>
    </xf>
    <xf numFmtId="0" fontId="59" fillId="24" borderId="3" xfId="0" applyFont="1" applyFill="1" applyBorder="1" applyAlignment="1">
      <alignment horizontal="center" vertical="center"/>
    </xf>
    <xf numFmtId="0" fontId="59" fillId="24" borderId="5" xfId="0" applyFont="1" applyFill="1" applyBorder="1" applyAlignment="1">
      <alignment horizontal="center" vertical="center"/>
    </xf>
    <xf numFmtId="0" fontId="59" fillId="24" borderId="6" xfId="0" applyFont="1" applyFill="1" applyBorder="1" applyAlignment="1">
      <alignment horizontal="center" vertical="center"/>
    </xf>
    <xf numFmtId="0" fontId="59" fillId="24" borderId="8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/>
    </xf>
    <xf numFmtId="0" fontId="25" fillId="0" borderId="23" xfId="0" applyFont="1" applyBorder="1" applyAlignment="1">
      <alignment horizontal="center"/>
    </xf>
    <xf numFmtId="0" fontId="25" fillId="0" borderId="24" xfId="0" applyFont="1" applyBorder="1" applyAlignment="1">
      <alignment horizontal="center"/>
    </xf>
    <xf numFmtId="0" fontId="29" fillId="0" borderId="3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44" fillId="4" borderId="3" xfId="0" applyFont="1" applyFill="1" applyBorder="1" applyAlignment="1">
      <alignment horizontal="center"/>
    </xf>
    <xf numFmtId="0" fontId="44" fillId="4" borderId="5" xfId="0" applyFont="1" applyFill="1" applyBorder="1" applyAlignment="1">
      <alignment horizontal="center"/>
    </xf>
    <xf numFmtId="0" fontId="44" fillId="4" borderId="6" xfId="0" applyFont="1" applyFill="1" applyBorder="1" applyAlignment="1">
      <alignment horizontal="center"/>
    </xf>
    <xf numFmtId="0" fontId="44" fillId="4" borderId="8" xfId="0" applyFont="1" applyFill="1" applyBorder="1" applyAlignment="1">
      <alignment horizontal="center"/>
    </xf>
    <xf numFmtId="0" fontId="51" fillId="15" borderId="3" xfId="0" applyFont="1" applyFill="1" applyBorder="1" applyAlignment="1">
      <alignment horizontal="center" vertical="center" wrapText="1"/>
    </xf>
    <xf numFmtId="0" fontId="51" fillId="15" borderId="4" xfId="0" applyFont="1" applyFill="1" applyBorder="1" applyAlignment="1">
      <alignment horizontal="center" vertical="center" wrapText="1"/>
    </xf>
    <xf numFmtId="0" fontId="51" fillId="15" borderId="5" xfId="0" applyFont="1" applyFill="1" applyBorder="1" applyAlignment="1">
      <alignment horizontal="center" vertical="center" wrapText="1"/>
    </xf>
    <xf numFmtId="0" fontId="51" fillId="15" borderId="25" xfId="0" applyFont="1" applyFill="1" applyBorder="1" applyAlignment="1">
      <alignment horizontal="center" vertical="center" wrapText="1"/>
    </xf>
    <xf numFmtId="0" fontId="51" fillId="15" borderId="0" xfId="0" applyFont="1" applyFill="1" applyAlignment="1">
      <alignment horizontal="center" vertical="center" wrapText="1"/>
    </xf>
    <xf numFmtId="0" fontId="51" fillId="15" borderId="26" xfId="0" applyFont="1" applyFill="1" applyBorder="1" applyAlignment="1">
      <alignment horizontal="center" vertical="center" wrapText="1"/>
    </xf>
    <xf numFmtId="0" fontId="51" fillId="15" borderId="6" xfId="0" applyFont="1" applyFill="1" applyBorder="1" applyAlignment="1">
      <alignment horizontal="center" vertical="center" wrapText="1"/>
    </xf>
    <xf numFmtId="0" fontId="51" fillId="15" borderId="7" xfId="0" applyFont="1" applyFill="1" applyBorder="1" applyAlignment="1">
      <alignment horizontal="center" vertical="center" wrapText="1"/>
    </xf>
    <xf numFmtId="0" fontId="51" fillId="15" borderId="8" xfId="0" applyFont="1" applyFill="1" applyBorder="1" applyAlignment="1">
      <alignment horizontal="center" vertical="center" wrapText="1"/>
    </xf>
    <xf numFmtId="0" fontId="46" fillId="14" borderId="35" xfId="0" applyFont="1" applyFill="1" applyBorder="1" applyAlignment="1">
      <alignment horizontal="center" vertical="center"/>
    </xf>
    <xf numFmtId="0" fontId="46" fillId="14" borderId="37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left" vertical="center"/>
    </xf>
    <xf numFmtId="0" fontId="16" fillId="2" borderId="5" xfId="0" applyFont="1" applyFill="1" applyBorder="1" applyAlignment="1">
      <alignment horizontal="left" vertical="center"/>
    </xf>
    <xf numFmtId="0" fontId="16" fillId="2" borderId="6" xfId="0" applyFont="1" applyFill="1" applyBorder="1" applyAlignment="1">
      <alignment horizontal="left" vertical="center"/>
    </xf>
    <xf numFmtId="0" fontId="16" fillId="2" borderId="7" xfId="0" applyFont="1" applyFill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horizontal="left" vertical="center"/>
    </xf>
    <xf numFmtId="0" fontId="14" fillId="2" borderId="4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left" vertical="center"/>
    </xf>
    <xf numFmtId="0" fontId="14" fillId="2" borderId="6" xfId="0" applyFont="1" applyFill="1" applyBorder="1" applyAlignment="1">
      <alignment horizontal="left" vertical="center"/>
    </xf>
    <xf numFmtId="0" fontId="14" fillId="2" borderId="7" xfId="0" applyFont="1" applyFill="1" applyBorder="1" applyAlignment="1">
      <alignment horizontal="left" vertical="center"/>
    </xf>
    <xf numFmtId="0" fontId="14" fillId="2" borderId="8" xfId="0" applyFont="1" applyFill="1" applyBorder="1" applyAlignment="1">
      <alignment horizontal="left" vertical="center"/>
    </xf>
    <xf numFmtId="0" fontId="73" fillId="0" borderId="22" xfId="0" applyFont="1" applyBorder="1" applyAlignment="1">
      <alignment horizontal="left"/>
    </xf>
    <xf numFmtId="0" fontId="85" fillId="0" borderId="23" xfId="0" applyFont="1" applyBorder="1" applyAlignment="1">
      <alignment horizontal="left"/>
    </xf>
    <xf numFmtId="0" fontId="85" fillId="0" borderId="24" xfId="0" applyFont="1" applyBorder="1" applyAlignment="1">
      <alignment horizontal="left"/>
    </xf>
    <xf numFmtId="0" fontId="58" fillId="0" borderId="3" xfId="0" applyFont="1" applyBorder="1" applyAlignment="1">
      <alignment horizontal="left" vertical="center" indent="2"/>
    </xf>
    <xf numFmtId="0" fontId="58" fillId="0" borderId="4" xfId="0" applyFont="1" applyBorder="1" applyAlignment="1">
      <alignment horizontal="left" vertical="center" indent="2"/>
    </xf>
    <xf numFmtId="0" fontId="58" fillId="0" borderId="5" xfId="0" applyFont="1" applyBorder="1" applyAlignment="1">
      <alignment horizontal="left" vertical="center" indent="2"/>
    </xf>
    <xf numFmtId="0" fontId="58" fillId="0" borderId="6" xfId="0" applyFont="1" applyBorder="1" applyAlignment="1">
      <alignment horizontal="left" vertical="center" indent="2"/>
    </xf>
    <xf numFmtId="0" fontId="58" fillId="0" borderId="7" xfId="0" applyFont="1" applyBorder="1" applyAlignment="1">
      <alignment horizontal="left" vertical="center" indent="2"/>
    </xf>
    <xf numFmtId="0" fontId="58" fillId="0" borderId="8" xfId="0" applyFont="1" applyBorder="1" applyAlignment="1">
      <alignment horizontal="left" vertical="center" indent="2"/>
    </xf>
    <xf numFmtId="0" fontId="87" fillId="14" borderId="35" xfId="0" applyFont="1" applyFill="1" applyBorder="1" applyAlignment="1">
      <alignment horizontal="center"/>
    </xf>
    <xf numFmtId="0" fontId="87" fillId="14" borderId="37" xfId="0" applyFont="1" applyFill="1" applyBorder="1" applyAlignment="1">
      <alignment horizontal="center"/>
    </xf>
    <xf numFmtId="0" fontId="89" fillId="14" borderId="35" xfId="0" applyFont="1" applyFill="1" applyBorder="1" applyAlignment="1">
      <alignment horizontal="center"/>
    </xf>
    <xf numFmtId="0" fontId="23" fillId="7" borderId="22" xfId="0" applyFont="1" applyFill="1" applyBorder="1" applyAlignment="1">
      <alignment horizontal="center"/>
    </xf>
    <xf numFmtId="0" fontId="23" fillId="7" borderId="23" xfId="0" applyFont="1" applyFill="1" applyBorder="1" applyAlignment="1">
      <alignment horizontal="center"/>
    </xf>
    <xf numFmtId="0" fontId="23" fillId="7" borderId="24" xfId="0" applyFont="1" applyFill="1" applyBorder="1" applyAlignment="1">
      <alignment horizontal="center"/>
    </xf>
    <xf numFmtId="0" fontId="52" fillId="16" borderId="3" xfId="0" applyFont="1" applyFill="1" applyBorder="1" applyAlignment="1">
      <alignment horizontal="center" vertical="center" wrapText="1"/>
    </xf>
    <xf numFmtId="0" fontId="52" fillId="16" borderId="5" xfId="0" applyFont="1" applyFill="1" applyBorder="1" applyAlignment="1">
      <alignment horizontal="center" vertical="center" wrapText="1"/>
    </xf>
    <xf numFmtId="0" fontId="52" fillId="16" borderId="25" xfId="0" applyFont="1" applyFill="1" applyBorder="1" applyAlignment="1">
      <alignment horizontal="center" vertical="center" wrapText="1"/>
    </xf>
    <xf numFmtId="0" fontId="52" fillId="16" borderId="8" xfId="0" applyFont="1" applyFill="1" applyBorder="1" applyAlignment="1">
      <alignment horizontal="center" vertical="center" wrapText="1"/>
    </xf>
    <xf numFmtId="0" fontId="46" fillId="4" borderId="3" xfId="0" applyFont="1" applyFill="1" applyBorder="1" applyAlignment="1">
      <alignment horizontal="center" vertical="center"/>
    </xf>
    <xf numFmtId="0" fontId="46" fillId="4" borderId="5" xfId="0" applyFont="1" applyFill="1" applyBorder="1" applyAlignment="1">
      <alignment horizontal="center" vertical="center"/>
    </xf>
    <xf numFmtId="0" fontId="46" fillId="4" borderId="6" xfId="0" applyFont="1" applyFill="1" applyBorder="1" applyAlignment="1">
      <alignment horizontal="center" vertical="center"/>
    </xf>
    <xf numFmtId="0" fontId="46" fillId="4" borderId="8" xfId="0" applyFont="1" applyFill="1" applyBorder="1" applyAlignment="1">
      <alignment horizontal="center" vertical="center"/>
    </xf>
    <xf numFmtId="0" fontId="37" fillId="0" borderId="22" xfId="0" applyFont="1" applyBorder="1" applyAlignment="1">
      <alignment horizontal="center"/>
    </xf>
    <xf numFmtId="0" fontId="37" fillId="0" borderId="23" xfId="0" applyFont="1" applyBorder="1" applyAlignment="1">
      <alignment horizontal="center"/>
    </xf>
    <xf numFmtId="0" fontId="37" fillId="0" borderId="24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26" fillId="4" borderId="3" xfId="0" applyFont="1" applyFill="1" applyBorder="1" applyAlignment="1">
      <alignment horizontal="center" vertical="center"/>
    </xf>
    <xf numFmtId="0" fontId="26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8" xfId="0" applyFont="1" applyFill="1" applyBorder="1" applyAlignment="1">
      <alignment horizontal="center" vertical="center"/>
    </xf>
    <xf numFmtId="0" fontId="47" fillId="4" borderId="22" xfId="0" applyFont="1" applyFill="1" applyBorder="1" applyAlignment="1">
      <alignment horizontal="center"/>
    </xf>
    <xf numFmtId="0" fontId="47" fillId="4" borderId="23" xfId="0" applyFont="1" applyFill="1" applyBorder="1" applyAlignment="1">
      <alignment horizontal="center"/>
    </xf>
    <xf numFmtId="0" fontId="47" fillId="4" borderId="24" xfId="0" applyFont="1" applyFill="1" applyBorder="1" applyAlignment="1">
      <alignment horizontal="center"/>
    </xf>
    <xf numFmtId="0" fontId="47" fillId="4" borderId="3" xfId="0" applyFont="1" applyFill="1" applyBorder="1" applyAlignment="1">
      <alignment horizontal="center"/>
    </xf>
    <xf numFmtId="0" fontId="47" fillId="4" borderId="4" xfId="0" applyFont="1" applyFill="1" applyBorder="1" applyAlignment="1">
      <alignment horizontal="center"/>
    </xf>
    <xf numFmtId="0" fontId="47" fillId="4" borderId="5" xfId="0" applyFont="1" applyFill="1" applyBorder="1" applyAlignment="1">
      <alignment horizontal="center"/>
    </xf>
    <xf numFmtId="0" fontId="47" fillId="4" borderId="6" xfId="0" applyFont="1" applyFill="1" applyBorder="1" applyAlignment="1">
      <alignment horizontal="center"/>
    </xf>
    <xf numFmtId="0" fontId="47" fillId="4" borderId="7" xfId="0" applyFont="1" applyFill="1" applyBorder="1" applyAlignment="1">
      <alignment horizontal="center"/>
    </xf>
    <xf numFmtId="0" fontId="47" fillId="4" borderId="8" xfId="0" applyFont="1" applyFill="1" applyBorder="1" applyAlignment="1">
      <alignment horizontal="center"/>
    </xf>
    <xf numFmtId="0" fontId="48" fillId="4" borderId="3" xfId="0" applyFont="1" applyFill="1" applyBorder="1" applyAlignment="1">
      <alignment horizontal="center" vertical="center"/>
    </xf>
    <xf numFmtId="0" fontId="48" fillId="4" borderId="4" xfId="0" applyFont="1" applyFill="1" applyBorder="1" applyAlignment="1">
      <alignment horizontal="center" vertical="center"/>
    </xf>
    <xf numFmtId="0" fontId="48" fillId="4" borderId="5" xfId="0" applyFont="1" applyFill="1" applyBorder="1" applyAlignment="1">
      <alignment horizontal="center" vertical="center"/>
    </xf>
    <xf numFmtId="0" fontId="48" fillId="4" borderId="6" xfId="0" applyFont="1" applyFill="1" applyBorder="1" applyAlignment="1">
      <alignment horizontal="center" vertical="center"/>
    </xf>
    <xf numFmtId="0" fontId="48" fillId="4" borderId="7" xfId="0" applyFont="1" applyFill="1" applyBorder="1" applyAlignment="1">
      <alignment horizontal="center" vertical="center"/>
    </xf>
    <xf numFmtId="0" fontId="48" fillId="4" borderId="8" xfId="0" applyFont="1" applyFill="1" applyBorder="1" applyAlignment="1">
      <alignment horizontal="center" vertical="center"/>
    </xf>
    <xf numFmtId="0" fontId="50" fillId="4" borderId="9" xfId="0" applyFont="1" applyFill="1" applyBorder="1" applyAlignment="1">
      <alignment horizontal="center"/>
    </xf>
    <xf numFmtId="0" fontId="50" fillId="4" borderId="10" xfId="0" applyFont="1" applyFill="1" applyBorder="1" applyAlignment="1">
      <alignment horizontal="center"/>
    </xf>
    <xf numFmtId="0" fontId="50" fillId="4" borderId="11" xfId="0" applyFont="1" applyFill="1" applyBorder="1" applyAlignment="1">
      <alignment horizontal="center"/>
    </xf>
    <xf numFmtId="0" fontId="50" fillId="4" borderId="12" xfId="0" applyFont="1" applyFill="1" applyBorder="1" applyAlignment="1">
      <alignment horizontal="center"/>
    </xf>
    <xf numFmtId="0" fontId="50" fillId="4" borderId="13" xfId="0" applyFont="1" applyFill="1" applyBorder="1" applyAlignment="1">
      <alignment horizontal="center"/>
    </xf>
    <xf numFmtId="0" fontId="50" fillId="4" borderId="14" xfId="0" applyFont="1" applyFill="1" applyBorder="1" applyAlignment="1">
      <alignment horizontal="center"/>
    </xf>
    <xf numFmtId="0" fontId="49" fillId="4" borderId="9" xfId="0" applyFont="1" applyFill="1" applyBorder="1" applyAlignment="1">
      <alignment horizontal="center" vertical="center"/>
    </xf>
    <xf numFmtId="0" fontId="49" fillId="4" borderId="10" xfId="0" applyFont="1" applyFill="1" applyBorder="1" applyAlignment="1">
      <alignment horizontal="center" vertical="center"/>
    </xf>
    <xf numFmtId="0" fontId="49" fillId="4" borderId="11" xfId="0" applyFont="1" applyFill="1" applyBorder="1" applyAlignment="1">
      <alignment horizontal="center" vertical="center"/>
    </xf>
    <xf numFmtId="0" fontId="49" fillId="4" borderId="12" xfId="0" applyFont="1" applyFill="1" applyBorder="1" applyAlignment="1">
      <alignment horizontal="center" vertical="center"/>
    </xf>
    <xf numFmtId="0" fontId="49" fillId="4" borderId="13" xfId="0" applyFont="1" applyFill="1" applyBorder="1" applyAlignment="1">
      <alignment horizontal="center" vertical="center"/>
    </xf>
    <xf numFmtId="0" fontId="49" fillId="4" borderId="14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0" fontId="47" fillId="4" borderId="4" xfId="0" applyFont="1" applyFill="1" applyBorder="1" applyAlignment="1">
      <alignment horizontal="center" vertical="center"/>
    </xf>
    <xf numFmtId="0" fontId="47" fillId="4" borderId="5" xfId="0" applyFont="1" applyFill="1" applyBorder="1" applyAlignment="1">
      <alignment horizontal="center" vertical="center"/>
    </xf>
    <xf numFmtId="0" fontId="47" fillId="4" borderId="6" xfId="0" applyFont="1" applyFill="1" applyBorder="1" applyAlignment="1">
      <alignment horizontal="center" vertical="center"/>
    </xf>
    <xf numFmtId="0" fontId="47" fillId="4" borderId="7" xfId="0" applyFont="1" applyFill="1" applyBorder="1" applyAlignment="1">
      <alignment horizontal="center" vertical="center"/>
    </xf>
    <xf numFmtId="0" fontId="47" fillId="4" borderId="8" xfId="0" applyFont="1" applyFill="1" applyBorder="1" applyAlignment="1">
      <alignment horizontal="center" vertical="center"/>
    </xf>
    <xf numFmtId="0" fontId="31" fillId="0" borderId="22" xfId="0" applyFont="1" applyBorder="1" applyAlignment="1">
      <alignment horizontal="center"/>
    </xf>
    <xf numFmtId="0" fontId="31" fillId="0" borderId="23" xfId="0" applyFont="1" applyBorder="1" applyAlignment="1">
      <alignment horizontal="center"/>
    </xf>
    <xf numFmtId="0" fontId="31" fillId="0" borderId="24" xfId="0" applyFont="1" applyBorder="1" applyAlignment="1">
      <alignment horizontal="center"/>
    </xf>
    <xf numFmtId="0" fontId="44" fillId="4" borderId="3" xfId="0" applyFont="1" applyFill="1" applyBorder="1" applyAlignment="1">
      <alignment horizontal="center" vertical="center"/>
    </xf>
    <xf numFmtId="0" fontId="44" fillId="4" borderId="4" xfId="0" applyFont="1" applyFill="1" applyBorder="1" applyAlignment="1">
      <alignment horizontal="center" vertical="center"/>
    </xf>
    <xf numFmtId="0" fontId="44" fillId="4" borderId="5" xfId="0" applyFont="1" applyFill="1" applyBorder="1" applyAlignment="1">
      <alignment horizontal="center" vertical="center"/>
    </xf>
    <xf numFmtId="0" fontId="44" fillId="4" borderId="6" xfId="0" applyFont="1" applyFill="1" applyBorder="1" applyAlignment="1">
      <alignment horizontal="center" vertical="center"/>
    </xf>
    <xf numFmtId="0" fontId="44" fillId="4" borderId="7" xfId="0" applyFont="1" applyFill="1" applyBorder="1" applyAlignment="1">
      <alignment horizontal="center" vertical="center"/>
    </xf>
    <xf numFmtId="0" fontId="44" fillId="4" borderId="8" xfId="0" applyFont="1" applyFill="1" applyBorder="1" applyAlignment="1">
      <alignment horizontal="center" vertical="center"/>
    </xf>
    <xf numFmtId="0" fontId="48" fillId="4" borderId="25" xfId="0" applyFont="1" applyFill="1" applyBorder="1" applyAlignment="1">
      <alignment horizontal="center" vertical="center"/>
    </xf>
    <xf numFmtId="0" fontId="48" fillId="4" borderId="0" xfId="0" applyFont="1" applyFill="1" applyAlignment="1">
      <alignment horizontal="center" vertical="center"/>
    </xf>
    <xf numFmtId="0" fontId="48" fillId="4" borderId="26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24" fillId="2" borderId="3" xfId="0" applyFont="1" applyFill="1" applyBorder="1" applyAlignment="1">
      <alignment vertical="center"/>
    </xf>
    <xf numFmtId="0" fontId="24" fillId="2" borderId="4" xfId="0" applyFont="1" applyFill="1" applyBorder="1" applyAlignment="1">
      <alignment vertical="center"/>
    </xf>
    <xf numFmtId="0" fontId="24" fillId="2" borderId="5" xfId="0" applyFont="1" applyFill="1" applyBorder="1" applyAlignment="1">
      <alignment vertical="center"/>
    </xf>
    <xf numFmtId="0" fontId="21" fillId="2" borderId="6" xfId="0" applyFont="1" applyFill="1" applyBorder="1" applyAlignment="1">
      <alignment horizontal="left"/>
    </xf>
    <xf numFmtId="0" fontId="24" fillId="2" borderId="7" xfId="0" applyFont="1" applyFill="1" applyBorder="1" applyAlignment="1">
      <alignment horizontal="left"/>
    </xf>
    <xf numFmtId="0" fontId="24" fillId="2" borderId="8" xfId="0" applyFont="1" applyFill="1" applyBorder="1" applyAlignment="1">
      <alignment horizontal="left"/>
    </xf>
    <xf numFmtId="0" fontId="73" fillId="0" borderId="3" xfId="0" applyFont="1" applyBorder="1" applyAlignment="1">
      <alignment horizontal="center"/>
    </xf>
    <xf numFmtId="0" fontId="73" fillId="0" borderId="4" xfId="0" applyFont="1" applyBorder="1" applyAlignment="1">
      <alignment horizontal="center"/>
    </xf>
    <xf numFmtId="0" fontId="73" fillId="0" borderId="5" xfId="0" applyFont="1" applyBorder="1" applyAlignment="1">
      <alignment horizontal="center"/>
    </xf>
    <xf numFmtId="0" fontId="8" fillId="0" borderId="6" xfId="0" applyFont="1" applyBorder="1" applyAlignment="1">
      <alignment horizontal="left" indent="2"/>
    </xf>
    <xf numFmtId="0" fontId="8" fillId="0" borderId="7" xfId="0" applyFont="1" applyBorder="1" applyAlignment="1">
      <alignment horizontal="left" indent="2"/>
    </xf>
    <xf numFmtId="0" fontId="8" fillId="0" borderId="8" xfId="0" applyFont="1" applyBorder="1" applyAlignment="1">
      <alignment horizontal="left" indent="2"/>
    </xf>
    <xf numFmtId="0" fontId="18" fillId="0" borderId="22" xfId="0" applyFont="1" applyBorder="1" applyAlignment="1">
      <alignment horizontal="left" indent="2"/>
    </xf>
    <xf numFmtId="0" fontId="18" fillId="0" borderId="23" xfId="0" applyFont="1" applyBorder="1" applyAlignment="1">
      <alignment horizontal="left" indent="2"/>
    </xf>
    <xf numFmtId="0" fontId="18" fillId="0" borderId="24" xfId="0" applyFont="1" applyBorder="1" applyAlignment="1">
      <alignment horizontal="left" indent="2"/>
    </xf>
    <xf numFmtId="0" fontId="28" fillId="2" borderId="4" xfId="0" applyFont="1" applyFill="1" applyBorder="1" applyAlignment="1">
      <alignment horizontal="left"/>
    </xf>
    <xf numFmtId="0" fontId="28" fillId="2" borderId="5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26" xfId="0" applyFont="1" applyFill="1" applyBorder="1" applyAlignment="1">
      <alignment horizontal="left"/>
    </xf>
    <xf numFmtId="0" fontId="84" fillId="0" borderId="7" xfId="0" applyFont="1" applyBorder="1" applyAlignment="1">
      <alignment horizontal="left"/>
    </xf>
    <xf numFmtId="0" fontId="84" fillId="0" borderId="8" xfId="0" applyFont="1" applyBorder="1" applyAlignment="1">
      <alignment horizontal="left"/>
    </xf>
    <xf numFmtId="0" fontId="66" fillId="4" borderId="22" xfId="0" applyFont="1" applyFill="1" applyBorder="1" applyAlignment="1">
      <alignment horizontal="center" vertical="center" wrapText="1"/>
    </xf>
    <xf numFmtId="0" fontId="66" fillId="4" borderId="23" xfId="0" applyFont="1" applyFill="1" applyBorder="1" applyAlignment="1">
      <alignment horizontal="center" vertical="center" wrapText="1"/>
    </xf>
    <xf numFmtId="0" fontId="66" fillId="4" borderId="24" xfId="0" applyFont="1" applyFill="1" applyBorder="1" applyAlignment="1">
      <alignment horizontal="center" vertical="center" wrapText="1"/>
    </xf>
    <xf numFmtId="0" fontId="59" fillId="0" borderId="4" xfId="0" applyFont="1" applyBorder="1" applyAlignment="1">
      <alignment horizontal="center" vertical="center"/>
    </xf>
    <xf numFmtId="0" fontId="59" fillId="0" borderId="7" xfId="0" applyFont="1" applyBorder="1" applyAlignment="1">
      <alignment horizontal="center" vertical="center"/>
    </xf>
    <xf numFmtId="0" fontId="59" fillId="5" borderId="3" xfId="0" applyFont="1" applyFill="1" applyBorder="1" applyAlignment="1">
      <alignment horizontal="center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25" xfId="0" applyFont="1" applyFill="1" applyBorder="1" applyAlignment="1">
      <alignment horizontal="center" vertical="center"/>
    </xf>
    <xf numFmtId="0" fontId="59" fillId="5" borderId="26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59" fillId="5" borderId="8" xfId="0" applyFont="1" applyFill="1" applyBorder="1" applyAlignment="1">
      <alignment horizontal="center" vertical="center"/>
    </xf>
    <xf numFmtId="0" fontId="64" fillId="2" borderId="3" xfId="0" applyFont="1" applyFill="1" applyBorder="1" applyAlignment="1">
      <alignment horizontal="center" vertical="center" wrapText="1"/>
    </xf>
    <xf numFmtId="0" fontId="64" fillId="2" borderId="4" xfId="0" applyFont="1" applyFill="1" applyBorder="1" applyAlignment="1">
      <alignment horizontal="center" vertical="center" wrapText="1"/>
    </xf>
    <xf numFmtId="0" fontId="64" fillId="2" borderId="5" xfId="0" applyFont="1" applyFill="1" applyBorder="1" applyAlignment="1">
      <alignment horizontal="center" vertical="center" wrapText="1"/>
    </xf>
    <xf numFmtId="0" fontId="64" fillId="2" borderId="6" xfId="0" applyFont="1" applyFill="1" applyBorder="1" applyAlignment="1">
      <alignment horizontal="center" vertical="center" wrapText="1"/>
    </xf>
    <xf numFmtId="0" fontId="64" fillId="2" borderId="7" xfId="0" applyFont="1" applyFill="1" applyBorder="1" applyAlignment="1">
      <alignment horizontal="center" vertical="center" wrapText="1"/>
    </xf>
    <xf numFmtId="0" fontId="64" fillId="2" borderId="8" xfId="0" applyFont="1" applyFill="1" applyBorder="1" applyAlignment="1">
      <alignment horizontal="center" vertical="center" wrapText="1"/>
    </xf>
    <xf numFmtId="0" fontId="47" fillId="5" borderId="3" xfId="0" applyFont="1" applyFill="1" applyBorder="1" applyAlignment="1">
      <alignment horizontal="center" vertical="center"/>
    </xf>
    <xf numFmtId="0" fontId="47" fillId="5" borderId="5" xfId="0" applyFont="1" applyFill="1" applyBorder="1" applyAlignment="1">
      <alignment horizontal="center" vertical="center"/>
    </xf>
    <xf numFmtId="0" fontId="47" fillId="5" borderId="25" xfId="0" applyFont="1" applyFill="1" applyBorder="1" applyAlignment="1">
      <alignment horizontal="center" vertical="center"/>
    </xf>
    <xf numFmtId="0" fontId="47" fillId="5" borderId="26" xfId="0" applyFont="1" applyFill="1" applyBorder="1" applyAlignment="1">
      <alignment horizontal="center" vertical="center"/>
    </xf>
    <xf numFmtId="0" fontId="47" fillId="5" borderId="6" xfId="0" applyFont="1" applyFill="1" applyBorder="1" applyAlignment="1">
      <alignment horizontal="center" vertical="center"/>
    </xf>
    <xf numFmtId="0" fontId="47" fillId="5" borderId="8" xfId="0" applyFont="1" applyFill="1" applyBorder="1" applyAlignment="1">
      <alignment horizontal="center" vertical="center"/>
    </xf>
    <xf numFmtId="0" fontId="70" fillId="0" borderId="25" xfId="0" applyFont="1" applyBorder="1" applyAlignment="1">
      <alignment horizontal="center"/>
    </xf>
    <xf numFmtId="0" fontId="70" fillId="0" borderId="0" xfId="0" applyFont="1" applyAlignment="1">
      <alignment horizontal="center"/>
    </xf>
    <xf numFmtId="0" fontId="23" fillId="0" borderId="25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71" fillId="5" borderId="3" xfId="0" applyFont="1" applyFill="1" applyBorder="1" applyAlignment="1">
      <alignment horizontal="center" vertical="center"/>
    </xf>
    <xf numFmtId="0" fontId="71" fillId="5" borderId="4" xfId="0" applyFont="1" applyFill="1" applyBorder="1" applyAlignment="1">
      <alignment horizontal="center" vertical="center"/>
    </xf>
    <xf numFmtId="0" fontId="71" fillId="5" borderId="5" xfId="0" applyFont="1" applyFill="1" applyBorder="1" applyAlignment="1">
      <alignment horizontal="center" vertical="center"/>
    </xf>
    <xf numFmtId="0" fontId="71" fillId="5" borderId="25" xfId="0" applyFont="1" applyFill="1" applyBorder="1" applyAlignment="1">
      <alignment horizontal="center" vertical="center"/>
    </xf>
    <xf numFmtId="0" fontId="71" fillId="5" borderId="0" xfId="0" applyFont="1" applyFill="1" applyAlignment="1">
      <alignment horizontal="center" vertical="center"/>
    </xf>
    <xf numFmtId="0" fontId="71" fillId="5" borderId="26" xfId="0" applyFont="1" applyFill="1" applyBorder="1" applyAlignment="1">
      <alignment horizontal="center" vertical="center"/>
    </xf>
    <xf numFmtId="0" fontId="71" fillId="5" borderId="6" xfId="0" applyFont="1" applyFill="1" applyBorder="1" applyAlignment="1">
      <alignment horizontal="center" vertical="center"/>
    </xf>
    <xf numFmtId="0" fontId="71" fillId="5" borderId="7" xfId="0" applyFont="1" applyFill="1" applyBorder="1" applyAlignment="1">
      <alignment horizontal="center" vertical="center"/>
    </xf>
    <xf numFmtId="0" fontId="71" fillId="5" borderId="8" xfId="0" applyFont="1" applyFill="1" applyBorder="1" applyAlignment="1">
      <alignment horizontal="center" vertical="center"/>
    </xf>
    <xf numFmtId="0" fontId="31" fillId="2" borderId="7" xfId="0" applyFont="1" applyFill="1" applyBorder="1"/>
    <xf numFmtId="0" fontId="31" fillId="2" borderId="8" xfId="0" applyFont="1" applyFill="1" applyBorder="1"/>
    <xf numFmtId="0" fontId="74" fillId="0" borderId="30" xfId="0" applyFont="1" applyBorder="1" applyAlignment="1">
      <alignment horizontal="left"/>
    </xf>
    <xf numFmtId="0" fontId="74" fillId="0" borderId="45" xfId="0" applyFont="1" applyBorder="1" applyAlignment="1">
      <alignment horizontal="left"/>
    </xf>
    <xf numFmtId="0" fontId="74" fillId="0" borderId="29" xfId="0" applyFont="1" applyBorder="1" applyAlignment="1">
      <alignment horizontal="left"/>
    </xf>
    <xf numFmtId="0" fontId="4" fillId="0" borderId="30" xfId="0" applyFont="1" applyBorder="1" applyAlignment="1">
      <alignment horizontal="left"/>
    </xf>
    <xf numFmtId="0" fontId="4" fillId="0" borderId="45" xfId="0" applyFont="1" applyBorder="1" applyAlignment="1">
      <alignment horizontal="left"/>
    </xf>
    <xf numFmtId="0" fontId="4" fillId="0" borderId="29" xfId="0" applyFont="1" applyBorder="1" applyAlignment="1">
      <alignment horizontal="left"/>
    </xf>
    <xf numFmtId="0" fontId="22" fillId="0" borderId="30" xfId="0" applyFont="1" applyBorder="1" applyAlignment="1">
      <alignment horizontal="left"/>
    </xf>
    <xf numFmtId="0" fontId="22" fillId="0" borderId="45" xfId="0" applyFont="1" applyBorder="1" applyAlignment="1">
      <alignment horizontal="left"/>
    </xf>
    <xf numFmtId="0" fontId="22" fillId="0" borderId="29" xfId="0" applyFont="1" applyBorder="1" applyAlignment="1">
      <alignment horizontal="left"/>
    </xf>
    <xf numFmtId="0" fontId="37" fillId="25" borderId="0" xfId="0" applyFont="1" applyFill="1" applyAlignment="1">
      <alignment horizontal="left"/>
    </xf>
    <xf numFmtId="0" fontId="77" fillId="25" borderId="7" xfId="0" applyFont="1" applyFill="1" applyBorder="1" applyAlignment="1">
      <alignment horizontal="left"/>
    </xf>
    <xf numFmtId="0" fontId="77" fillId="25" borderId="8" xfId="0" applyFont="1" applyFill="1" applyBorder="1" applyAlignment="1">
      <alignment horizontal="left"/>
    </xf>
    <xf numFmtId="0" fontId="28" fillId="0" borderId="4" xfId="0" applyFont="1" applyBorder="1" applyAlignment="1">
      <alignment horizontal="left"/>
    </xf>
    <xf numFmtId="0" fontId="28" fillId="0" borderId="5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4" fillId="0" borderId="4" xfId="0" applyFont="1" applyBorder="1" applyAlignment="1">
      <alignment horizontal="left"/>
    </xf>
    <xf numFmtId="0" fontId="84" fillId="0" borderId="5" xfId="0" applyFont="1" applyBorder="1" applyAlignment="1">
      <alignment horizontal="left"/>
    </xf>
    <xf numFmtId="0" fontId="84" fillId="0" borderId="0" xfId="0" applyFont="1" applyAlignment="1">
      <alignment horizontal="left"/>
    </xf>
    <xf numFmtId="0" fontId="84" fillId="0" borderId="26" xfId="0" applyFont="1" applyBorder="1" applyAlignment="1">
      <alignment horizontal="left"/>
    </xf>
    <xf numFmtId="0" fontId="79" fillId="15" borderId="4" xfId="0" applyFont="1" applyFill="1" applyBorder="1" applyAlignment="1">
      <alignment horizontal="left"/>
    </xf>
    <xf numFmtId="0" fontId="79" fillId="15" borderId="5" xfId="0" applyFont="1" applyFill="1" applyBorder="1" applyAlignment="1">
      <alignment horizontal="left"/>
    </xf>
    <xf numFmtId="0" fontId="78" fillId="15" borderId="0" xfId="0" applyFont="1" applyFill="1" applyAlignment="1">
      <alignment horizontal="left"/>
    </xf>
    <xf numFmtId="0" fontId="78" fillId="15" borderId="26" xfId="0" applyFont="1" applyFill="1" applyBorder="1" applyAlignment="1">
      <alignment horizontal="left"/>
    </xf>
    <xf numFmtId="0" fontId="28" fillId="15" borderId="7" xfId="0" applyFont="1" applyFill="1" applyBorder="1" applyAlignment="1">
      <alignment horizontal="left"/>
    </xf>
    <xf numFmtId="0" fontId="28" fillId="15" borderId="8" xfId="0" applyFont="1" applyFill="1" applyBorder="1" applyAlignment="1">
      <alignment horizontal="left"/>
    </xf>
    <xf numFmtId="0" fontId="81" fillId="2" borderId="4" xfId="0" applyFont="1" applyFill="1" applyBorder="1" applyAlignment="1">
      <alignment horizontal="left"/>
    </xf>
    <xf numFmtId="0" fontId="81" fillId="2" borderId="5" xfId="0" applyFont="1" applyFill="1" applyBorder="1" applyAlignment="1">
      <alignment horizontal="left"/>
    </xf>
    <xf numFmtId="0" fontId="81" fillId="2" borderId="7" xfId="0" applyFont="1" applyFill="1" applyBorder="1" applyAlignment="1">
      <alignment horizontal="left"/>
    </xf>
    <xf numFmtId="0" fontId="81" fillId="2" borderId="8" xfId="0" applyFont="1" applyFill="1" applyBorder="1" applyAlignment="1">
      <alignment horizontal="left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47" fillId="4" borderId="25" xfId="0" applyFont="1" applyFill="1" applyBorder="1" applyAlignment="1">
      <alignment horizontal="center" vertical="center"/>
    </xf>
    <xf numFmtId="0" fontId="47" fillId="4" borderId="0" xfId="0" applyFont="1" applyFill="1" applyAlignment="1">
      <alignment horizontal="center" vertical="center"/>
    </xf>
    <xf numFmtId="0" fontId="47" fillId="4" borderId="26" xfId="0" applyFont="1" applyFill="1" applyBorder="1" applyAlignment="1">
      <alignment horizontal="center" vertical="center"/>
    </xf>
    <xf numFmtId="0" fontId="90" fillId="0" borderId="3" xfId="0" applyFont="1" applyBorder="1" applyAlignment="1">
      <alignment horizontal="center" vertical="center"/>
    </xf>
    <xf numFmtId="0" fontId="90" fillId="0" borderId="4" xfId="0" applyFont="1" applyBorder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90" fillId="0" borderId="6" xfId="0" applyFont="1" applyBorder="1" applyAlignment="1">
      <alignment horizontal="center" vertical="center"/>
    </xf>
    <xf numFmtId="0" fontId="90" fillId="0" borderId="7" xfId="0" applyFont="1" applyBorder="1" applyAlignment="1">
      <alignment horizontal="center" vertical="center"/>
    </xf>
    <xf numFmtId="0" fontId="90" fillId="0" borderId="8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4" fillId="0" borderId="24" xfId="0" applyFont="1" applyBorder="1" applyAlignment="1">
      <alignment horizontal="center"/>
    </xf>
    <xf numFmtId="0" fontId="45" fillId="12" borderId="22" xfId="0" applyFont="1" applyFill="1" applyBorder="1" applyAlignment="1">
      <alignment horizontal="center"/>
    </xf>
    <xf numFmtId="0" fontId="45" fillId="12" borderId="23" xfId="0" applyFont="1" applyFill="1" applyBorder="1" applyAlignment="1">
      <alignment horizontal="center"/>
    </xf>
    <xf numFmtId="0" fontId="45" fillId="12" borderId="24" xfId="0" applyFont="1" applyFill="1" applyBorder="1" applyAlignment="1">
      <alignment horizontal="center"/>
    </xf>
    <xf numFmtId="0" fontId="44" fillId="15" borderId="3" xfId="0" applyFont="1" applyFill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15" borderId="6" xfId="0" applyFont="1" applyFill="1" applyBorder="1" applyAlignment="1">
      <alignment horizontal="center" vertical="center"/>
    </xf>
    <xf numFmtId="0" fontId="44" fillId="15" borderId="8" xfId="0" applyFont="1" applyFill="1" applyBorder="1" applyAlignment="1">
      <alignment horizontal="center" vertical="center"/>
    </xf>
    <xf numFmtId="0" fontId="43" fillId="11" borderId="3" xfId="0" applyFont="1" applyFill="1" applyBorder="1" applyAlignment="1">
      <alignment horizontal="center" vertical="center"/>
    </xf>
    <xf numFmtId="0" fontId="43" fillId="11" borderId="5" xfId="0" applyFont="1" applyFill="1" applyBorder="1" applyAlignment="1">
      <alignment horizontal="center" vertical="center"/>
    </xf>
    <xf numFmtId="0" fontId="43" fillId="11" borderId="6" xfId="0" applyFont="1" applyFill="1" applyBorder="1" applyAlignment="1">
      <alignment horizontal="center" vertical="center"/>
    </xf>
    <xf numFmtId="0" fontId="43" fillId="11" borderId="8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horizontal="center" vertical="center"/>
    </xf>
    <xf numFmtId="0" fontId="23" fillId="11" borderId="6" xfId="0" applyFont="1" applyFill="1" applyBorder="1" applyAlignment="1">
      <alignment horizontal="center" vertical="center"/>
    </xf>
    <xf numFmtId="0" fontId="23" fillId="11" borderId="8" xfId="0" applyFont="1" applyFill="1" applyBorder="1" applyAlignment="1">
      <alignment horizontal="center" vertical="center"/>
    </xf>
    <xf numFmtId="0" fontId="44" fillId="12" borderId="3" xfId="0" applyFont="1" applyFill="1" applyBorder="1" applyAlignment="1">
      <alignment horizontal="center" vertical="center"/>
    </xf>
    <xf numFmtId="0" fontId="44" fillId="12" borderId="4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12" borderId="6" xfId="0" applyFont="1" applyFill="1" applyBorder="1" applyAlignment="1">
      <alignment horizontal="center" vertical="center"/>
    </xf>
    <xf numFmtId="0" fontId="44" fillId="12" borderId="7" xfId="0" applyFont="1" applyFill="1" applyBorder="1" applyAlignment="1">
      <alignment horizontal="center" vertical="center"/>
    </xf>
    <xf numFmtId="0" fontId="44" fillId="12" borderId="8" xfId="0" applyFont="1" applyFill="1" applyBorder="1" applyAlignment="1">
      <alignment horizontal="center" vertical="center"/>
    </xf>
    <xf numFmtId="0" fontId="35" fillId="10" borderId="35" xfId="0" applyFont="1" applyFill="1" applyBorder="1" applyAlignment="1">
      <alignment horizontal="center" vertical="center"/>
    </xf>
    <xf numFmtId="0" fontId="35" fillId="10" borderId="36" xfId="0" applyFont="1" applyFill="1" applyBorder="1" applyAlignment="1">
      <alignment horizontal="center" vertical="center"/>
    </xf>
    <xf numFmtId="0" fontId="41" fillId="10" borderId="35" xfId="0" applyFont="1" applyFill="1" applyBorder="1" applyAlignment="1">
      <alignment horizontal="center" vertical="center" wrapText="1"/>
    </xf>
    <xf numFmtId="0" fontId="41" fillId="10" borderId="37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24" fillId="8" borderId="3" xfId="0" applyFont="1" applyFill="1" applyBorder="1" applyAlignment="1">
      <alignment horizontal="center"/>
    </xf>
    <xf numFmtId="0" fontId="24" fillId="8" borderId="24" xfId="0" applyFont="1" applyFill="1" applyBorder="1" applyAlignment="1">
      <alignment horizontal="center"/>
    </xf>
    <xf numFmtId="0" fontId="44" fillId="9" borderId="3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8" fillId="5" borderId="3" xfId="0" applyFont="1" applyFill="1" applyBorder="1" applyAlignment="1">
      <alignment horizontal="center" vertical="center"/>
    </xf>
    <xf numFmtId="0" fontId="48" fillId="5" borderId="4" xfId="0" applyFont="1" applyFill="1" applyBorder="1" applyAlignment="1">
      <alignment horizontal="center" vertical="center"/>
    </xf>
    <xf numFmtId="0" fontId="48" fillId="5" borderId="5" xfId="0" applyFont="1" applyFill="1" applyBorder="1" applyAlignment="1">
      <alignment horizontal="center" vertical="center"/>
    </xf>
    <xf numFmtId="0" fontId="48" fillId="5" borderId="6" xfId="0" applyFont="1" applyFill="1" applyBorder="1" applyAlignment="1">
      <alignment horizontal="center" vertical="center"/>
    </xf>
    <xf numFmtId="0" fontId="48" fillId="5" borderId="7" xfId="0" applyFont="1" applyFill="1" applyBorder="1" applyAlignment="1">
      <alignment horizontal="center" vertical="center"/>
    </xf>
    <xf numFmtId="0" fontId="48" fillId="5" borderId="8" xfId="0" applyFont="1" applyFill="1" applyBorder="1" applyAlignment="1">
      <alignment horizontal="center" vertical="center"/>
    </xf>
    <xf numFmtId="0" fontId="55" fillId="20" borderId="22" xfId="0" applyFont="1" applyFill="1" applyBorder="1" applyAlignment="1">
      <alignment horizontal="center"/>
    </xf>
    <xf numFmtId="0" fontId="55" fillId="20" borderId="23" xfId="0" applyFont="1" applyFill="1" applyBorder="1" applyAlignment="1">
      <alignment horizontal="center"/>
    </xf>
    <xf numFmtId="0" fontId="55" fillId="20" borderId="24" xfId="0" applyFont="1" applyFill="1" applyBorder="1" applyAlignment="1">
      <alignment horizontal="center"/>
    </xf>
    <xf numFmtId="0" fontId="35" fillId="0" borderId="4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88" fillId="14" borderId="35" xfId="0" applyFont="1" applyFill="1" applyBorder="1" applyAlignment="1">
      <alignment horizontal="center" vertical="center"/>
    </xf>
    <xf numFmtId="0" fontId="88" fillId="14" borderId="37" xfId="0" applyFont="1" applyFill="1" applyBorder="1" applyAlignment="1">
      <alignment horizontal="center" vertical="center"/>
    </xf>
    <xf numFmtId="0" fontId="35" fillId="5" borderId="3" xfId="0" applyFont="1" applyFill="1" applyBorder="1" applyAlignment="1">
      <alignment horizontal="left"/>
    </xf>
    <xf numFmtId="0" fontId="35" fillId="5" borderId="4" xfId="0" applyFont="1" applyFill="1" applyBorder="1" applyAlignment="1">
      <alignment horizontal="left"/>
    </xf>
    <xf numFmtId="0" fontId="35" fillId="5" borderId="5" xfId="0" applyFont="1" applyFill="1" applyBorder="1" applyAlignment="1">
      <alignment horizontal="left"/>
    </xf>
    <xf numFmtId="0" fontId="30" fillId="5" borderId="3" xfId="0" applyFont="1" applyFill="1" applyBorder="1" applyAlignment="1">
      <alignment horizontal="left"/>
    </xf>
    <xf numFmtId="0" fontId="30" fillId="5" borderId="4" xfId="0" applyFont="1" applyFill="1" applyBorder="1" applyAlignment="1">
      <alignment horizontal="left"/>
    </xf>
    <xf numFmtId="0" fontId="30" fillId="5" borderId="5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center" vertical="top" wrapText="1"/>
    </xf>
    <xf numFmtId="0" fontId="1" fillId="2" borderId="32" xfId="0" applyFont="1" applyFill="1" applyBorder="1" applyAlignment="1">
      <alignment horizontal="center" vertical="top" wrapText="1"/>
    </xf>
    <xf numFmtId="0" fontId="91" fillId="6" borderId="43" xfId="0" applyFont="1" applyFill="1" applyBorder="1" applyAlignment="1">
      <alignment horizontal="center" vertical="top" wrapText="1"/>
    </xf>
    <xf numFmtId="0" fontId="91" fillId="6" borderId="32" xfId="0" applyFont="1" applyFill="1" applyBorder="1" applyAlignment="1">
      <alignment horizontal="center" vertical="top" wrapText="1"/>
    </xf>
    <xf numFmtId="0" fontId="35" fillId="14" borderId="22" xfId="0" applyFont="1" applyFill="1" applyBorder="1" applyAlignment="1">
      <alignment horizontal="left"/>
    </xf>
    <xf numFmtId="0" fontId="35" fillId="14" borderId="24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3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B0F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B0F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B0F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numFmt numFmtId="10" formatCode="&quot;$&quot;#,##0_);[Red]\(&quot;$&quot;#,##0\)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BAR 📊CHART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5.8611285291534808E-3"/>
                  <c:y val="-6.85319851365950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3604673272737"/>
                      <c:h val="6.147343268891428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CFBA-408A-AB0E-0DC9F8B098F2}"/>
                </c:ext>
              </c:extLst>
            </c:dLbl>
            <c:dLbl>
              <c:idx val="1"/>
              <c:layout>
                <c:manualLayout>
                  <c:x val="1.2805594340185751E-2"/>
                  <c:y val="-4.45456959045772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43697906122255"/>
                      <c:h val="8.203310917350098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FBA-408A-AB0E-0DC9F8B098F2}"/>
                </c:ext>
              </c:extLst>
            </c:dLbl>
            <c:dLbl>
              <c:idx val="4"/>
              <c:layout>
                <c:manualLayout>
                  <c:x val="-1.1416837924141297E-2"/>
                  <c:y val="-3.7783959171324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095732432613715"/>
                      <c:h val="0.109446011152949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FBA-408A-AB0E-0DC9F8B09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Sheet1!$B$664:$B$670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Sheet1!$C$672:$C$678</c:f>
              <c:numCache>
                <c:formatCode>General</c:formatCode>
                <c:ptCount val="7"/>
                <c:pt idx="0">
                  <c:v>28.571428571428573</c:v>
                </c:pt>
                <c:pt idx="1">
                  <c:v>28.333333333333332</c:v>
                </c:pt>
                <c:pt idx="2">
                  <c:v>26</c:v>
                </c:pt>
                <c:pt idx="3">
                  <c:v>27.5</c:v>
                </c:pt>
                <c:pt idx="4">
                  <c:v>33.333333333333336</c:v>
                </c:pt>
                <c:pt idx="5">
                  <c:v>27.5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A-408A-AB0E-0DC9F8B098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21401519"/>
        <c:axId val="853623935"/>
      </c:barChart>
      <c:catAx>
        <c:axId val="122140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23935"/>
        <c:crosses val="autoZero"/>
        <c:auto val="0"/>
        <c:lblAlgn val="ctr"/>
        <c:lblOffset val="100"/>
        <c:noMultiLvlLbl val="0"/>
      </c:catAx>
      <c:valAx>
        <c:axId val="85362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>
          <a:alpha val="80000"/>
        </a:schemeClr>
      </a:solidFill>
    </a:ln>
    <a:effectLst/>
    <a:scene3d>
      <a:camera prst="orthographicFront"/>
      <a:lightRig rig="threePt" dir="t"/>
    </a:scene3d>
    <a:sp3d>
      <a:bevelT prst="angle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</a:t>
            </a:r>
            <a:r>
              <a:rPr lang="en-IN"/>
              <a:t>📊CHART</a:t>
            </a: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38292786534739259"/>
          <c:y val="6.5368896758320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Sheet1!$B$690:$B$789</c:f>
              <c:strCache>
                <c:ptCount val="100"/>
                <c:pt idx="0">
                  <c:v>cust 1</c:v>
                </c:pt>
                <c:pt idx="1">
                  <c:v>cust 2</c:v>
                </c:pt>
                <c:pt idx="2">
                  <c:v>cust 3</c:v>
                </c:pt>
                <c:pt idx="3">
                  <c:v>cust 4</c:v>
                </c:pt>
                <c:pt idx="4">
                  <c:v>cust 5</c:v>
                </c:pt>
                <c:pt idx="5">
                  <c:v>cust 6</c:v>
                </c:pt>
                <c:pt idx="6">
                  <c:v>cust 7</c:v>
                </c:pt>
                <c:pt idx="7">
                  <c:v>cust 8</c:v>
                </c:pt>
                <c:pt idx="8">
                  <c:v>cust 9</c:v>
                </c:pt>
                <c:pt idx="9">
                  <c:v>cust 10</c:v>
                </c:pt>
                <c:pt idx="10">
                  <c:v>cust 11</c:v>
                </c:pt>
                <c:pt idx="11">
                  <c:v>cust 12</c:v>
                </c:pt>
                <c:pt idx="12">
                  <c:v>cust 13</c:v>
                </c:pt>
                <c:pt idx="13">
                  <c:v>cust 14</c:v>
                </c:pt>
                <c:pt idx="14">
                  <c:v>cust 15</c:v>
                </c:pt>
                <c:pt idx="15">
                  <c:v>cust 16</c:v>
                </c:pt>
                <c:pt idx="16">
                  <c:v>cust 17</c:v>
                </c:pt>
                <c:pt idx="17">
                  <c:v>cust 18</c:v>
                </c:pt>
                <c:pt idx="18">
                  <c:v>cust 19</c:v>
                </c:pt>
                <c:pt idx="19">
                  <c:v>cust 20</c:v>
                </c:pt>
                <c:pt idx="20">
                  <c:v>cust 21</c:v>
                </c:pt>
                <c:pt idx="21">
                  <c:v>cust 22</c:v>
                </c:pt>
                <c:pt idx="22">
                  <c:v>cust 23</c:v>
                </c:pt>
                <c:pt idx="23">
                  <c:v>cust 24</c:v>
                </c:pt>
                <c:pt idx="24">
                  <c:v>cust 25</c:v>
                </c:pt>
                <c:pt idx="25">
                  <c:v>cust 26</c:v>
                </c:pt>
                <c:pt idx="26">
                  <c:v>cust 27</c:v>
                </c:pt>
                <c:pt idx="27">
                  <c:v>cust 28</c:v>
                </c:pt>
                <c:pt idx="28">
                  <c:v>cust 29</c:v>
                </c:pt>
                <c:pt idx="29">
                  <c:v>cust 30</c:v>
                </c:pt>
                <c:pt idx="30">
                  <c:v>cust 31</c:v>
                </c:pt>
                <c:pt idx="31">
                  <c:v>cust 32</c:v>
                </c:pt>
                <c:pt idx="32">
                  <c:v>cust 33</c:v>
                </c:pt>
                <c:pt idx="33">
                  <c:v>cust 34</c:v>
                </c:pt>
                <c:pt idx="34">
                  <c:v>cust 35</c:v>
                </c:pt>
                <c:pt idx="35">
                  <c:v>cust 36</c:v>
                </c:pt>
                <c:pt idx="36">
                  <c:v>cust 37</c:v>
                </c:pt>
                <c:pt idx="37">
                  <c:v>cust 38</c:v>
                </c:pt>
                <c:pt idx="38">
                  <c:v>cust 39</c:v>
                </c:pt>
                <c:pt idx="39">
                  <c:v>cust 40</c:v>
                </c:pt>
                <c:pt idx="40">
                  <c:v>cust 41</c:v>
                </c:pt>
                <c:pt idx="41">
                  <c:v>cust 42</c:v>
                </c:pt>
                <c:pt idx="42">
                  <c:v>cust 43</c:v>
                </c:pt>
                <c:pt idx="43">
                  <c:v>cust 44</c:v>
                </c:pt>
                <c:pt idx="44">
                  <c:v>cust 45</c:v>
                </c:pt>
                <c:pt idx="45">
                  <c:v>cust 46</c:v>
                </c:pt>
                <c:pt idx="46">
                  <c:v>cust 47</c:v>
                </c:pt>
                <c:pt idx="47">
                  <c:v>cust 48</c:v>
                </c:pt>
                <c:pt idx="48">
                  <c:v>cust 49</c:v>
                </c:pt>
                <c:pt idx="49">
                  <c:v>cust 50</c:v>
                </c:pt>
                <c:pt idx="50">
                  <c:v>cust 51</c:v>
                </c:pt>
                <c:pt idx="51">
                  <c:v>cust 52</c:v>
                </c:pt>
                <c:pt idx="52">
                  <c:v>cust 53</c:v>
                </c:pt>
                <c:pt idx="53">
                  <c:v>cust 54</c:v>
                </c:pt>
                <c:pt idx="54">
                  <c:v>cust 55</c:v>
                </c:pt>
                <c:pt idx="55">
                  <c:v>cust 56</c:v>
                </c:pt>
                <c:pt idx="56">
                  <c:v>cust 57</c:v>
                </c:pt>
                <c:pt idx="57">
                  <c:v>cust 58</c:v>
                </c:pt>
                <c:pt idx="58">
                  <c:v>cust 59</c:v>
                </c:pt>
                <c:pt idx="59">
                  <c:v>cust 60</c:v>
                </c:pt>
                <c:pt idx="60">
                  <c:v>cust 61</c:v>
                </c:pt>
                <c:pt idx="61">
                  <c:v>cust 62</c:v>
                </c:pt>
                <c:pt idx="62">
                  <c:v>cust 63</c:v>
                </c:pt>
                <c:pt idx="63">
                  <c:v>cust 64</c:v>
                </c:pt>
                <c:pt idx="64">
                  <c:v>cust 65</c:v>
                </c:pt>
                <c:pt idx="65">
                  <c:v>cust 66</c:v>
                </c:pt>
                <c:pt idx="66">
                  <c:v>cust 67</c:v>
                </c:pt>
                <c:pt idx="67">
                  <c:v>cust 68</c:v>
                </c:pt>
                <c:pt idx="68">
                  <c:v>cust 69</c:v>
                </c:pt>
                <c:pt idx="69">
                  <c:v>cust 70</c:v>
                </c:pt>
                <c:pt idx="70">
                  <c:v>cust 71</c:v>
                </c:pt>
                <c:pt idx="71">
                  <c:v>cust 72</c:v>
                </c:pt>
                <c:pt idx="72">
                  <c:v>cust 73</c:v>
                </c:pt>
                <c:pt idx="73">
                  <c:v>cust 74</c:v>
                </c:pt>
                <c:pt idx="74">
                  <c:v>cust 75</c:v>
                </c:pt>
                <c:pt idx="75">
                  <c:v>cust 76</c:v>
                </c:pt>
                <c:pt idx="76">
                  <c:v>cust 77</c:v>
                </c:pt>
                <c:pt idx="77">
                  <c:v>cust 78</c:v>
                </c:pt>
                <c:pt idx="78">
                  <c:v>cust 79</c:v>
                </c:pt>
                <c:pt idx="79">
                  <c:v>cust 80</c:v>
                </c:pt>
                <c:pt idx="80">
                  <c:v>cust 81</c:v>
                </c:pt>
                <c:pt idx="81">
                  <c:v>cust 82</c:v>
                </c:pt>
                <c:pt idx="82">
                  <c:v>cust 83</c:v>
                </c:pt>
                <c:pt idx="83">
                  <c:v>cust 84</c:v>
                </c:pt>
                <c:pt idx="84">
                  <c:v>cust 85</c:v>
                </c:pt>
                <c:pt idx="85">
                  <c:v>cust 86</c:v>
                </c:pt>
                <c:pt idx="86">
                  <c:v>cust 87</c:v>
                </c:pt>
                <c:pt idx="87">
                  <c:v>cust 88</c:v>
                </c:pt>
                <c:pt idx="88">
                  <c:v>cust 89</c:v>
                </c:pt>
                <c:pt idx="89">
                  <c:v>cust 90</c:v>
                </c:pt>
                <c:pt idx="90">
                  <c:v>cust 91</c:v>
                </c:pt>
                <c:pt idx="91">
                  <c:v>cust 92</c:v>
                </c:pt>
                <c:pt idx="92">
                  <c:v>cust 93</c:v>
                </c:pt>
                <c:pt idx="93">
                  <c:v>cust 94</c:v>
                </c:pt>
                <c:pt idx="94">
                  <c:v>cust 95</c:v>
                </c:pt>
                <c:pt idx="95">
                  <c:v>cust 96</c:v>
                </c:pt>
                <c:pt idx="96">
                  <c:v>cust 97</c:v>
                </c:pt>
                <c:pt idx="97">
                  <c:v>cust 98</c:v>
                </c:pt>
                <c:pt idx="98">
                  <c:v>cust 99</c:v>
                </c:pt>
                <c:pt idx="99">
                  <c:v>cust 100</c:v>
                </c:pt>
              </c:strCache>
            </c:strRef>
          </c:cat>
          <c:val>
            <c:numRef>
              <c:f>Sheet1!$F$690:$F$789</c:f>
              <c:numCache>
                <c:formatCode>General</c:formatCode>
                <c:ptCount val="100"/>
                <c:pt idx="0">
                  <c:v>3.74</c:v>
                </c:pt>
                <c:pt idx="1">
                  <c:v>3.7373737373737375</c:v>
                </c:pt>
                <c:pt idx="2">
                  <c:v>3.7246464646464648</c:v>
                </c:pt>
                <c:pt idx="3">
                  <c:v>3.7448484848484851</c:v>
                </c:pt>
                <c:pt idx="4">
                  <c:v>3.7246464646464648</c:v>
                </c:pt>
                <c:pt idx="5">
                  <c:v>3.7246464646464648</c:v>
                </c:pt>
                <c:pt idx="6">
                  <c:v>3.7320408163265308</c:v>
                </c:pt>
                <c:pt idx="7">
                  <c:v>3.7498969072164949</c:v>
                </c:pt>
                <c:pt idx="8">
                  <c:v>3.7368749999999999</c:v>
                </c:pt>
                <c:pt idx="9">
                  <c:v>3.734105263157895</c:v>
                </c:pt>
                <c:pt idx="10">
                  <c:v>3.7419148936170212</c:v>
                </c:pt>
                <c:pt idx="11">
                  <c:v>3.7283870967741937</c:v>
                </c:pt>
                <c:pt idx="12">
                  <c:v>3.7254347826086955</c:v>
                </c:pt>
                <c:pt idx="13">
                  <c:v>3.7443956043956046</c:v>
                </c:pt>
                <c:pt idx="14">
                  <c:v>3.7526666666666668</c:v>
                </c:pt>
                <c:pt idx="15">
                  <c:v>3.7498876404494381</c:v>
                </c:pt>
                <c:pt idx="16">
                  <c:v>4.0869662921348313</c:v>
                </c:pt>
                <c:pt idx="17">
                  <c:v>4.3678651685393257</c:v>
                </c:pt>
                <c:pt idx="18">
                  <c:v>4.6824719101123593</c:v>
                </c:pt>
                <c:pt idx="19">
                  <c:v>5.1319101123595505</c:v>
                </c:pt>
                <c:pt idx="20">
                  <c:v>5.5251685393258425</c:v>
                </c:pt>
                <c:pt idx="21">
                  <c:v>5.8060674157303369</c:v>
                </c:pt>
                <c:pt idx="22">
                  <c:v>6.2442696629213481</c:v>
                </c:pt>
                <c:pt idx="23">
                  <c:v>6.5588764044943817</c:v>
                </c:pt>
                <c:pt idx="24">
                  <c:v>6.9184269662921345</c:v>
                </c:pt>
                <c:pt idx="25">
                  <c:v>7.3229213483146065</c:v>
                </c:pt>
                <c:pt idx="26">
                  <c:v>7.8173033707865169</c:v>
                </c:pt>
                <c:pt idx="27">
                  <c:v>8.1206741573033714</c:v>
                </c:pt>
                <c:pt idx="28">
                  <c:v>8.5026966292134833</c:v>
                </c:pt>
                <c:pt idx="29">
                  <c:v>8.9408988764044945</c:v>
                </c:pt>
                <c:pt idx="30">
                  <c:v>9.3229213483146065</c:v>
                </c:pt>
                <c:pt idx="31">
                  <c:v>9.626292134831461</c:v>
                </c:pt>
                <c:pt idx="32">
                  <c:v>9.9633707865168546</c:v>
                </c:pt>
                <c:pt idx="33">
                  <c:v>10.345393258426967</c:v>
                </c:pt>
                <c:pt idx="34">
                  <c:v>10.63752808988764</c:v>
                </c:pt>
                <c:pt idx="35">
                  <c:v>10.974606741573034</c:v>
                </c:pt>
                <c:pt idx="36">
                  <c:v>11.334157303370787</c:v>
                </c:pt>
                <c:pt idx="37">
                  <c:v>11.749887640449439</c:v>
                </c:pt>
                <c:pt idx="38">
                  <c:v>12.16561797752809</c:v>
                </c:pt>
                <c:pt idx="39">
                  <c:v>12.446516853932584</c:v>
                </c:pt>
                <c:pt idx="40">
                  <c:v>12.761123595505618</c:v>
                </c:pt>
                <c:pt idx="41">
                  <c:v>13.221797752808989</c:v>
                </c:pt>
                <c:pt idx="42">
                  <c:v>13.592584269662922</c:v>
                </c:pt>
                <c:pt idx="43">
                  <c:v>13.918426966292134</c:v>
                </c:pt>
                <c:pt idx="44">
                  <c:v>14.356629213483146</c:v>
                </c:pt>
                <c:pt idx="45">
                  <c:v>14.716179775280899</c:v>
                </c:pt>
                <c:pt idx="46">
                  <c:v>15.086966292134832</c:v>
                </c:pt>
                <c:pt idx="47">
                  <c:v>15.412808988764045</c:v>
                </c:pt>
                <c:pt idx="48">
                  <c:v>15.895955056179776</c:v>
                </c:pt>
                <c:pt idx="49">
                  <c:v>16.188089887640448</c:v>
                </c:pt>
                <c:pt idx="50">
                  <c:v>16.570112359550563</c:v>
                </c:pt>
                <c:pt idx="51">
                  <c:v>17.008314606741575</c:v>
                </c:pt>
                <c:pt idx="52">
                  <c:v>17.289213483146067</c:v>
                </c:pt>
                <c:pt idx="53">
                  <c:v>17.603820224719101</c:v>
                </c:pt>
                <c:pt idx="54">
                  <c:v>17.952134831460675</c:v>
                </c:pt>
                <c:pt idx="55">
                  <c:v>18.244269662921347</c:v>
                </c:pt>
                <c:pt idx="56">
                  <c:v>18.547640449438202</c:v>
                </c:pt>
                <c:pt idx="57">
                  <c:v>18.907191011235955</c:v>
                </c:pt>
                <c:pt idx="58">
                  <c:v>19.311685393258426</c:v>
                </c:pt>
                <c:pt idx="59">
                  <c:v>19.749887640449437</c:v>
                </c:pt>
                <c:pt idx="60">
                  <c:v>20.086966292134832</c:v>
                </c:pt>
                <c:pt idx="61">
                  <c:v>20.480224719101123</c:v>
                </c:pt>
                <c:pt idx="62">
                  <c:v>20.738651685393258</c:v>
                </c:pt>
                <c:pt idx="63">
                  <c:v>21.10943820224719</c:v>
                </c:pt>
                <c:pt idx="64">
                  <c:v>21.502696629213482</c:v>
                </c:pt>
                <c:pt idx="65">
                  <c:v>21.940898876404493</c:v>
                </c:pt>
                <c:pt idx="66">
                  <c:v>22.144772727272727</c:v>
                </c:pt>
                <c:pt idx="67">
                  <c:v>22.521363636363638</c:v>
                </c:pt>
                <c:pt idx="68">
                  <c:v>22.745747126436783</c:v>
                </c:pt>
                <c:pt idx="69">
                  <c:v>22.963720930232558</c:v>
                </c:pt>
                <c:pt idx="70">
                  <c:v>23.175058823529412</c:v>
                </c:pt>
                <c:pt idx="71">
                  <c:v>23.427142857142858</c:v>
                </c:pt>
                <c:pt idx="72">
                  <c:v>23.673253012048193</c:v>
                </c:pt>
                <c:pt idx="73">
                  <c:v>23.913170731707318</c:v>
                </c:pt>
                <c:pt idx="74">
                  <c:v>24.159012345679013</c:v>
                </c:pt>
                <c:pt idx="75">
                  <c:v>24.423500000000001</c:v>
                </c:pt>
                <c:pt idx="76">
                  <c:v>24.669367088607597</c:v>
                </c:pt>
                <c:pt idx="77">
                  <c:v>24.934358974358975</c:v>
                </c:pt>
                <c:pt idx="78">
                  <c:v>26.498461538461541</c:v>
                </c:pt>
                <c:pt idx="79">
                  <c:v>28.344615384615388</c:v>
                </c:pt>
                <c:pt idx="80">
                  <c:v>30.036923076923078</c:v>
                </c:pt>
                <c:pt idx="81">
                  <c:v>31.524102564102567</c:v>
                </c:pt>
                <c:pt idx="82">
                  <c:v>33.229230769230767</c:v>
                </c:pt>
                <c:pt idx="83">
                  <c:v>34.883076923076928</c:v>
                </c:pt>
                <c:pt idx="84">
                  <c:v>36.690769230769234</c:v>
                </c:pt>
                <c:pt idx="85">
                  <c:v>38.190769230769234</c:v>
                </c:pt>
                <c:pt idx="86">
                  <c:v>39.793333333333337</c:v>
                </c:pt>
                <c:pt idx="87">
                  <c:v>41.562564102564103</c:v>
                </c:pt>
                <c:pt idx="88">
                  <c:v>43.024102564102563</c:v>
                </c:pt>
                <c:pt idx="89">
                  <c:v>44.562564102564103</c:v>
                </c:pt>
                <c:pt idx="90">
                  <c:v>46.203589743589745</c:v>
                </c:pt>
                <c:pt idx="91">
                  <c:v>47.90871794871795</c:v>
                </c:pt>
                <c:pt idx="92">
                  <c:v>49.511282051282052</c:v>
                </c:pt>
                <c:pt idx="93">
                  <c:v>51.036923076923081</c:v>
                </c:pt>
                <c:pt idx="94">
                  <c:v>52.665128205128205</c:v>
                </c:pt>
                <c:pt idx="95">
                  <c:v>54.40871794871795</c:v>
                </c:pt>
                <c:pt idx="96">
                  <c:v>55.98564102564103</c:v>
                </c:pt>
                <c:pt idx="97">
                  <c:v>57.588205128205132</c:v>
                </c:pt>
                <c:pt idx="98">
                  <c:v>59.280512820512818</c:v>
                </c:pt>
                <c:pt idx="99">
                  <c:v>60.87025641025641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7-41F9-B014-807884236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5062719"/>
        <c:axId val="1220745823"/>
      </c:barChart>
      <c:catAx>
        <c:axId val="183506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45823"/>
        <c:crosses val="autoZero"/>
        <c:auto val="1"/>
        <c:lblAlgn val="ctr"/>
        <c:lblOffset val="100"/>
        <c:noMultiLvlLbl val="0"/>
      </c:catAx>
      <c:valAx>
        <c:axId val="122074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6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rgbClr val="FF0000"/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BAR  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Sheet1!$D$805:$D$854</c:f>
              <c:strCache>
                <c:ptCount val="50"/>
                <c:pt idx="0">
                  <c:v>product 1 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  <c:pt idx="6">
                  <c:v>product 7</c:v>
                </c:pt>
                <c:pt idx="7">
                  <c:v>product 8</c:v>
                </c:pt>
                <c:pt idx="8">
                  <c:v>product 9</c:v>
                </c:pt>
                <c:pt idx="9">
                  <c:v>product 10</c:v>
                </c:pt>
                <c:pt idx="10">
                  <c:v>product 11</c:v>
                </c:pt>
                <c:pt idx="11">
                  <c:v>product 12</c:v>
                </c:pt>
                <c:pt idx="12">
                  <c:v>product 13</c:v>
                </c:pt>
                <c:pt idx="13">
                  <c:v>product 14</c:v>
                </c:pt>
                <c:pt idx="14">
                  <c:v>product 15</c:v>
                </c:pt>
                <c:pt idx="15">
                  <c:v>product 16</c:v>
                </c:pt>
                <c:pt idx="16">
                  <c:v>product 17</c:v>
                </c:pt>
                <c:pt idx="17">
                  <c:v>product 18</c:v>
                </c:pt>
                <c:pt idx="18">
                  <c:v>product 19</c:v>
                </c:pt>
                <c:pt idx="19">
                  <c:v>product 20</c:v>
                </c:pt>
                <c:pt idx="20">
                  <c:v>product 21</c:v>
                </c:pt>
                <c:pt idx="21">
                  <c:v>product 22</c:v>
                </c:pt>
                <c:pt idx="22">
                  <c:v>product 23</c:v>
                </c:pt>
                <c:pt idx="23">
                  <c:v>product 24</c:v>
                </c:pt>
                <c:pt idx="24">
                  <c:v>product 25</c:v>
                </c:pt>
                <c:pt idx="25">
                  <c:v>product 26</c:v>
                </c:pt>
                <c:pt idx="26">
                  <c:v>product 27</c:v>
                </c:pt>
                <c:pt idx="27">
                  <c:v>product 28</c:v>
                </c:pt>
                <c:pt idx="28">
                  <c:v>product 29</c:v>
                </c:pt>
                <c:pt idx="29">
                  <c:v>product 30</c:v>
                </c:pt>
                <c:pt idx="30">
                  <c:v>product 31</c:v>
                </c:pt>
                <c:pt idx="31">
                  <c:v>product 32</c:v>
                </c:pt>
                <c:pt idx="32">
                  <c:v>product 33</c:v>
                </c:pt>
                <c:pt idx="33">
                  <c:v>product 34</c:v>
                </c:pt>
                <c:pt idx="34">
                  <c:v>product 35</c:v>
                </c:pt>
                <c:pt idx="35">
                  <c:v>product 36</c:v>
                </c:pt>
                <c:pt idx="36">
                  <c:v>product 37</c:v>
                </c:pt>
                <c:pt idx="37">
                  <c:v>product 38</c:v>
                </c:pt>
                <c:pt idx="38">
                  <c:v>product 39</c:v>
                </c:pt>
                <c:pt idx="39">
                  <c:v>product 40</c:v>
                </c:pt>
                <c:pt idx="40">
                  <c:v>product 41</c:v>
                </c:pt>
                <c:pt idx="41">
                  <c:v>product 42</c:v>
                </c:pt>
                <c:pt idx="42">
                  <c:v>product 43</c:v>
                </c:pt>
                <c:pt idx="43">
                  <c:v>product 44</c:v>
                </c:pt>
                <c:pt idx="44">
                  <c:v>product 45</c:v>
                </c:pt>
                <c:pt idx="45">
                  <c:v>product 46</c:v>
                </c:pt>
                <c:pt idx="46">
                  <c:v>product 47</c:v>
                </c:pt>
                <c:pt idx="47">
                  <c:v>product 48</c:v>
                </c:pt>
                <c:pt idx="48">
                  <c:v>product 49</c:v>
                </c:pt>
                <c:pt idx="49">
                  <c:v>product 50</c:v>
                </c:pt>
              </c:strCache>
            </c:strRef>
          </c:cat>
          <c:val>
            <c:numRef>
              <c:f>Sheet1!$E$805:$E$854</c:f>
              <c:numCache>
                <c:formatCode>General</c:formatCode>
                <c:ptCount val="50"/>
                <c:pt idx="0">
                  <c:v>36.14</c:v>
                </c:pt>
                <c:pt idx="1">
                  <c:v>36.163265306122447</c:v>
                </c:pt>
                <c:pt idx="2">
                  <c:v>36.32938775510204</c:v>
                </c:pt>
                <c:pt idx="3">
                  <c:v>36.419583333333335</c:v>
                </c:pt>
                <c:pt idx="4">
                  <c:v>36.237021276595748</c:v>
                </c:pt>
                <c:pt idx="5">
                  <c:v>36.198695652173917</c:v>
                </c:pt>
                <c:pt idx="6">
                  <c:v>36.358666666666672</c:v>
                </c:pt>
                <c:pt idx="7">
                  <c:v>36.230454545454549</c:v>
                </c:pt>
                <c:pt idx="8">
                  <c:v>36.375348837209302</c:v>
                </c:pt>
                <c:pt idx="9">
                  <c:v>36.384285714285717</c:v>
                </c:pt>
                <c:pt idx="10">
                  <c:v>36.271707317073172</c:v>
                </c:pt>
                <c:pt idx="11">
                  <c:v>36.003500000000003</c:v>
                </c:pt>
                <c:pt idx="12">
                  <c:v>36.131794871794874</c:v>
                </c:pt>
                <c:pt idx="13">
                  <c:v>38.336923076923078</c:v>
                </c:pt>
                <c:pt idx="14">
                  <c:v>41.029230769230772</c:v>
                </c:pt>
                <c:pt idx="15">
                  <c:v>43.593333333333334</c:v>
                </c:pt>
                <c:pt idx="16">
                  <c:v>45.90102564102564</c:v>
                </c:pt>
                <c:pt idx="17">
                  <c:v>48.490769230769232</c:v>
                </c:pt>
                <c:pt idx="18">
                  <c:v>50.875384615384618</c:v>
                </c:pt>
                <c:pt idx="19">
                  <c:v>53.875384615384625</c:v>
                </c:pt>
                <c:pt idx="20">
                  <c:v>56.157435897435903</c:v>
                </c:pt>
                <c:pt idx="21">
                  <c:v>58.567692307692319</c:v>
                </c:pt>
                <c:pt idx="22">
                  <c:v>61.157435897435903</c:v>
                </c:pt>
                <c:pt idx="23">
                  <c:v>63.106153846153845</c:v>
                </c:pt>
                <c:pt idx="24">
                  <c:v>65.567692307692298</c:v>
                </c:pt>
                <c:pt idx="25">
                  <c:v>68.157435897435889</c:v>
                </c:pt>
                <c:pt idx="26">
                  <c:v>70.490769230769232</c:v>
                </c:pt>
                <c:pt idx="27">
                  <c:v>72.798461538461538</c:v>
                </c:pt>
                <c:pt idx="28">
                  <c:v>75.106153846153845</c:v>
                </c:pt>
                <c:pt idx="29">
                  <c:v>77.439487179487173</c:v>
                </c:pt>
                <c:pt idx="30">
                  <c:v>80.080512820512823</c:v>
                </c:pt>
                <c:pt idx="31">
                  <c:v>82.362564102564093</c:v>
                </c:pt>
                <c:pt idx="32">
                  <c:v>84.798461538461538</c:v>
                </c:pt>
                <c:pt idx="33">
                  <c:v>87.106153846153845</c:v>
                </c:pt>
                <c:pt idx="34">
                  <c:v>89.593333333333334</c:v>
                </c:pt>
                <c:pt idx="35">
                  <c:v>91.926666666666662</c:v>
                </c:pt>
                <c:pt idx="36">
                  <c:v>93.952307692307684</c:v>
                </c:pt>
                <c:pt idx="37">
                  <c:v>96.439487179487173</c:v>
                </c:pt>
                <c:pt idx="38">
                  <c:v>99.029230769230765</c:v>
                </c:pt>
                <c:pt idx="39">
                  <c:v>101.69589743589744</c:v>
                </c:pt>
                <c:pt idx="40">
                  <c:v>104.18307692307692</c:v>
                </c:pt>
                <c:pt idx="41">
                  <c:v>106.79846153846152</c:v>
                </c:pt>
                <c:pt idx="42">
                  <c:v>109.31128205128203</c:v>
                </c:pt>
                <c:pt idx="43">
                  <c:v>111.61897435897434</c:v>
                </c:pt>
                <c:pt idx="44">
                  <c:v>113.97794871794871</c:v>
                </c:pt>
                <c:pt idx="45">
                  <c:v>116.74717948717947</c:v>
                </c:pt>
                <c:pt idx="46">
                  <c:v>118.79846153846152</c:v>
                </c:pt>
                <c:pt idx="47">
                  <c:v>121.28564102564101</c:v>
                </c:pt>
                <c:pt idx="48">
                  <c:v>123.74717948717947</c:v>
                </c:pt>
                <c:pt idx="49">
                  <c:v>126.25999999999999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B-4193-BCCC-36C4CF6C0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7271535"/>
        <c:axId val="1585007023"/>
      </c:barChart>
      <c:catAx>
        <c:axId val="117727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07023"/>
        <c:crosses val="autoZero"/>
        <c:auto val="1"/>
        <c:lblAlgn val="ctr"/>
        <c:lblOffset val="100"/>
        <c:noMultiLvlLbl val="0"/>
      </c:catAx>
      <c:valAx>
        <c:axId val="158500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27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dk1"/>
                </a:solidFill>
                <a:effectLst>
                  <a:glow rad="228600">
                    <a:schemeClr val="accent1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rPr>
              <a:t>bar</a:t>
            </a:r>
            <a:r>
              <a:rPr lang="en-IN" baseline="0">
                <a:solidFill>
                  <a:schemeClr val="dk1"/>
                </a:solidFill>
                <a:effectLst>
                  <a:glow rad="228600">
                    <a:schemeClr val="accent1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rPr>
              <a:t> chart</a:t>
            </a:r>
            <a:endParaRPr lang="en-IN">
              <a:effectLst>
                <a:glow rad="228600">
                  <a:schemeClr val="accent1">
                    <a:satMod val="175000"/>
                    <a:alpha val="40000"/>
                  </a:schemeClr>
                </a:glow>
              </a:effectLst>
            </a:endParaRPr>
          </a:p>
        </c:rich>
      </c:tx>
      <c:overlay val="0"/>
      <c:spPr>
        <a:solidFill>
          <a:schemeClr val="accent4">
            <a:lumMod val="20000"/>
            <a:lumOff val="80000"/>
          </a:schemeClr>
        </a:solidFill>
        <a:ln w="12700" cap="flat" cmpd="sng" algn="ctr">
          <a:solidFill>
            <a:schemeClr val="accent2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Sheet1!$F$867:$F$966</c:f>
              <c:numCache>
                <c:formatCode>General</c:formatCode>
                <c:ptCount val="100"/>
                <c:pt idx="0">
                  <c:v>130.5</c:v>
                </c:pt>
                <c:pt idx="1">
                  <c:v>130.55555555555554</c:v>
                </c:pt>
                <c:pt idx="2">
                  <c:v>130.37755102040816</c:v>
                </c:pt>
                <c:pt idx="3">
                  <c:v>130.30927835051546</c:v>
                </c:pt>
                <c:pt idx="4">
                  <c:v>130.41666666666666</c:v>
                </c:pt>
                <c:pt idx="5">
                  <c:v>130.36842105263159</c:v>
                </c:pt>
                <c:pt idx="6">
                  <c:v>130.35106382978722</c:v>
                </c:pt>
                <c:pt idx="7">
                  <c:v>130.19354838709677</c:v>
                </c:pt>
                <c:pt idx="8">
                  <c:v>130.28260869565219</c:v>
                </c:pt>
                <c:pt idx="9">
                  <c:v>130.28571428571428</c:v>
                </c:pt>
                <c:pt idx="10">
                  <c:v>130.16666666666666</c:v>
                </c:pt>
                <c:pt idx="11">
                  <c:v>129.30000000000001</c:v>
                </c:pt>
                <c:pt idx="12">
                  <c:v>128.34444444444443</c:v>
                </c:pt>
                <c:pt idx="13">
                  <c:v>127.34444444444445</c:v>
                </c:pt>
                <c:pt idx="14">
                  <c:v>126.28888888888889</c:v>
                </c:pt>
                <c:pt idx="15">
                  <c:v>125.28888888888889</c:v>
                </c:pt>
                <c:pt idx="16">
                  <c:v>124.4</c:v>
                </c:pt>
                <c:pt idx="17">
                  <c:v>123.43333333333334</c:v>
                </c:pt>
                <c:pt idx="18">
                  <c:v>122.38888888888889</c:v>
                </c:pt>
                <c:pt idx="19">
                  <c:v>121.44444444444444</c:v>
                </c:pt>
                <c:pt idx="20">
                  <c:v>120.42222222222222</c:v>
                </c:pt>
                <c:pt idx="21">
                  <c:v>120.24719101123596</c:v>
                </c:pt>
                <c:pt idx="22">
                  <c:v>119.28089887640449</c:v>
                </c:pt>
                <c:pt idx="23">
                  <c:v>119.15909090909091</c:v>
                </c:pt>
                <c:pt idx="24">
                  <c:v>119.1264367816092</c:v>
                </c:pt>
                <c:pt idx="25">
                  <c:v>117.71933320571806</c:v>
                </c:pt>
                <c:pt idx="26">
                  <c:v>117.54165103369152</c:v>
                </c:pt>
                <c:pt idx="27">
                  <c:v>117.27743516349966</c:v>
                </c:pt>
                <c:pt idx="28">
                  <c:v>115.87351359487221</c:v>
                </c:pt>
                <c:pt idx="29">
                  <c:v>115.66962685195401</c:v>
                </c:pt>
                <c:pt idx="30">
                  <c:v>115.43673078992936</c:v>
                </c:pt>
                <c:pt idx="31">
                  <c:v>115.25912994590411</c:v>
                </c:pt>
                <c:pt idx="32">
                  <c:v>115.02776117980416</c:v>
                </c:pt>
                <c:pt idx="33">
                  <c:v>114.70310819455172</c:v>
                </c:pt>
                <c:pt idx="34">
                  <c:v>114.64871715903971</c:v>
                </c:pt>
                <c:pt idx="35">
                  <c:v>114.51600840466843</c:v>
                </c:pt>
                <c:pt idx="36">
                  <c:v>114.30193059174204</c:v>
                </c:pt>
                <c:pt idx="37">
                  <c:v>114.01642967847549</c:v>
                </c:pt>
                <c:pt idx="38">
                  <c:v>113.82998207418849</c:v>
                </c:pt>
                <c:pt idx="39">
                  <c:v>113.69254939951537</c:v>
                </c:pt>
                <c:pt idx="40">
                  <c:v>113.44176240498818</c:v>
                </c:pt>
                <c:pt idx="41">
                  <c:v>113.12845354950193</c:v>
                </c:pt>
                <c:pt idx="42">
                  <c:v>112.93307965583294</c:v>
                </c:pt>
                <c:pt idx="43">
                  <c:v>112.68926650805913</c:v>
                </c:pt>
                <c:pt idx="44">
                  <c:v>112.55432834150926</c:v>
                </c:pt>
                <c:pt idx="45">
                  <c:v>112.37130375829616</c:v>
                </c:pt>
                <c:pt idx="46">
                  <c:v>111.00365669947263</c:v>
                </c:pt>
                <c:pt idx="47">
                  <c:v>109.60659787594322</c:v>
                </c:pt>
                <c:pt idx="48">
                  <c:v>108.48895081711969</c:v>
                </c:pt>
                <c:pt idx="49">
                  <c:v>107.34189199359028</c:v>
                </c:pt>
                <c:pt idx="50">
                  <c:v>106.23895081711969</c:v>
                </c:pt>
                <c:pt idx="51">
                  <c:v>105.23895081711969</c:v>
                </c:pt>
                <c:pt idx="52">
                  <c:v>104.22424493476674</c:v>
                </c:pt>
                <c:pt idx="53">
                  <c:v>103.15071552300205</c:v>
                </c:pt>
                <c:pt idx="54">
                  <c:v>102.43012728770793</c:v>
                </c:pt>
                <c:pt idx="55">
                  <c:v>101.65071552300205</c:v>
                </c:pt>
                <c:pt idx="56">
                  <c:v>100.82718611123734</c:v>
                </c:pt>
                <c:pt idx="57">
                  <c:v>99.974244934766745</c:v>
                </c:pt>
                <c:pt idx="58">
                  <c:v>99.268362581825571</c:v>
                </c:pt>
                <c:pt idx="59">
                  <c:v>98.650715523002049</c:v>
                </c:pt>
                <c:pt idx="60">
                  <c:v>97.959539052413803</c:v>
                </c:pt>
                <c:pt idx="61">
                  <c:v>97.253656699472629</c:v>
                </c:pt>
                <c:pt idx="62">
                  <c:v>96.709539052413803</c:v>
                </c:pt>
                <c:pt idx="63">
                  <c:v>96.150715523002049</c:v>
                </c:pt>
                <c:pt idx="64">
                  <c:v>95.753656699472629</c:v>
                </c:pt>
                <c:pt idx="65">
                  <c:v>95.386009640649107</c:v>
                </c:pt>
                <c:pt idx="66">
                  <c:v>94.974244934766745</c:v>
                </c:pt>
                <c:pt idx="67">
                  <c:v>94.533068464178513</c:v>
                </c:pt>
                <c:pt idx="68">
                  <c:v>94.371303758296165</c:v>
                </c:pt>
                <c:pt idx="69">
                  <c:v>94.180127287707933</c:v>
                </c:pt>
                <c:pt idx="70">
                  <c:v>94.033068464178513</c:v>
                </c:pt>
                <c:pt idx="71">
                  <c:v>94.033068464178513</c:v>
                </c:pt>
                <c:pt idx="72">
                  <c:v>94.047774346531455</c:v>
                </c:pt>
                <c:pt idx="73">
                  <c:v>94.033068464178498</c:v>
                </c:pt>
                <c:pt idx="74">
                  <c:v>94.415421405354977</c:v>
                </c:pt>
                <c:pt idx="75">
                  <c:v>94.783068464178498</c:v>
                </c:pt>
                <c:pt idx="76">
                  <c:v>95.136009640649092</c:v>
                </c:pt>
                <c:pt idx="77">
                  <c:v>95.488950817119672</c:v>
                </c:pt>
                <c:pt idx="78">
                  <c:v>96.033068464178498</c:v>
                </c:pt>
                <c:pt idx="79">
                  <c:v>96.709539052413788</c:v>
                </c:pt>
                <c:pt idx="80">
                  <c:v>97.341891993590266</c:v>
                </c:pt>
                <c:pt idx="81">
                  <c:v>97.988950817119672</c:v>
                </c:pt>
                <c:pt idx="82">
                  <c:v>98.841891993590266</c:v>
                </c:pt>
                <c:pt idx="83">
                  <c:v>99.72424493476673</c:v>
                </c:pt>
                <c:pt idx="84">
                  <c:v>100.79777434653144</c:v>
                </c:pt>
                <c:pt idx="85">
                  <c:v>101.90071552300203</c:v>
                </c:pt>
                <c:pt idx="86">
                  <c:v>102.95953905241379</c:v>
                </c:pt>
                <c:pt idx="87">
                  <c:v>103.98895081711967</c:v>
                </c:pt>
                <c:pt idx="88">
                  <c:v>105.29777434653144</c:v>
                </c:pt>
                <c:pt idx="89">
                  <c:v>106.57718611123732</c:v>
                </c:pt>
                <c:pt idx="90">
                  <c:v>107.90071552300203</c:v>
                </c:pt>
                <c:pt idx="91">
                  <c:v>109.37130375829615</c:v>
                </c:pt>
                <c:pt idx="92">
                  <c:v>110.85659787594321</c:v>
                </c:pt>
                <c:pt idx="93">
                  <c:v>112.31248022888438</c:v>
                </c:pt>
                <c:pt idx="94">
                  <c:v>114.16542140535498</c:v>
                </c:pt>
                <c:pt idx="95">
                  <c:v>116.00365669947261</c:v>
                </c:pt>
                <c:pt idx="96">
                  <c:v>117.82718611123732</c:v>
                </c:pt>
                <c:pt idx="97">
                  <c:v>119.65071552300203</c:v>
                </c:pt>
                <c:pt idx="98">
                  <c:v>121.66542140535496</c:v>
                </c:pt>
                <c:pt idx="99">
                  <c:v>123.81248022888437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4-4570-AABA-C8F9B2348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axId val="947838959"/>
        <c:axId val="942942335"/>
      </c:barChart>
      <c:catAx>
        <c:axId val="947838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42335"/>
        <c:crosses val="autoZero"/>
        <c:auto val="1"/>
        <c:lblAlgn val="ctr"/>
        <c:lblOffset val="100"/>
        <c:noMultiLvlLbl val="0"/>
      </c:catAx>
      <c:valAx>
        <c:axId val="9429423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38959"/>
        <c:crosses val="autoZero"/>
        <c:crossBetween val="between"/>
      </c:valAx>
      <c:spPr>
        <a:noFill/>
        <a:ln w="0">
          <a:solidFill>
            <a:schemeClr val="accent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635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 </a:t>
            </a:r>
            <a:r>
              <a:rPr lang="en-US" sz="1600" b="1" cap="none" spc="0">
                <a:ln w="12700">
                  <a:solidFill>
                    <a:schemeClr val="accent1"/>
                  </a:solidFill>
                  <a:prstDash val="solid"/>
                </a:ln>
                <a:pattFill prst="pct50">
                  <a:fgClr>
                    <a:schemeClr val="accent1"/>
                  </a:fgClr>
                  <a:bgClr>
                    <a:schemeClr val="accent1">
                      <a:lumMod val="20000"/>
                      <a:lumOff val="80000"/>
                    </a:schemeClr>
                  </a:bgClr>
                </a:pattFill>
                <a:effectLst>
                  <a:outerShdw dist="38100" dir="2640000" algn="bl" rotWithShape="0">
                    <a:schemeClr val="accent1"/>
                  </a:outerShdw>
                </a:effectLst>
              </a:rPr>
              <a:t>HISTOGRAM</a:t>
            </a:r>
            <a:r>
              <a:rPr lang="en-US" sz="1600" b="1"/>
              <a:t> </a:t>
            </a:r>
            <a:endParaRPr lang="en-IN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Sheet1!$A$976:$C$976</c:f>
              <c:strCache>
                <c:ptCount val="3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</c:strCache>
            </c:strRef>
          </c:cat>
          <c:val>
            <c:numRef>
              <c:f>Sheet1!$A$988:$C$988</c:f>
              <c:numCache>
                <c:formatCode>General</c:formatCode>
                <c:ptCount val="3"/>
                <c:pt idx="0">
                  <c:v>39.9</c:v>
                </c:pt>
                <c:pt idx="1">
                  <c:v>32.5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6-46A0-8CE2-01EA94C6C1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8004287"/>
        <c:axId val="960055967"/>
      </c:barChart>
      <c:catAx>
        <c:axId val="78800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55967"/>
        <c:crosses val="autoZero"/>
        <c:auto val="1"/>
        <c:lblAlgn val="ctr"/>
        <c:lblOffset val="100"/>
        <c:noMultiLvlLbl val="0"/>
      </c:catAx>
      <c:valAx>
        <c:axId val="96005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0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 sz="2000" b="0" i="0" u="none" strike="noStrike" cap="none" spc="0" baseline="0">
                <a:ln w="0"/>
                <a:solidFill>
                  <a:schemeClr val="tx1"/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 panose="020F0502020204030204"/>
              </a:rPr>
              <a:t>HISTOGRAM</a:t>
            </a:r>
            <a:r>
              <a:rPr lang="en-I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 </a:t>
            </a:r>
            <a:endPara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endParaRPr>
          </a:p>
        </cx:rich>
      </cx:tx>
    </cx:title>
    <cx:plotArea>
      <cx:plotAreaRegion>
        <cx:series layoutId="clusteredColumn" uniqueId="{0C6A695D-0D32-416A-9FE7-16847E48777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 w="41275">
      <a:solidFill>
        <a:srgbClr val="00B050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>
      <cx:tx>
        <cx:txData>
          <cx:v>HISTOGRAM</cx:v>
        </cx:txData>
      </cx:tx>
      <cx:spPr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  <a:latin typeface="Bradley Hand ITC" panose="03070402050302030203" pitchFamily="66" charset="0"/>
              <a:ea typeface="Bradley Hand ITC" panose="03070402050302030203" pitchFamily="66" charset="0"/>
              <a:cs typeface="Bradley Hand ITC" panose="03070402050302030203" pitchFamily="66" charset="0"/>
            </a:defRPr>
          </a:pPr>
          <a:r>
            <a:rPr lang="en-US" sz="2000" b="1" i="0" u="none" strike="noStrike" cap="none" spc="0" baseline="0">
              <a:ln/>
              <a:solidFill>
                <a:schemeClr val="accent4"/>
              </a:solidFill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  <a:latin typeface="Bradley Hand ITC" panose="03070402050302030203" pitchFamily="66" charset="0"/>
            </a:rPr>
            <a:t>HISTOGRAM</a:t>
          </a:r>
        </a:p>
      </cx:txPr>
    </cx:title>
    <cx:plotArea>
      <cx:plotAreaRegion>
        <cx:series layoutId="clusteredColumn" uniqueId="{ED95E94C-B1F5-4DA7-BF4C-77167FE5502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 w="25400">
      <a:solidFill>
        <a:srgbClr val="00B0F0"/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spPr>
        <a:solidFill>
          <a:schemeClr val="tx1">
            <a:lumMod val="75000"/>
            <a:lumOff val="25000"/>
          </a:schemeClr>
        </a:solidFill>
        <a:effectLst>
          <a:glow rad="101600">
            <a:schemeClr val="accent4">
              <a:satMod val="175000"/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E2FE22E8-5672-4441-BD4C-5D38F9B21A5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 w="31750">
      <a:solidFill>
        <a:srgbClr val="FF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0.png"/><Relationship Id="rId18" Type="http://schemas.openxmlformats.org/officeDocument/2006/relationships/chart" Target="../charts/chart1.xml"/><Relationship Id="rId26" Type="http://schemas.microsoft.com/office/2014/relationships/chartEx" Target="../charts/chartEx2.xml"/><Relationship Id="rId39" Type="http://schemas.openxmlformats.org/officeDocument/2006/relationships/image" Target="../media/image26.png"/><Relationship Id="rId21" Type="http://schemas.microsoft.com/office/2014/relationships/chartEx" Target="../charts/chartEx1.xml"/><Relationship Id="rId34" Type="http://schemas.openxmlformats.org/officeDocument/2006/relationships/image" Target="../media/image21.png"/><Relationship Id="rId7" Type="http://schemas.openxmlformats.org/officeDocument/2006/relationships/image" Target="../media/image5.png"/><Relationship Id="rId12" Type="http://schemas.microsoft.com/office/2007/relationships/hdphoto" Target="../media/hdphoto3.wdp"/><Relationship Id="rId17" Type="http://schemas.openxmlformats.org/officeDocument/2006/relationships/image" Target="../media/image13.png"/><Relationship Id="rId25" Type="http://schemas.microsoft.com/office/2007/relationships/hdphoto" Target="../media/hdphoto5.wdp"/><Relationship Id="rId33" Type="http://schemas.openxmlformats.org/officeDocument/2006/relationships/image" Target="../media/image20.png"/><Relationship Id="rId38" Type="http://schemas.openxmlformats.org/officeDocument/2006/relationships/image" Target="../media/image25.png"/><Relationship Id="rId2" Type="http://schemas.microsoft.com/office/2007/relationships/hdphoto" Target="../media/hdphoto1.wdp"/><Relationship Id="rId16" Type="http://schemas.openxmlformats.org/officeDocument/2006/relationships/image" Target="../media/image12.png"/><Relationship Id="rId20" Type="http://schemas.openxmlformats.org/officeDocument/2006/relationships/chart" Target="../charts/chart2.xml"/><Relationship Id="rId29" Type="http://schemas.openxmlformats.org/officeDocument/2006/relationships/image" Target="../media/image17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24" Type="http://schemas.openxmlformats.org/officeDocument/2006/relationships/image" Target="../media/image16.png"/><Relationship Id="rId32" Type="http://schemas.openxmlformats.org/officeDocument/2006/relationships/image" Target="../media/image19.png"/><Relationship Id="rId37" Type="http://schemas.openxmlformats.org/officeDocument/2006/relationships/image" Target="../media/image24.pn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23" Type="http://schemas.openxmlformats.org/officeDocument/2006/relationships/chart" Target="../charts/chart3.xml"/><Relationship Id="rId28" Type="http://schemas.openxmlformats.org/officeDocument/2006/relationships/chart" Target="../charts/chart4.xml"/><Relationship Id="rId36" Type="http://schemas.openxmlformats.org/officeDocument/2006/relationships/image" Target="../media/image23.png"/><Relationship Id="rId10" Type="http://schemas.openxmlformats.org/officeDocument/2006/relationships/image" Target="../media/image8.png"/><Relationship Id="rId19" Type="http://schemas.openxmlformats.org/officeDocument/2006/relationships/image" Target="../media/image14.png"/><Relationship Id="rId31" Type="http://schemas.openxmlformats.org/officeDocument/2006/relationships/image" Target="../media/image18.png"/><Relationship Id="rId4" Type="http://schemas.microsoft.com/office/2007/relationships/hdphoto" Target="../media/hdphoto2.wdp"/><Relationship Id="rId9" Type="http://schemas.openxmlformats.org/officeDocument/2006/relationships/image" Target="../media/image7.png"/><Relationship Id="rId14" Type="http://schemas.microsoft.com/office/2007/relationships/hdphoto" Target="../media/hdphoto4.wdp"/><Relationship Id="rId22" Type="http://schemas.openxmlformats.org/officeDocument/2006/relationships/image" Target="../media/image15.png"/><Relationship Id="rId27" Type="http://schemas.microsoft.com/office/2014/relationships/chartEx" Target="../charts/chartEx3.xml"/><Relationship Id="rId30" Type="http://schemas.openxmlformats.org/officeDocument/2006/relationships/chart" Target="../charts/chart5.xml"/><Relationship Id="rId35" Type="http://schemas.openxmlformats.org/officeDocument/2006/relationships/image" Target="../media/image22.png"/><Relationship Id="rId8" Type="http://schemas.openxmlformats.org/officeDocument/2006/relationships/image" Target="../media/image6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28049</xdr:colOff>
      <xdr:row>2</xdr:row>
      <xdr:rowOff>100535</xdr:rowOff>
    </xdr:from>
    <xdr:to>
      <xdr:col>8</xdr:col>
      <xdr:colOff>323726</xdr:colOff>
      <xdr:row>18</xdr:row>
      <xdr:rowOff>23296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838B58-CFBE-50DB-8F88-8AAAA7532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72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98945" y="489117"/>
          <a:ext cx="3738744" cy="2828369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>
    <xdr:from>
      <xdr:col>0</xdr:col>
      <xdr:colOff>0</xdr:colOff>
      <xdr:row>17</xdr:row>
      <xdr:rowOff>158283</xdr:rowOff>
    </xdr:from>
    <xdr:to>
      <xdr:col>26</xdr:col>
      <xdr:colOff>226468</xdr:colOff>
      <xdr:row>17</xdr:row>
      <xdr:rowOff>178268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2FB53BD-49C9-93E1-B01C-D8EBFECA9F24}"/>
            </a:ext>
          </a:extLst>
        </xdr:cNvPr>
        <xdr:cNvCxnSpPr/>
      </xdr:nvCxnSpPr>
      <xdr:spPr>
        <a:xfrm flipV="1">
          <a:off x="0" y="3288833"/>
          <a:ext cx="16939668" cy="19985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21223</xdr:colOff>
      <xdr:row>23</xdr:row>
      <xdr:rowOff>22916</xdr:rowOff>
    </xdr:from>
    <xdr:to>
      <xdr:col>7</xdr:col>
      <xdr:colOff>1247119</xdr:colOff>
      <xdr:row>39</xdr:row>
      <xdr:rowOff>119882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4A40D13-AEBC-5F47-FD2B-33A4FEFE9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colorTemperature colorTemp="47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60117" y="4370224"/>
          <a:ext cx="3207787" cy="3027735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>
    <xdr:from>
      <xdr:col>0</xdr:col>
      <xdr:colOff>0</xdr:colOff>
      <xdr:row>47</xdr:row>
      <xdr:rowOff>167887</xdr:rowOff>
    </xdr:from>
    <xdr:to>
      <xdr:col>18</xdr:col>
      <xdr:colOff>565310</xdr:colOff>
      <xdr:row>47</xdr:row>
      <xdr:rowOff>167887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FC33080-8633-424D-593E-2477264A241A}"/>
            </a:ext>
          </a:extLst>
        </xdr:cNvPr>
        <xdr:cNvCxnSpPr/>
      </xdr:nvCxnSpPr>
      <xdr:spPr>
        <a:xfrm>
          <a:off x="0" y="8841987"/>
          <a:ext cx="12782710" cy="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427446</xdr:colOff>
      <xdr:row>56</xdr:row>
      <xdr:rowOff>16284</xdr:rowOff>
    </xdr:from>
    <xdr:to>
      <xdr:col>14</xdr:col>
      <xdr:colOff>538293</xdr:colOff>
      <xdr:row>80</xdr:row>
      <xdr:rowOff>100950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DF5BC6-B774-CC04-C9F7-D76A9D4E1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duotone>
            <a:prstClr val="black"/>
            <a:schemeClr val="accent6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7339177" y="10501925"/>
          <a:ext cx="3989874" cy="4578513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>
    <xdr:from>
      <xdr:col>0</xdr:col>
      <xdr:colOff>40705</xdr:colOff>
      <xdr:row>107</xdr:row>
      <xdr:rowOff>179103</xdr:rowOff>
    </xdr:from>
    <xdr:to>
      <xdr:col>26</xdr:col>
      <xdr:colOff>162820</xdr:colOff>
      <xdr:row>107</xdr:row>
      <xdr:rowOff>179103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2A5B99A3-3B19-E101-3F0C-7C714143C198}"/>
            </a:ext>
          </a:extLst>
        </xdr:cNvPr>
        <xdr:cNvCxnSpPr/>
      </xdr:nvCxnSpPr>
      <xdr:spPr>
        <a:xfrm>
          <a:off x="40705" y="20214167"/>
          <a:ext cx="1690891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11830</xdr:colOff>
      <xdr:row>111</xdr:row>
      <xdr:rowOff>152274</xdr:rowOff>
    </xdr:from>
    <xdr:to>
      <xdr:col>6</xdr:col>
      <xdr:colOff>801843</xdr:colOff>
      <xdr:row>124</xdr:row>
      <xdr:rowOff>141941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EA60705-44FC-AB14-903F-0A816B2C9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duotone>
            <a:prstClr val="black"/>
            <a:schemeClr val="tx2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4837830" y="21301509"/>
          <a:ext cx="2991346" cy="2425079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>
    <xdr:from>
      <xdr:col>0</xdr:col>
      <xdr:colOff>6350</xdr:colOff>
      <xdr:row>131</xdr:row>
      <xdr:rowOff>6350</xdr:rowOff>
    </xdr:from>
    <xdr:to>
      <xdr:col>19</xdr:col>
      <xdr:colOff>469900</xdr:colOff>
      <xdr:row>131</xdr:row>
      <xdr:rowOff>6350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DCFDF6FF-3EDA-9F38-D339-B74BEED9CEEA}"/>
            </a:ext>
          </a:extLst>
        </xdr:cNvPr>
        <xdr:cNvCxnSpPr/>
      </xdr:nvCxnSpPr>
      <xdr:spPr>
        <a:xfrm>
          <a:off x="6350" y="24212550"/>
          <a:ext cx="13087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158750</xdr:colOff>
      <xdr:row>137</xdr:row>
      <xdr:rowOff>82550</xdr:rowOff>
    </xdr:from>
    <xdr:to>
      <xdr:col>14</xdr:col>
      <xdr:colOff>139700</xdr:colOff>
      <xdr:row>153</xdr:row>
      <xdr:rowOff>57150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E9AB051-7019-2402-2B3D-63712818F437}"/>
            </a:ext>
          </a:extLst>
        </xdr:cNvPr>
        <xdr:cNvSpPr/>
      </xdr:nvSpPr>
      <xdr:spPr>
        <a:xfrm>
          <a:off x="5740400" y="25412700"/>
          <a:ext cx="3975100" cy="297180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8</xdr:col>
      <xdr:colOff>152400</xdr:colOff>
      <xdr:row>137</xdr:row>
      <xdr:rowOff>82549</xdr:rowOff>
    </xdr:from>
    <xdr:to>
      <xdr:col>12</xdr:col>
      <xdr:colOff>326135</xdr:colOff>
      <xdr:row>153</xdr:row>
      <xdr:rowOff>19996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A1C3CA6-E24B-B9FC-E416-1203D0A2E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duotone>
            <a:schemeClr val="accent4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734050" y="25412699"/>
          <a:ext cx="4000702" cy="2971997"/>
        </a:xfrm>
        <a:prstGeom prst="rect">
          <a:avLst/>
        </a:prstGeom>
        <a:ln>
          <a:solidFill>
            <a:srgbClr val="00B050"/>
          </a:solidFill>
        </a:ln>
      </xdr:spPr>
    </xdr:pic>
    <xdr:clientData/>
  </xdr:twoCellAnchor>
  <xdr:twoCellAnchor>
    <xdr:from>
      <xdr:col>0</xdr:col>
      <xdr:colOff>0</xdr:colOff>
      <xdr:row>165</xdr:row>
      <xdr:rowOff>171450</xdr:rowOff>
    </xdr:from>
    <xdr:to>
      <xdr:col>17</xdr:col>
      <xdr:colOff>260350</xdr:colOff>
      <xdr:row>166</xdr:row>
      <xdr:rowOff>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A6E45746-CF27-B69A-93B4-D3C1686A5CC6}"/>
            </a:ext>
          </a:extLst>
        </xdr:cNvPr>
        <xdr:cNvCxnSpPr/>
      </xdr:nvCxnSpPr>
      <xdr:spPr>
        <a:xfrm flipV="1">
          <a:off x="0" y="30727650"/>
          <a:ext cx="1166495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50800</xdr:colOff>
      <xdr:row>175</xdr:row>
      <xdr:rowOff>82550</xdr:rowOff>
    </xdr:from>
    <xdr:to>
      <xdr:col>10</xdr:col>
      <xdr:colOff>64999</xdr:colOff>
      <xdr:row>193</xdr:row>
      <xdr:rowOff>82547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7873682-9D21-AC57-87A1-EE10CCB62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grayscl/>
        </a:blip>
        <a:stretch>
          <a:fillRect/>
        </a:stretch>
      </xdr:blipFill>
      <xdr:spPr>
        <a:xfrm>
          <a:off x="4464050" y="32639000"/>
          <a:ext cx="4070349" cy="331470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 editAs="oneCell">
    <xdr:from>
      <xdr:col>5</xdr:col>
      <xdr:colOff>107949</xdr:colOff>
      <xdr:row>236</xdr:row>
      <xdr:rowOff>21293</xdr:rowOff>
    </xdr:from>
    <xdr:to>
      <xdr:col>8</xdr:col>
      <xdr:colOff>359534</xdr:colOff>
      <xdr:row>253</xdr:row>
      <xdr:rowOff>170126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F98C25-7670-03E2-1EFE-AB3B2D913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71969" y="45274381"/>
          <a:ext cx="3688055" cy="3336284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chemeClr val="bg2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  <xdr:twoCellAnchor editAs="oneCell">
    <xdr:from>
      <xdr:col>6</xdr:col>
      <xdr:colOff>222250</xdr:colOff>
      <xdr:row>265</xdr:row>
      <xdr:rowOff>76200</xdr:rowOff>
    </xdr:from>
    <xdr:to>
      <xdr:col>11</xdr:col>
      <xdr:colOff>1009116</xdr:colOff>
      <xdr:row>288</xdr:row>
      <xdr:rowOff>88897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0A32B57-2F32-A7C5-F573-4C2967E9A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duotone>
            <a:prstClr val="black"/>
            <a:schemeClr val="accent2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4635500" y="49396650"/>
          <a:ext cx="5797550" cy="42481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4</xdr:col>
      <xdr:colOff>220891</xdr:colOff>
      <xdr:row>327</xdr:row>
      <xdr:rowOff>110528</xdr:rowOff>
    </xdr:from>
    <xdr:to>
      <xdr:col>8</xdr:col>
      <xdr:colOff>316281</xdr:colOff>
      <xdr:row>346</xdr:row>
      <xdr:rowOff>44863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D0DD37-C66D-3DBB-1371-E9DA70132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colorTemperature colorTemp="112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039420" y="62770087"/>
          <a:ext cx="4677351" cy="443536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15191</xdr:colOff>
      <xdr:row>442</xdr:row>
      <xdr:rowOff>44908</xdr:rowOff>
    </xdr:from>
    <xdr:to>
      <xdr:col>10</xdr:col>
      <xdr:colOff>231495</xdr:colOff>
      <xdr:row>455</xdr:row>
      <xdr:rowOff>31127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F5C9F2-44E0-FD31-B44E-ACF03184D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colorTemperature colorTemp="47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927789" y="89735545"/>
          <a:ext cx="3366402" cy="254489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5</xdr:col>
      <xdr:colOff>78514</xdr:colOff>
      <xdr:row>471</xdr:row>
      <xdr:rowOff>165742</xdr:rowOff>
    </xdr:from>
    <xdr:to>
      <xdr:col>11</xdr:col>
      <xdr:colOff>88980</xdr:colOff>
      <xdr:row>502</xdr:row>
      <xdr:rowOff>82087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3F344D-8453-88E9-5347-81C6667A1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duotone>
            <a:prstClr val="black"/>
            <a:schemeClr val="accent6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3875814" y="93834592"/>
          <a:ext cx="6085207" cy="562499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1</xdr:col>
      <xdr:colOff>7735</xdr:colOff>
      <xdr:row>440</xdr:row>
      <xdr:rowOff>77610</xdr:rowOff>
    </xdr:from>
    <xdr:to>
      <xdr:col>7</xdr:col>
      <xdr:colOff>303362</xdr:colOff>
      <xdr:row>441</xdr:row>
      <xdr:rowOff>119944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90AF824-07C2-033F-7530-480BC7405AA4}"/>
            </a:ext>
          </a:extLst>
        </xdr:cNvPr>
        <xdr:cNvSpPr txBox="1"/>
      </xdr:nvSpPr>
      <xdr:spPr>
        <a:xfrm>
          <a:off x="699179" y="87481832"/>
          <a:ext cx="5114572" cy="225779"/>
        </a:xfrm>
        <a:prstGeom prst="rect">
          <a:avLst/>
        </a:prstGeom>
        <a:solidFill>
          <a:schemeClr val="lt1"/>
        </a:solidFill>
        <a:ln w="12700" cmpd="sng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let's consider the fuel efficiency (in miles per gallon,mpg) for a sample of 50 vehicles</a:t>
          </a:r>
        </a:p>
      </xdr:txBody>
    </xdr:sp>
    <xdr:clientData/>
  </xdr:twoCellAnchor>
  <xdr:twoCellAnchor editAs="oneCell">
    <xdr:from>
      <xdr:col>5</xdr:col>
      <xdr:colOff>340171</xdr:colOff>
      <xdr:row>588</xdr:row>
      <xdr:rowOff>157607</xdr:rowOff>
    </xdr:from>
    <xdr:to>
      <xdr:col>9</xdr:col>
      <xdr:colOff>283003</xdr:colOff>
      <xdr:row>609</xdr:row>
      <xdr:rowOff>51945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086D51F-CAF1-11B5-6DB3-D3C41CDBA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duotone>
            <a:prstClr val="black"/>
            <a:srgbClr val="D9C3A5">
              <a:tint val="50000"/>
              <a:satMod val="180000"/>
            </a:srgbClr>
          </a:duotone>
        </a:blip>
        <a:stretch>
          <a:fillRect/>
        </a:stretch>
      </xdr:blipFill>
      <xdr:spPr>
        <a:xfrm>
          <a:off x="4778946" y="117252852"/>
          <a:ext cx="4341016" cy="4015611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 editAs="oneCell">
    <xdr:from>
      <xdr:col>9</xdr:col>
      <xdr:colOff>111092</xdr:colOff>
      <xdr:row>661</xdr:row>
      <xdr:rowOff>141176</xdr:rowOff>
    </xdr:from>
    <xdr:to>
      <xdr:col>12</xdr:col>
      <xdr:colOff>349756</xdr:colOff>
      <xdr:row>671</xdr:row>
      <xdr:rowOff>107950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CC6B741-D17D-EBD7-2BF7-6D505A565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duotone>
            <a:prstClr val="black"/>
            <a:schemeClr val="accent5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7642192" y="129662126"/>
          <a:ext cx="3102008" cy="191622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noFill/>
          <a:miter lim="800000"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/>
          <a:contourClr>
            <a:srgbClr val="FFFFFF"/>
          </a:contourClr>
        </a:sp3d>
      </xdr:spPr>
    </xdr:pic>
    <xdr:clientData/>
  </xdr:twoCellAnchor>
  <xdr:twoCellAnchor>
    <xdr:from>
      <xdr:col>4</xdr:col>
      <xdr:colOff>15875</xdr:colOff>
      <xdr:row>661</xdr:row>
      <xdr:rowOff>133350</xdr:rowOff>
    </xdr:from>
    <xdr:to>
      <xdr:col>7</xdr:col>
      <xdr:colOff>704850</xdr:colOff>
      <xdr:row>671</xdr:row>
      <xdr:rowOff>44450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EF63248-7899-F425-FB57-34311A8AC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8</xdr:col>
      <xdr:colOff>45641</xdr:colOff>
      <xdr:row>689</xdr:row>
      <xdr:rowOff>122225</xdr:rowOff>
    </xdr:from>
    <xdr:to>
      <xdr:col>12</xdr:col>
      <xdr:colOff>219597</xdr:colOff>
      <xdr:row>705</xdr:row>
      <xdr:rowOff>104028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C5BD130-258E-EA3B-F0BB-EB6BA46C2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duotone>
            <a:prstClr val="black"/>
            <a:schemeClr val="accent5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6843876" y="136721931"/>
          <a:ext cx="3997314" cy="3169252"/>
        </a:xfrm>
        <a:prstGeom prst="rect">
          <a:avLst/>
        </a:prstGeom>
        <a:ln>
          <a:solidFill>
            <a:srgbClr val="00B0F0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8</xdr:col>
      <xdr:colOff>12454</xdr:colOff>
      <xdr:row>706</xdr:row>
      <xdr:rowOff>93380</xdr:rowOff>
    </xdr:from>
    <xdr:to>
      <xdr:col>14</xdr:col>
      <xdr:colOff>410885</xdr:colOff>
      <xdr:row>717</xdr:row>
      <xdr:rowOff>37341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A64C37F-F588-1CCC-6527-0416FF213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12452</xdr:colOff>
      <xdr:row>718</xdr:row>
      <xdr:rowOff>43579</xdr:rowOff>
    </xdr:from>
    <xdr:to>
      <xdr:col>14</xdr:col>
      <xdr:colOff>466913</xdr:colOff>
      <xdr:row>730</xdr:row>
      <xdr:rowOff>99609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FE31FE96-F278-12F4-A403-ACEE3745ED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10452" y="140969129"/>
              <a:ext cx="5991661" cy="24182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49784</xdr:colOff>
      <xdr:row>803</xdr:row>
      <xdr:rowOff>56030</xdr:rowOff>
    </xdr:from>
    <xdr:to>
      <xdr:col>10</xdr:col>
      <xdr:colOff>274329</xdr:colOff>
      <xdr:row>815</xdr:row>
      <xdr:rowOff>18916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F2A44552-57A4-FA71-B750-10B5662EE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119637" y="159397452"/>
          <a:ext cx="3372023" cy="2228965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>
    <xdr:from>
      <xdr:col>6</xdr:col>
      <xdr:colOff>890245</xdr:colOff>
      <xdr:row>815</xdr:row>
      <xdr:rowOff>149412</xdr:rowOff>
    </xdr:from>
    <xdr:to>
      <xdr:col>12</xdr:col>
      <xdr:colOff>118285</xdr:colOff>
      <xdr:row>828</xdr:row>
      <xdr:rowOff>180539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68FB15C-CB8E-67AB-3125-C53016469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7</xdr:col>
      <xdr:colOff>43574</xdr:colOff>
      <xdr:row>864</xdr:row>
      <xdr:rowOff>18686</xdr:rowOff>
    </xdr:from>
    <xdr:to>
      <xdr:col>11</xdr:col>
      <xdr:colOff>1188397</xdr:colOff>
      <xdr:row>879</xdr:row>
      <xdr:rowOff>146695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2154E77-EC3C-1F7B-E807-1DD422E39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BEBA8EAE-BF5A-486C-A8C5-ECC9F3942E4B}">
              <a14:imgProps xmlns:a14="http://schemas.microsoft.com/office/drawing/2010/main">
                <a14:imgLayer r:embed="rId25">
                  <a14:imgEffect>
                    <a14:colorTemperature colorTemp="88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244162" y="170871039"/>
          <a:ext cx="5254318" cy="3035316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  <a:effectLst>
          <a:glow rad="139700">
            <a:schemeClr val="accent2">
              <a:satMod val="175000"/>
              <a:alpha val="40000"/>
            </a:schemeClr>
          </a:glow>
        </a:effectLst>
        <a:scene3d>
          <a:camera prst="orthographicFront"/>
          <a:lightRig rig="threePt" dir="t"/>
        </a:scene3d>
        <a:sp3d>
          <a:bevelT/>
        </a:sp3d>
      </xdr:spPr>
    </xdr:pic>
    <xdr:clientData/>
  </xdr:twoCellAnchor>
  <xdr:twoCellAnchor>
    <xdr:from>
      <xdr:col>6</xdr:col>
      <xdr:colOff>854751</xdr:colOff>
      <xdr:row>881</xdr:row>
      <xdr:rowOff>105835</xdr:rowOff>
    </xdr:from>
    <xdr:to>
      <xdr:col>14</xdr:col>
      <xdr:colOff>585196</xdr:colOff>
      <xdr:row>893</xdr:row>
      <xdr:rowOff>93382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FBACF83F-4EB8-00C6-3E25-9C1FB9F568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77851" y="172381335"/>
              <a:ext cx="7642545" cy="21973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6227</xdr:colOff>
      <xdr:row>830</xdr:row>
      <xdr:rowOff>16685</xdr:rowOff>
    </xdr:from>
    <xdr:to>
      <xdr:col>13</xdr:col>
      <xdr:colOff>6225</xdr:colOff>
      <xdr:row>843</xdr:row>
      <xdr:rowOff>74706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30F962FD-F279-4982-9471-145BFDD6C9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31027" y="162697335"/>
              <a:ext cx="5905498" cy="24519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722161</xdr:colOff>
      <xdr:row>717</xdr:row>
      <xdr:rowOff>24902</xdr:rowOff>
    </xdr:from>
    <xdr:to>
      <xdr:col>8</xdr:col>
      <xdr:colOff>255247</xdr:colOff>
      <xdr:row>720</xdr:row>
      <xdr:rowOff>168087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BEE4A8F6-AA37-91D6-40DB-0622B5BFFA26}"/>
            </a:ext>
          </a:extLst>
        </xdr:cNvPr>
        <xdr:cNvSpPr txBox="1"/>
      </xdr:nvSpPr>
      <xdr:spPr>
        <a:xfrm rot="16200000">
          <a:off x="6683068" y="142461005"/>
          <a:ext cx="740832" cy="2614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700" b="1">
              <a:solidFill>
                <a:srgbClr val="00B0F0"/>
              </a:solidFill>
            </a:rPr>
            <a:t>customers</a:t>
          </a:r>
          <a:r>
            <a:rPr lang="en-IN" sz="1100" b="1">
              <a:solidFill>
                <a:srgbClr val="00B0F0"/>
              </a:solidFill>
            </a:rPr>
            <a:t> </a:t>
          </a:r>
        </a:p>
      </xdr:txBody>
    </xdr:sp>
    <xdr:clientData/>
  </xdr:twoCellAnchor>
  <xdr:twoCellAnchor>
    <xdr:from>
      <xdr:col>6</xdr:col>
      <xdr:colOff>834216</xdr:colOff>
      <xdr:row>881</xdr:row>
      <xdr:rowOff>74718</xdr:rowOff>
    </xdr:from>
    <xdr:to>
      <xdr:col>7</xdr:col>
      <xdr:colOff>205442</xdr:colOff>
      <xdr:row>884</xdr:row>
      <xdr:rowOff>56042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C5DDEAE-C9D0-C1A8-8976-3484334F9EA6}"/>
            </a:ext>
          </a:extLst>
        </xdr:cNvPr>
        <xdr:cNvSpPr txBox="1"/>
      </xdr:nvSpPr>
      <xdr:spPr>
        <a:xfrm rot="16200000">
          <a:off x="5998260" y="174341752"/>
          <a:ext cx="541618" cy="273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rgbClr val="00B0F0"/>
              </a:solidFill>
            </a:rPr>
            <a:t>users</a:t>
          </a:r>
        </a:p>
      </xdr:txBody>
    </xdr:sp>
    <xdr:clientData/>
  </xdr:twoCellAnchor>
  <xdr:twoCellAnchor>
    <xdr:from>
      <xdr:col>6</xdr:col>
      <xdr:colOff>873437</xdr:colOff>
      <xdr:row>895</xdr:row>
      <xdr:rowOff>80931</xdr:rowOff>
    </xdr:from>
    <xdr:to>
      <xdr:col>15</xdr:col>
      <xdr:colOff>0</xdr:colOff>
      <xdr:row>915</xdr:row>
      <xdr:rowOff>68480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F99B4638-0ED9-D923-155E-C3B3AE3A0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21790</xdr:colOff>
      <xdr:row>895</xdr:row>
      <xdr:rowOff>28017</xdr:rowOff>
    </xdr:from>
    <xdr:to>
      <xdr:col>7</xdr:col>
      <xdr:colOff>277035</xdr:colOff>
      <xdr:row>898</xdr:row>
      <xdr:rowOff>3115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6758FF1-9E51-1E91-2AA4-062BAFBF795C}"/>
            </a:ext>
          </a:extLst>
        </xdr:cNvPr>
        <xdr:cNvSpPr txBox="1"/>
      </xdr:nvSpPr>
      <xdr:spPr>
        <a:xfrm rot="16200000">
          <a:off x="6082305" y="176915982"/>
          <a:ext cx="535392" cy="2552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rgbClr val="00B0F0"/>
              </a:solidFill>
            </a:rPr>
            <a:t>users</a:t>
          </a:r>
        </a:p>
      </xdr:txBody>
    </xdr:sp>
    <xdr:clientData/>
  </xdr:twoCellAnchor>
  <xdr:twoCellAnchor editAs="oneCell">
    <xdr:from>
      <xdr:col>3</xdr:col>
      <xdr:colOff>952500</xdr:colOff>
      <xdr:row>974</xdr:row>
      <xdr:rowOff>186765</xdr:rowOff>
    </xdr:from>
    <xdr:to>
      <xdr:col>7</xdr:col>
      <xdr:colOff>801127</xdr:colOff>
      <xdr:row>987</xdr:row>
      <xdr:rowOff>6221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75DB282C-1B6E-8032-0EF7-781462E87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duotone>
            <a:prstClr val="black"/>
            <a:schemeClr val="accent4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3523627" y="191732647"/>
          <a:ext cx="4015442" cy="2259853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4</xdr:col>
      <xdr:colOff>14321</xdr:colOff>
      <xdr:row>988</xdr:row>
      <xdr:rowOff>186763</xdr:rowOff>
    </xdr:from>
    <xdr:to>
      <xdr:col>9</xdr:col>
      <xdr:colOff>68481</xdr:colOff>
      <xdr:row>1000</xdr:row>
      <xdr:rowOff>68481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7592517-1F6A-9F7C-B7F6-3434455B2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</xdr:col>
      <xdr:colOff>49805</xdr:colOff>
      <xdr:row>987</xdr:row>
      <xdr:rowOff>168088</xdr:rowOff>
    </xdr:from>
    <xdr:to>
      <xdr:col>4</xdr:col>
      <xdr:colOff>255246</xdr:colOff>
      <xdr:row>991</xdr:row>
      <xdr:rowOff>99608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518FD773-11AF-A613-DCBE-9BBC15D8952D}"/>
            </a:ext>
          </a:extLst>
        </xdr:cNvPr>
        <xdr:cNvSpPr txBox="1"/>
      </xdr:nvSpPr>
      <xdr:spPr>
        <a:xfrm rot="16200000">
          <a:off x="3361766" y="194390931"/>
          <a:ext cx="678578" cy="205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500" b="1">
              <a:solidFill>
                <a:srgbClr val="00B050"/>
              </a:solidFill>
              <a:latin typeface="Arial Black" panose="020B0A04020102020204" pitchFamily="34" charset="0"/>
            </a:rPr>
            <a:t>REGION'S </a:t>
          </a:r>
        </a:p>
      </xdr:txBody>
    </xdr:sp>
    <xdr:clientData/>
  </xdr:twoCellAnchor>
  <xdr:twoCellAnchor editAs="oneCell">
    <xdr:from>
      <xdr:col>5</xdr:col>
      <xdr:colOff>201692</xdr:colOff>
      <xdr:row>1012</xdr:row>
      <xdr:rowOff>168084</xdr:rowOff>
    </xdr:from>
    <xdr:to>
      <xdr:col>11</xdr:col>
      <xdr:colOff>837950</xdr:colOff>
      <xdr:row>1042</xdr:row>
      <xdr:rowOff>173070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649EF061-D921-2C60-8711-BD9C7C8E2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duotone>
            <a:prstClr val="black"/>
            <a:schemeClr val="accent5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4689025" y="198245751"/>
          <a:ext cx="6713494" cy="5592986"/>
        </a:xfrm>
        <a:prstGeom prst="rect">
          <a:avLst/>
        </a:prstGeom>
        <a:ln>
          <a:solidFill>
            <a:srgbClr val="FFC000"/>
          </a:solidFill>
        </a:ln>
      </xdr:spPr>
    </xdr:pic>
    <xdr:clientData/>
  </xdr:twoCellAnchor>
  <xdr:twoCellAnchor editAs="oneCell">
    <xdr:from>
      <xdr:col>6</xdr:col>
      <xdr:colOff>31750</xdr:colOff>
      <xdr:row>1129</xdr:row>
      <xdr:rowOff>190500</xdr:rowOff>
    </xdr:from>
    <xdr:to>
      <xdr:col>10</xdr:col>
      <xdr:colOff>592786</xdr:colOff>
      <xdr:row>1153</xdr:row>
      <xdr:rowOff>51021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3780F03A-5F45-98B8-26E8-7F08031AE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duotone>
            <a:prstClr val="black"/>
            <a:schemeClr val="accent2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5645150" y="218351100"/>
          <a:ext cx="4616687" cy="4330923"/>
        </a:xfrm>
        <a:prstGeom prst="rect">
          <a:avLst/>
        </a:prstGeom>
        <a:ln>
          <a:solidFill>
            <a:srgbClr val="FF0000"/>
          </a:solidFill>
        </a:ln>
        <a:effectLst>
          <a:glow rad="63500">
            <a:schemeClr val="accent2">
              <a:satMod val="175000"/>
              <a:alpha val="40000"/>
            </a:schemeClr>
          </a:glow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8</xdr:col>
      <xdr:colOff>68359</xdr:colOff>
      <xdr:row>1240</xdr:row>
      <xdr:rowOff>134497</xdr:rowOff>
    </xdr:from>
    <xdr:to>
      <xdr:col>14</xdr:col>
      <xdr:colOff>451635</xdr:colOff>
      <xdr:row>1272</xdr:row>
      <xdr:rowOff>165337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F9BDC51C-8041-CAA4-9248-04A1B7895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duotone>
            <a:prstClr val="black"/>
            <a:schemeClr val="tx2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7514490" y="236256223"/>
          <a:ext cx="5952917" cy="5852178"/>
        </a:xfrm>
        <a:prstGeom prst="rect">
          <a:avLst/>
        </a:prstGeom>
      </xdr:spPr>
    </xdr:pic>
    <xdr:clientData/>
  </xdr:twoCellAnchor>
  <xdr:twoCellAnchor editAs="oneCell">
    <xdr:from>
      <xdr:col>6</xdr:col>
      <xdr:colOff>654196</xdr:colOff>
      <xdr:row>1357</xdr:row>
      <xdr:rowOff>27803</xdr:rowOff>
    </xdr:from>
    <xdr:to>
      <xdr:col>11</xdr:col>
      <xdr:colOff>1015024</xdr:colOff>
      <xdr:row>1381</xdr:row>
      <xdr:rowOff>36104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735B28A8-FBA7-84A6-8900-5FDDAE9B9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duotone>
            <a:prstClr val="black"/>
            <a:srgbClr val="D9C3A5">
              <a:tint val="50000"/>
              <a:satMod val="180000"/>
            </a:srgbClr>
          </a:duotone>
        </a:blip>
        <a:stretch>
          <a:fillRect/>
        </a:stretch>
      </xdr:blipFill>
      <xdr:spPr>
        <a:xfrm>
          <a:off x="6632781" y="255956765"/>
          <a:ext cx="5376546" cy="4660035"/>
        </a:xfrm>
        <a:prstGeom prst="rect">
          <a:avLst/>
        </a:prstGeom>
      </xdr:spPr>
    </xdr:pic>
    <xdr:clientData/>
  </xdr:twoCellAnchor>
  <xdr:twoCellAnchor editAs="oneCell">
    <xdr:from>
      <xdr:col>7</xdr:col>
      <xdr:colOff>29345</xdr:colOff>
      <xdr:row>1488</xdr:row>
      <xdr:rowOff>103657</xdr:rowOff>
    </xdr:from>
    <xdr:to>
      <xdr:col>15</xdr:col>
      <xdr:colOff>538959</xdr:colOff>
      <xdr:row>1533</xdr:row>
      <xdr:rowOff>25597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77CFDE83-7ABA-11DD-0C4D-AD0F35593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duotone>
            <a:prstClr val="black"/>
            <a:schemeClr val="accent3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6918133" y="282746005"/>
          <a:ext cx="8400729" cy="8431444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635000</xdr:colOff>
      <xdr:row>1618</xdr:row>
      <xdr:rowOff>57727</xdr:rowOff>
    </xdr:from>
    <xdr:to>
      <xdr:col>15</xdr:col>
      <xdr:colOff>486671</xdr:colOff>
      <xdr:row>1629</xdr:row>
      <xdr:rowOff>107208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20DE791E-498E-D804-521C-46B0E1BD7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duotone>
            <a:prstClr val="black"/>
            <a:schemeClr val="accent2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8741558" y="305723636"/>
          <a:ext cx="6292273" cy="2952337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 editAs="oneCell">
    <xdr:from>
      <xdr:col>6</xdr:col>
      <xdr:colOff>886209</xdr:colOff>
      <xdr:row>1649</xdr:row>
      <xdr:rowOff>57729</xdr:rowOff>
    </xdr:from>
    <xdr:to>
      <xdr:col>12</xdr:col>
      <xdr:colOff>122199</xdr:colOff>
      <xdr:row>1660</xdr:row>
      <xdr:rowOff>49482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ADD42338-E0B3-FA6D-CA40-5625C2603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duotone>
            <a:prstClr val="black"/>
            <a:schemeClr val="tx2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7564176" y="312589377"/>
          <a:ext cx="5446664" cy="2531752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 editAs="oneCell">
    <xdr:from>
      <xdr:col>8</xdr:col>
      <xdr:colOff>543036</xdr:colOff>
      <xdr:row>1674</xdr:row>
      <xdr:rowOff>4480</xdr:rowOff>
    </xdr:from>
    <xdr:to>
      <xdr:col>13</xdr:col>
      <xdr:colOff>511500</xdr:colOff>
      <xdr:row>1690</xdr:row>
      <xdr:rowOff>136541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32A59324-ECB3-3C9E-A5AA-234A95D05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duotone>
            <a:prstClr val="black"/>
            <a:schemeClr val="accent4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8978111" y="316348211"/>
          <a:ext cx="4408427" cy="3041688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6977</xdr:colOff>
      <xdr:row>1714</xdr:row>
      <xdr:rowOff>13957</xdr:rowOff>
    </xdr:from>
    <xdr:to>
      <xdr:col>10</xdr:col>
      <xdr:colOff>748994</xdr:colOff>
      <xdr:row>1725</xdr:row>
      <xdr:rowOff>157159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745BB5A2-0439-EB8D-C01C-AA7A83995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duotone>
            <a:prstClr val="black"/>
            <a:schemeClr val="accent5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6803570" y="324875770"/>
          <a:ext cx="4800879" cy="2278479"/>
        </a:xfrm>
        <a:prstGeom prst="rect">
          <a:avLst/>
        </a:prstGeom>
        <a:ln w="28575">
          <a:solidFill>
            <a:srgbClr val="FF0000"/>
          </a:solidFill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B94552-E882-4BED-BC4B-A5FEC332784F}" name="Table1" displayName="Table1" ref="B4:C11" totalsRowShown="0" tableBorderDxfId="36">
  <autoFilter ref="B4:C11" xr:uid="{DAB94552-E882-4BED-BC4B-A5FEC332784F}"/>
  <tableColumns count="2">
    <tableColumn id="1" xr3:uid="{B56214A3-06F7-44F7-B4A4-F6B9C744E4F2}" name="Column1"/>
    <tableColumn id="2" xr3:uid="{C5D5C1EF-A388-48EA-BD60-0EF1A6F1B742}" name="Column2" dataDxfId="3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CDD80F-3025-4C51-9ED3-0D345BE35852}" name="Table4" displayName="Table4" ref="D567:E570" totalsRowShown="0" headerRowDxfId="24" headerRowBorderDxfId="23" tableBorderDxfId="22" totalsRowBorderDxfId="21">
  <autoFilter ref="D567:E570" xr:uid="{10CDD80F-3025-4C51-9ED3-0D345BE35852}"/>
  <tableColumns count="2">
    <tableColumn id="1" xr3:uid="{7C3AE4D3-86D9-4C5D-AD85-E271FEF0BBE5}" name="AGES RANGE" dataDxfId="20"/>
    <tableColumn id="2" xr3:uid="{D8E822B4-CEC2-4A92-951F-F0D93281A006}" name="frequency" dataDxfId="19"/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9C8B26E-3D88-4267-9D18-244C3A1EDC49}" name="Table13" displayName="Table13" ref="A574:B581" totalsRowShown="0" headerRowDxfId="18" dataDxfId="17" tableBorderDxfId="16">
  <autoFilter ref="A574:B581" xr:uid="{D9C8B26E-3D88-4267-9D18-244C3A1EDC49}"/>
  <tableColumns count="2">
    <tableColumn id="1" xr3:uid="{97EFA310-BB6F-4A15-BE89-B07796C8638C}" name="Column1" dataDxfId="15"/>
    <tableColumn id="2" xr3:uid="{70D60D2B-2A54-4425-A593-D1CA5E7094C7}" name="Column2" dataDxfId="14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3D4262E-628D-4DCD-8F0E-54E4CC043AF2}" name="Table15" displayName="Table15" ref="B431:C437" totalsRowShown="0" dataDxfId="13" tableBorderDxfId="12">
  <autoFilter ref="B431:C437" xr:uid="{73D4262E-628D-4DCD-8F0E-54E4CC043AF2}"/>
  <tableColumns count="2">
    <tableColumn id="1" xr3:uid="{E31829B8-57D7-4AF9-9976-901AE26349DF}" name="Column1" dataDxfId="11"/>
    <tableColumn id="2" xr3:uid="{70314ED8-4C2C-45D3-A6C1-8854E310BA19}" name="Column2" dataDxfId="10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ACB4997-C212-4770-B063-552E2398C852}" name="Table17" displayName="Table17" ref="B645:C650" totalsRowShown="0" headerRowDxfId="9" dataDxfId="8" tableBorderDxfId="7">
  <autoFilter ref="B645:C650" xr:uid="{8ACB4997-C212-4770-B063-552E2398C852}"/>
  <tableColumns count="2">
    <tableColumn id="1" xr3:uid="{C237037E-F32A-4543-A280-ED4A8B4D203D}" name="Column1" dataDxfId="6"/>
    <tableColumn id="2" xr3:uid="{C8713F3A-BE56-4A75-83B6-7DA163480B59}" name="Column2" dataDxfId="5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03BC0DC-CC62-463D-A861-70F618E8F236}" name="Table18" displayName="Table18" ref="B663:C670" totalsRowShown="0" headerRowDxfId="4" dataDxfId="3" tableBorderDxfId="2">
  <autoFilter ref="B663:C670" xr:uid="{603BC0DC-CC62-463D-A861-70F618E8F236}"/>
  <tableColumns count="2">
    <tableColumn id="1" xr3:uid="{A90073B9-3204-44AB-B1B4-6BC6FA8845FE}" name="defect type " dataDxfId="1"/>
    <tableColumn id="2" xr3:uid="{9F2DEED1-CF74-4F7C-8DE0-3E163F74EEBB}" name="frequency" dataDxfId="0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F2FB27-67BC-4E78-A381-ADB3B0E045A8}" name="Table5" displayName="Table5" ref="B24:C47" totalsRowShown="0">
  <autoFilter ref="B24:C47" xr:uid="{EBF2FB27-67BC-4E78-A381-ADB3B0E045A8}"/>
  <tableColumns count="2">
    <tableColumn id="1" xr3:uid="{76E350D7-D378-40C8-9893-539F166F419C}" name="Column1"/>
    <tableColumn id="2" xr3:uid="{56DA3C47-DC70-4B90-A747-144B85694EBC}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AA8BC7-2C32-4973-A585-41F5D2DED876}" name="Table8" displayName="Table8" ref="B55:C106" totalsRowShown="0">
  <autoFilter ref="B55:C106" xr:uid="{D9AA8BC7-2C32-4973-A585-41F5D2DED876}"/>
  <tableColumns count="2">
    <tableColumn id="1" xr3:uid="{E0CB5647-0806-42C8-A9C5-B7074C5D9046}" name="Column1"/>
    <tableColumn id="2" xr3:uid="{ADA92B22-FC2A-495F-B31E-71F2A9D8AC5D}" name="Column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7AF8D52-6619-458A-9305-4459358BC77C}" name="Table9" displayName="Table9" ref="E55:F106" totalsRowShown="0">
  <autoFilter ref="E55:F106" xr:uid="{A7AF8D52-6619-458A-9305-4459358BC77C}"/>
  <tableColumns count="2">
    <tableColumn id="1" xr3:uid="{5D8754BF-5C35-4B40-A523-0DF9064FEEEA}" name="Column1"/>
    <tableColumn id="2" xr3:uid="{4846C3A4-BBDA-465F-BD76-5E46B002AAD0}" name="Column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82CB0D3-F0EB-4E04-97A5-94852D253814}" name="Table10" displayName="Table10" ref="H55:I106" totalsRowShown="0">
  <autoFilter ref="H55:I106" xr:uid="{282CB0D3-F0EB-4E04-97A5-94852D253814}"/>
  <tableColumns count="2">
    <tableColumn id="1" xr3:uid="{5E888B50-B6C5-4132-8FA1-389C97518918}" name="Column1"/>
    <tableColumn id="2" xr3:uid="{0352DAE6-E818-468C-AB3A-1021CAD969BF}" name="Column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3B3E9BD-6BD1-46A4-B972-EEE2E242FBA8}" name="Table11" displayName="Table11" ref="B171:C221" totalsRowShown="0" tableBorderDxfId="34">
  <autoFilter ref="B171:C221" xr:uid="{C3B3E9BD-6BD1-46A4-B972-EEE2E242FBA8}"/>
  <tableColumns count="2">
    <tableColumn id="1" xr3:uid="{D3AE35C1-9260-4E39-9398-3999873C97DE}" name="Column1"/>
    <tableColumn id="2" xr3:uid="{959E4154-72DA-4719-AA37-9D533D25466F}" name="Column2" dataDxfId="33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C5458BF-EEA9-43BF-A911-E1AC4136C1FF}" name="Table12" displayName="Table12" ref="B136:C166" totalsRowShown="0" tableBorderDxfId="32">
  <autoFilter ref="B136:C166" xr:uid="{1C5458BF-EEA9-43BF-A911-E1AC4136C1FF}"/>
  <tableColumns count="2">
    <tableColumn id="1" xr3:uid="{683D4B1B-F3A0-4F47-BD0F-C7B143CE2208}" name="Column1"/>
    <tableColumn id="2" xr3:uid="{5492BABD-BB0C-45C7-B52E-0F8DC7AC6C61}" name="Column2" dataDxfId="31" dataCellStyle="Currency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10ACCF0-BB87-40F4-B8F0-C339163795C6}" name="Table16" displayName="Table16" ref="B113:C123" totalsRowShown="0" headerRowDxfId="30" dataDxfId="29">
  <autoFilter ref="B113:C123" xr:uid="{410ACCF0-BB87-40F4-B8F0-C339163795C6}"/>
  <tableColumns count="2">
    <tableColumn id="1" xr3:uid="{7693F2E1-C67B-4F2E-9232-354CAB71B084}" name="Column1" dataDxfId="28"/>
    <tableColumn id="2" xr3:uid="{6EEC3400-2946-49B5-A112-283A33C9CA7F}" name="Column2" dataDxfId="27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ABD1175-9E55-4772-A944-56DA8D839C35}" name="Table14" displayName="Table14" ref="B237:C249" totalsRowShown="0" tableBorderDxfId="26">
  <autoFilter ref="B237:C249" xr:uid="{6ABD1175-9E55-4772-A944-56DA8D839C35}"/>
  <tableColumns count="2">
    <tableColumn id="1" xr3:uid="{1C5AB799-449A-4301-B400-E25BAAF87711}" name="Column1"/>
    <tableColumn id="2" xr3:uid="{7C316826-FF02-4E04-97F3-B31DB5EAEE9D}" name="Column2" dataDxfId="25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EA3D4BE-9AB1-417C-B0FB-EE3AA4D48EE2}">
  <we:reference id="wa200005271" version="2.2.0.0" store="en-US" storeType="OMEX"/>
  <we:alternateReferences>
    <we:reference id="wa200005271" version="2.2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7850-1C07-4C40-BBE8-3DF1E38D45D1}">
  <sheetPr>
    <pageSetUpPr fitToPage="1"/>
  </sheetPr>
  <dimension ref="A1:Y1731"/>
  <sheetViews>
    <sheetView tabSelected="1" topLeftCell="A1549" zoomScale="74" zoomScaleNormal="70" workbookViewId="0">
      <selection activeCell="E1124" sqref="E1124"/>
    </sheetView>
  </sheetViews>
  <sheetFormatPr defaultRowHeight="14.5" x14ac:dyDescent="0.35"/>
  <cols>
    <col min="1" max="1" width="14" customWidth="1"/>
    <col min="2" max="2" width="19.08984375" customWidth="1"/>
    <col min="3" max="3" width="20.90625" customWidth="1"/>
    <col min="4" max="4" width="15" customWidth="1"/>
    <col min="5" max="5" width="16.36328125" customWidth="1"/>
    <col min="6" max="6" width="15.1796875" customWidth="1"/>
    <col min="7" max="7" width="12.90625" customWidth="1"/>
    <col min="8" max="8" width="21.08984375" customWidth="1"/>
    <col min="9" max="9" width="13.7265625" customWidth="1"/>
    <col min="10" max="10" width="10.26953125" customWidth="1"/>
    <col min="11" max="11" width="13.6328125" customWidth="1"/>
    <col min="12" max="12" width="17.08984375" customWidth="1"/>
    <col min="14" max="14" width="15.81640625" customWidth="1"/>
    <col min="15" max="15" width="12.6328125" customWidth="1"/>
  </cols>
  <sheetData>
    <row r="1" spans="2:12" ht="15" thickBot="1" x14ac:dyDescent="0.4">
      <c r="C1" s="436" t="s">
        <v>0</v>
      </c>
      <c r="D1" s="437"/>
      <c r="E1" s="437"/>
      <c r="F1" s="437"/>
      <c r="G1" s="438"/>
    </row>
    <row r="2" spans="2:12" ht="16" thickBot="1" x14ac:dyDescent="0.4">
      <c r="C2" s="439"/>
      <c r="D2" s="440"/>
      <c r="E2" s="440"/>
      <c r="F2" s="440"/>
      <c r="G2" s="441"/>
      <c r="I2" s="411" t="s">
        <v>345</v>
      </c>
      <c r="J2" s="412"/>
      <c r="K2" s="412"/>
      <c r="L2" s="413"/>
    </row>
    <row r="4" spans="2:12" x14ac:dyDescent="0.35">
      <c r="B4" t="s">
        <v>6</v>
      </c>
      <c r="C4" t="s">
        <v>7</v>
      </c>
    </row>
    <row r="5" spans="2:12" x14ac:dyDescent="0.35">
      <c r="B5" t="s">
        <v>1</v>
      </c>
      <c r="C5">
        <v>50</v>
      </c>
    </row>
    <row r="6" spans="2:12" x14ac:dyDescent="0.35">
      <c r="B6" t="s">
        <v>2</v>
      </c>
      <c r="C6">
        <v>60</v>
      </c>
    </row>
    <row r="7" spans="2:12" x14ac:dyDescent="0.35">
      <c r="B7" t="s">
        <v>3</v>
      </c>
      <c r="C7">
        <v>55</v>
      </c>
    </row>
    <row r="8" spans="2:12" x14ac:dyDescent="0.35">
      <c r="B8" t="s">
        <v>4</v>
      </c>
      <c r="C8">
        <v>70</v>
      </c>
    </row>
    <row r="9" spans="2:12" x14ac:dyDescent="0.35">
      <c r="B9" s="1" t="s">
        <v>5</v>
      </c>
      <c r="C9" s="1">
        <f>AVERAGE(C5:C8)</f>
        <v>58.75</v>
      </c>
      <c r="E9" s="1"/>
      <c r="F9" s="1"/>
      <c r="H9" s="1"/>
      <c r="I9" s="2"/>
      <c r="J9" s="2"/>
      <c r="K9" s="2"/>
    </row>
    <row r="10" spans="2:12" x14ac:dyDescent="0.35">
      <c r="B10" s="1" t="s">
        <v>8</v>
      </c>
      <c r="C10" s="1">
        <f>MEDIAN(C5:C8)</f>
        <v>57.5</v>
      </c>
    </row>
    <row r="11" spans="2:12" x14ac:dyDescent="0.35">
      <c r="B11" s="1" t="s">
        <v>9</v>
      </c>
      <c r="C11" s="246" t="s">
        <v>865</v>
      </c>
      <c r="D11" s="247"/>
      <c r="E11" s="245"/>
    </row>
    <row r="12" spans="2:12" ht="15" thickBot="1" x14ac:dyDescent="0.4"/>
    <row r="13" spans="2:12" x14ac:dyDescent="0.35">
      <c r="B13" s="469" t="s">
        <v>866</v>
      </c>
      <c r="C13" s="470"/>
      <c r="D13" s="471"/>
    </row>
    <row r="14" spans="2:12" ht="15" thickBot="1" x14ac:dyDescent="0.4">
      <c r="B14" s="472" t="s">
        <v>867</v>
      </c>
      <c r="C14" s="473"/>
      <c r="D14" s="474"/>
    </row>
    <row r="19" spans="2:9" ht="15" thickBot="1" x14ac:dyDescent="0.4"/>
    <row r="20" spans="2:9" x14ac:dyDescent="0.35">
      <c r="G20" s="442" t="s">
        <v>10</v>
      </c>
      <c r="H20" s="443"/>
      <c r="I20" s="444"/>
    </row>
    <row r="21" spans="2:9" ht="15" thickBot="1" x14ac:dyDescent="0.4">
      <c r="G21" s="445"/>
      <c r="H21" s="446"/>
      <c r="I21" s="447"/>
    </row>
    <row r="24" spans="2:9" x14ac:dyDescent="0.35">
      <c r="B24" t="s">
        <v>6</v>
      </c>
      <c r="C24" t="s">
        <v>7</v>
      </c>
    </row>
    <row r="25" spans="2:9" x14ac:dyDescent="0.35">
      <c r="B25" t="s">
        <v>11</v>
      </c>
      <c r="C25">
        <v>15</v>
      </c>
    </row>
    <row r="26" spans="2:9" x14ac:dyDescent="0.35">
      <c r="B26" t="s">
        <v>12</v>
      </c>
      <c r="C26">
        <v>10</v>
      </c>
    </row>
    <row r="27" spans="2:9" x14ac:dyDescent="0.35">
      <c r="B27" t="s">
        <v>13</v>
      </c>
      <c r="C27">
        <v>20</v>
      </c>
    </row>
    <row r="28" spans="2:9" x14ac:dyDescent="0.35">
      <c r="B28" t="s">
        <v>14</v>
      </c>
      <c r="C28">
        <v>25</v>
      </c>
    </row>
    <row r="29" spans="2:9" x14ac:dyDescent="0.35">
      <c r="B29" t="s">
        <v>15</v>
      </c>
      <c r="C29">
        <v>15</v>
      </c>
    </row>
    <row r="30" spans="2:9" x14ac:dyDescent="0.35">
      <c r="B30" t="s">
        <v>16</v>
      </c>
      <c r="C30">
        <v>10</v>
      </c>
    </row>
    <row r="31" spans="2:9" x14ac:dyDescent="0.35">
      <c r="B31" t="s">
        <v>17</v>
      </c>
      <c r="C31">
        <v>30</v>
      </c>
    </row>
    <row r="32" spans="2:9" x14ac:dyDescent="0.35">
      <c r="B32" t="s">
        <v>18</v>
      </c>
      <c r="C32">
        <v>20</v>
      </c>
    </row>
    <row r="33" spans="2:12" x14ac:dyDescent="0.35">
      <c r="B33" t="s">
        <v>19</v>
      </c>
      <c r="C33">
        <v>15</v>
      </c>
    </row>
    <row r="34" spans="2:12" x14ac:dyDescent="0.35">
      <c r="B34" t="s">
        <v>20</v>
      </c>
      <c r="C34">
        <v>10</v>
      </c>
    </row>
    <row r="35" spans="2:12" x14ac:dyDescent="0.35">
      <c r="B35" t="s">
        <v>21</v>
      </c>
      <c r="C35">
        <v>10</v>
      </c>
    </row>
    <row r="36" spans="2:12" x14ac:dyDescent="0.35">
      <c r="B36" t="s">
        <v>22</v>
      </c>
      <c r="C36">
        <v>25</v>
      </c>
    </row>
    <row r="37" spans="2:12" x14ac:dyDescent="0.35">
      <c r="B37" t="s">
        <v>23</v>
      </c>
      <c r="C37">
        <v>15</v>
      </c>
    </row>
    <row r="38" spans="2:12" x14ac:dyDescent="0.35">
      <c r="B38" t="s">
        <v>24</v>
      </c>
      <c r="C38">
        <v>20</v>
      </c>
    </row>
    <row r="39" spans="2:12" x14ac:dyDescent="0.35">
      <c r="B39" t="s">
        <v>25</v>
      </c>
      <c r="C39">
        <v>20</v>
      </c>
    </row>
    <row r="40" spans="2:12" x14ac:dyDescent="0.35">
      <c r="B40" t="s">
        <v>26</v>
      </c>
      <c r="C40">
        <v>15</v>
      </c>
    </row>
    <row r="41" spans="2:12" x14ac:dyDescent="0.35">
      <c r="B41" t="s">
        <v>27</v>
      </c>
      <c r="C41">
        <v>10</v>
      </c>
    </row>
    <row r="42" spans="2:12" x14ac:dyDescent="0.35">
      <c r="B42" t="s">
        <v>28</v>
      </c>
      <c r="C42">
        <v>10</v>
      </c>
    </row>
    <row r="43" spans="2:12" ht="15" thickBot="1" x14ac:dyDescent="0.4">
      <c r="B43" t="s">
        <v>29</v>
      </c>
      <c r="C43">
        <v>20</v>
      </c>
    </row>
    <row r="44" spans="2:12" ht="16" thickBot="1" x14ac:dyDescent="0.4">
      <c r="B44" t="s">
        <v>30</v>
      </c>
      <c r="C44">
        <v>25</v>
      </c>
      <c r="E44" s="475" t="s">
        <v>868</v>
      </c>
      <c r="F44" s="476"/>
      <c r="G44" s="476"/>
      <c r="H44" s="476"/>
      <c r="I44" s="476"/>
      <c r="J44" s="477"/>
    </row>
    <row r="45" spans="2:12" ht="19" thickBot="1" x14ac:dyDescent="0.5">
      <c r="B45" s="175" t="s">
        <v>5</v>
      </c>
      <c r="C45" s="176">
        <f>AVERAGE(C25:C44)</f>
        <v>17</v>
      </c>
      <c r="E45" s="478" t="s">
        <v>869</v>
      </c>
      <c r="F45" s="479"/>
      <c r="G45" s="479"/>
      <c r="H45" s="479"/>
      <c r="I45" s="479"/>
      <c r="J45" s="480"/>
      <c r="K45" s="108"/>
      <c r="L45" s="108"/>
    </row>
    <row r="46" spans="2:12" ht="19" thickBot="1" x14ac:dyDescent="0.5">
      <c r="B46" s="177" t="s">
        <v>8</v>
      </c>
      <c r="C46" s="178">
        <f>MEDIAN(C25:C44)</f>
        <v>15</v>
      </c>
      <c r="E46" s="481" t="s">
        <v>870</v>
      </c>
      <c r="F46" s="482"/>
      <c r="G46" s="482"/>
      <c r="H46" s="482"/>
      <c r="I46" s="482"/>
      <c r="J46" s="483"/>
      <c r="K46" s="108"/>
      <c r="L46" s="108"/>
    </row>
    <row r="47" spans="2:12" ht="19" thickBot="1" x14ac:dyDescent="0.5">
      <c r="B47" s="65" t="s">
        <v>9</v>
      </c>
      <c r="C47" s="66">
        <f>MODE(C25:C44)</f>
        <v>10</v>
      </c>
      <c r="K47" s="108"/>
      <c r="L47" s="108"/>
    </row>
    <row r="49" spans="2:9" ht="15" thickBot="1" x14ac:dyDescent="0.4"/>
    <row r="50" spans="2:9" x14ac:dyDescent="0.35">
      <c r="F50" s="430" t="s">
        <v>31</v>
      </c>
      <c r="G50" s="431"/>
      <c r="H50" s="431"/>
      <c r="I50" s="432"/>
    </row>
    <row r="51" spans="2:9" ht="15" thickBot="1" x14ac:dyDescent="0.4">
      <c r="F51" s="433"/>
      <c r="G51" s="434"/>
      <c r="H51" s="434"/>
      <c r="I51" s="435"/>
    </row>
    <row r="55" spans="2:9" x14ac:dyDescent="0.35">
      <c r="B55" t="s">
        <v>6</v>
      </c>
      <c r="C55" t="s">
        <v>7</v>
      </c>
      <c r="E55" t="s">
        <v>6</v>
      </c>
      <c r="F55" t="s">
        <v>7</v>
      </c>
      <c r="H55" t="s">
        <v>6</v>
      </c>
      <c r="I55" t="s">
        <v>7</v>
      </c>
    </row>
    <row r="56" spans="2:9" x14ac:dyDescent="0.35">
      <c r="B56" t="s">
        <v>11</v>
      </c>
      <c r="C56">
        <v>3</v>
      </c>
      <c r="E56" t="s">
        <v>11</v>
      </c>
      <c r="F56">
        <v>3</v>
      </c>
      <c r="H56" t="s">
        <v>11</v>
      </c>
      <c r="I56">
        <v>3</v>
      </c>
    </row>
    <row r="57" spans="2:9" x14ac:dyDescent="0.35">
      <c r="B57" t="s">
        <v>12</v>
      </c>
      <c r="C57">
        <v>2</v>
      </c>
      <c r="E57" t="s">
        <v>12</v>
      </c>
      <c r="F57">
        <v>2</v>
      </c>
      <c r="H57" t="s">
        <v>12</v>
      </c>
      <c r="I57">
        <v>2</v>
      </c>
    </row>
    <row r="58" spans="2:9" x14ac:dyDescent="0.35">
      <c r="B58" t="s">
        <v>13</v>
      </c>
      <c r="C58">
        <v>5</v>
      </c>
      <c r="E58" t="s">
        <v>13</v>
      </c>
      <c r="F58">
        <v>5</v>
      </c>
      <c r="H58" t="s">
        <v>13</v>
      </c>
      <c r="I58">
        <v>5</v>
      </c>
    </row>
    <row r="59" spans="2:9" x14ac:dyDescent="0.35">
      <c r="B59" t="s">
        <v>14</v>
      </c>
      <c r="C59">
        <v>4</v>
      </c>
      <c r="E59" t="s">
        <v>14</v>
      </c>
      <c r="F59">
        <v>4</v>
      </c>
      <c r="H59" t="s">
        <v>14</v>
      </c>
      <c r="I59">
        <v>4</v>
      </c>
    </row>
    <row r="60" spans="2:9" x14ac:dyDescent="0.35">
      <c r="B60" t="s">
        <v>15</v>
      </c>
      <c r="C60">
        <v>7</v>
      </c>
      <c r="E60" t="s">
        <v>15</v>
      </c>
      <c r="F60">
        <v>7</v>
      </c>
      <c r="H60" t="s">
        <v>15</v>
      </c>
      <c r="I60">
        <v>7</v>
      </c>
    </row>
    <row r="61" spans="2:9" x14ac:dyDescent="0.35">
      <c r="B61" t="s">
        <v>16</v>
      </c>
      <c r="C61">
        <v>2</v>
      </c>
      <c r="E61" t="s">
        <v>16</v>
      </c>
      <c r="F61">
        <v>2</v>
      </c>
      <c r="H61" t="s">
        <v>16</v>
      </c>
      <c r="I61">
        <v>2</v>
      </c>
    </row>
    <row r="62" spans="2:9" x14ac:dyDescent="0.35">
      <c r="B62" t="s">
        <v>17</v>
      </c>
      <c r="C62">
        <v>3</v>
      </c>
      <c r="E62" t="s">
        <v>17</v>
      </c>
      <c r="F62">
        <v>3</v>
      </c>
      <c r="H62" t="s">
        <v>17</v>
      </c>
      <c r="I62">
        <v>3</v>
      </c>
    </row>
    <row r="63" spans="2:9" x14ac:dyDescent="0.35">
      <c r="B63" t="s">
        <v>18</v>
      </c>
      <c r="C63">
        <v>3</v>
      </c>
      <c r="E63" t="s">
        <v>18</v>
      </c>
      <c r="F63">
        <v>3</v>
      </c>
      <c r="H63" t="s">
        <v>18</v>
      </c>
      <c r="I63">
        <v>3</v>
      </c>
    </row>
    <row r="64" spans="2:9" x14ac:dyDescent="0.35">
      <c r="B64" t="s">
        <v>19</v>
      </c>
      <c r="C64">
        <v>1</v>
      </c>
      <c r="E64" t="s">
        <v>19</v>
      </c>
      <c r="F64">
        <v>1</v>
      </c>
      <c r="H64" t="s">
        <v>19</v>
      </c>
      <c r="I64">
        <v>1</v>
      </c>
    </row>
    <row r="65" spans="2:9" x14ac:dyDescent="0.35">
      <c r="B65" t="s">
        <v>20</v>
      </c>
      <c r="C65">
        <v>6</v>
      </c>
      <c r="E65" t="s">
        <v>20</v>
      </c>
      <c r="F65">
        <v>6</v>
      </c>
      <c r="H65" t="s">
        <v>20</v>
      </c>
      <c r="I65">
        <v>6</v>
      </c>
    </row>
    <row r="66" spans="2:9" x14ac:dyDescent="0.35">
      <c r="B66" t="s">
        <v>21</v>
      </c>
      <c r="C66">
        <v>4</v>
      </c>
      <c r="E66" t="s">
        <v>21</v>
      </c>
      <c r="F66">
        <v>4</v>
      </c>
      <c r="H66" t="s">
        <v>21</v>
      </c>
      <c r="I66">
        <v>4</v>
      </c>
    </row>
    <row r="67" spans="2:9" x14ac:dyDescent="0.35">
      <c r="B67" t="s">
        <v>22</v>
      </c>
      <c r="C67">
        <v>2</v>
      </c>
      <c r="E67" t="s">
        <v>22</v>
      </c>
      <c r="F67">
        <v>2</v>
      </c>
      <c r="H67" t="s">
        <v>22</v>
      </c>
      <c r="I67">
        <v>2</v>
      </c>
    </row>
    <row r="68" spans="2:9" x14ac:dyDescent="0.35">
      <c r="B68" t="s">
        <v>23</v>
      </c>
      <c r="C68">
        <v>3</v>
      </c>
      <c r="E68" t="s">
        <v>23</v>
      </c>
      <c r="F68">
        <v>3</v>
      </c>
      <c r="H68" t="s">
        <v>23</v>
      </c>
      <c r="I68">
        <v>3</v>
      </c>
    </row>
    <row r="69" spans="2:9" x14ac:dyDescent="0.35">
      <c r="B69" t="s">
        <v>24</v>
      </c>
      <c r="C69">
        <v>5</v>
      </c>
      <c r="E69" t="s">
        <v>24</v>
      </c>
      <c r="F69">
        <v>5</v>
      </c>
      <c r="H69" t="s">
        <v>24</v>
      </c>
      <c r="I69">
        <v>5</v>
      </c>
    </row>
    <row r="70" spans="2:9" x14ac:dyDescent="0.35">
      <c r="B70" t="s">
        <v>25</v>
      </c>
      <c r="C70">
        <v>2</v>
      </c>
      <c r="E70" t="s">
        <v>25</v>
      </c>
      <c r="F70">
        <v>2</v>
      </c>
      <c r="H70" t="s">
        <v>25</v>
      </c>
      <c r="I70">
        <v>2</v>
      </c>
    </row>
    <row r="71" spans="2:9" x14ac:dyDescent="0.35">
      <c r="B71" t="s">
        <v>26</v>
      </c>
      <c r="C71">
        <v>4</v>
      </c>
      <c r="E71" t="s">
        <v>26</v>
      </c>
      <c r="F71">
        <v>4</v>
      </c>
      <c r="H71" t="s">
        <v>26</v>
      </c>
      <c r="I71">
        <v>4</v>
      </c>
    </row>
    <row r="72" spans="2:9" x14ac:dyDescent="0.35">
      <c r="B72" t="s">
        <v>27</v>
      </c>
      <c r="C72">
        <v>2</v>
      </c>
      <c r="E72" t="s">
        <v>27</v>
      </c>
      <c r="F72">
        <v>2</v>
      </c>
      <c r="H72" t="s">
        <v>27</v>
      </c>
      <c r="I72">
        <v>2</v>
      </c>
    </row>
    <row r="73" spans="2:9" x14ac:dyDescent="0.35">
      <c r="B73" t="s">
        <v>28</v>
      </c>
      <c r="C73">
        <v>1</v>
      </c>
      <c r="E73" t="s">
        <v>28</v>
      </c>
      <c r="F73">
        <v>1</v>
      </c>
      <c r="H73" t="s">
        <v>28</v>
      </c>
      <c r="I73">
        <v>1</v>
      </c>
    </row>
    <row r="74" spans="2:9" x14ac:dyDescent="0.35">
      <c r="B74" t="s">
        <v>29</v>
      </c>
      <c r="C74">
        <v>3</v>
      </c>
      <c r="E74" t="s">
        <v>29</v>
      </c>
      <c r="F74">
        <v>3</v>
      </c>
      <c r="H74" t="s">
        <v>29</v>
      </c>
      <c r="I74">
        <v>3</v>
      </c>
    </row>
    <row r="75" spans="2:9" x14ac:dyDescent="0.35">
      <c r="B75" t="s">
        <v>30</v>
      </c>
      <c r="C75">
        <v>5</v>
      </c>
      <c r="E75" t="s">
        <v>30</v>
      </c>
      <c r="F75">
        <v>5</v>
      </c>
      <c r="H75" t="s">
        <v>30</v>
      </c>
      <c r="I75">
        <v>5</v>
      </c>
    </row>
    <row r="76" spans="2:9" x14ac:dyDescent="0.35">
      <c r="B76" t="s">
        <v>32</v>
      </c>
      <c r="C76">
        <v>6</v>
      </c>
      <c r="E76" t="s">
        <v>32</v>
      </c>
      <c r="F76">
        <v>6</v>
      </c>
      <c r="H76" t="s">
        <v>32</v>
      </c>
      <c r="I76">
        <v>6</v>
      </c>
    </row>
    <row r="77" spans="2:9" x14ac:dyDescent="0.35">
      <c r="B77" t="s">
        <v>33</v>
      </c>
      <c r="C77">
        <v>3</v>
      </c>
      <c r="E77" t="s">
        <v>33</v>
      </c>
      <c r="F77">
        <v>3</v>
      </c>
      <c r="H77" t="s">
        <v>33</v>
      </c>
      <c r="I77">
        <v>3</v>
      </c>
    </row>
    <row r="78" spans="2:9" x14ac:dyDescent="0.35">
      <c r="B78" t="s">
        <v>34</v>
      </c>
      <c r="C78">
        <v>2</v>
      </c>
      <c r="E78" t="s">
        <v>34</v>
      </c>
      <c r="F78">
        <v>2</v>
      </c>
      <c r="H78" t="s">
        <v>34</v>
      </c>
      <c r="I78">
        <v>2</v>
      </c>
    </row>
    <row r="79" spans="2:9" x14ac:dyDescent="0.35">
      <c r="B79" t="s">
        <v>35</v>
      </c>
      <c r="C79">
        <v>1</v>
      </c>
      <c r="E79" t="s">
        <v>35</v>
      </c>
      <c r="F79">
        <v>1</v>
      </c>
      <c r="H79" t="s">
        <v>35</v>
      </c>
      <c r="I79">
        <v>1</v>
      </c>
    </row>
    <row r="80" spans="2:9" x14ac:dyDescent="0.35">
      <c r="B80" t="s">
        <v>36</v>
      </c>
      <c r="C80">
        <v>4</v>
      </c>
      <c r="E80" t="s">
        <v>36</v>
      </c>
      <c r="F80">
        <v>4</v>
      </c>
      <c r="H80" t="s">
        <v>36</v>
      </c>
      <c r="I80">
        <v>4</v>
      </c>
    </row>
    <row r="81" spans="2:16" x14ac:dyDescent="0.35">
      <c r="B81" t="s">
        <v>37</v>
      </c>
      <c r="C81">
        <v>2</v>
      </c>
      <c r="E81" t="s">
        <v>37</v>
      </c>
      <c r="F81">
        <v>2</v>
      </c>
      <c r="H81" t="s">
        <v>37</v>
      </c>
      <c r="I81">
        <v>2</v>
      </c>
    </row>
    <row r="82" spans="2:16" x14ac:dyDescent="0.35">
      <c r="B82" t="s">
        <v>38</v>
      </c>
      <c r="C82">
        <v>4</v>
      </c>
      <c r="E82" t="s">
        <v>38</v>
      </c>
      <c r="F82">
        <v>4</v>
      </c>
      <c r="H82" t="s">
        <v>38</v>
      </c>
      <c r="I82">
        <v>4</v>
      </c>
    </row>
    <row r="83" spans="2:16" x14ac:dyDescent="0.35">
      <c r="B83" t="s">
        <v>39</v>
      </c>
      <c r="C83">
        <v>5</v>
      </c>
      <c r="E83" t="s">
        <v>39</v>
      </c>
      <c r="F83">
        <v>5</v>
      </c>
      <c r="H83" t="s">
        <v>39</v>
      </c>
      <c r="I83">
        <v>5</v>
      </c>
    </row>
    <row r="84" spans="2:16" x14ac:dyDescent="0.35">
      <c r="B84" t="s">
        <v>40</v>
      </c>
      <c r="C84">
        <v>3</v>
      </c>
      <c r="E84" t="s">
        <v>40</v>
      </c>
      <c r="F84">
        <v>3</v>
      </c>
      <c r="H84" t="s">
        <v>40</v>
      </c>
      <c r="I84">
        <v>3</v>
      </c>
    </row>
    <row r="85" spans="2:16" x14ac:dyDescent="0.35">
      <c r="B85" t="s">
        <v>41</v>
      </c>
      <c r="C85">
        <v>2</v>
      </c>
      <c r="E85" t="s">
        <v>41</v>
      </c>
      <c r="F85">
        <v>2</v>
      </c>
      <c r="H85" t="s">
        <v>41</v>
      </c>
      <c r="I85">
        <v>2</v>
      </c>
    </row>
    <row r="86" spans="2:16" x14ac:dyDescent="0.35">
      <c r="B86" t="s">
        <v>42</v>
      </c>
      <c r="C86">
        <v>7</v>
      </c>
      <c r="E86" t="s">
        <v>42</v>
      </c>
      <c r="F86">
        <v>7</v>
      </c>
      <c r="H86" t="s">
        <v>42</v>
      </c>
      <c r="I86">
        <v>7</v>
      </c>
    </row>
    <row r="87" spans="2:16" x14ac:dyDescent="0.35">
      <c r="B87" t="s">
        <v>43</v>
      </c>
      <c r="C87">
        <v>2</v>
      </c>
      <c r="E87" t="s">
        <v>43</v>
      </c>
      <c r="F87">
        <v>2</v>
      </c>
      <c r="H87" t="s">
        <v>43</v>
      </c>
      <c r="I87">
        <v>2</v>
      </c>
    </row>
    <row r="88" spans="2:16" x14ac:dyDescent="0.35">
      <c r="B88" t="s">
        <v>44</v>
      </c>
      <c r="C88">
        <v>3</v>
      </c>
      <c r="E88" t="s">
        <v>44</v>
      </c>
      <c r="F88">
        <v>3</v>
      </c>
      <c r="H88" t="s">
        <v>44</v>
      </c>
      <c r="I88">
        <v>3</v>
      </c>
    </row>
    <row r="89" spans="2:16" x14ac:dyDescent="0.35">
      <c r="B89" t="s">
        <v>45</v>
      </c>
      <c r="C89">
        <v>4</v>
      </c>
      <c r="E89" t="s">
        <v>45</v>
      </c>
      <c r="F89">
        <v>4</v>
      </c>
      <c r="H89" t="s">
        <v>45</v>
      </c>
      <c r="I89">
        <v>4</v>
      </c>
    </row>
    <row r="90" spans="2:16" x14ac:dyDescent="0.35">
      <c r="B90" t="s">
        <v>46</v>
      </c>
      <c r="C90">
        <v>5</v>
      </c>
      <c r="E90" t="s">
        <v>46</v>
      </c>
      <c r="F90">
        <v>5</v>
      </c>
      <c r="H90" t="s">
        <v>46</v>
      </c>
      <c r="I90">
        <v>5</v>
      </c>
    </row>
    <row r="91" spans="2:16" x14ac:dyDescent="0.35">
      <c r="B91" t="s">
        <v>47</v>
      </c>
      <c r="C91">
        <v>1</v>
      </c>
      <c r="E91" t="s">
        <v>47</v>
      </c>
      <c r="F91">
        <v>1</v>
      </c>
      <c r="H91" t="s">
        <v>47</v>
      </c>
      <c r="I91">
        <v>1</v>
      </c>
    </row>
    <row r="92" spans="2:16" x14ac:dyDescent="0.35">
      <c r="B92" t="s">
        <v>48</v>
      </c>
      <c r="C92">
        <v>6</v>
      </c>
      <c r="E92" t="s">
        <v>48</v>
      </c>
      <c r="F92">
        <v>6</v>
      </c>
      <c r="H92" t="s">
        <v>48</v>
      </c>
      <c r="I92">
        <v>6</v>
      </c>
    </row>
    <row r="93" spans="2:16" x14ac:dyDescent="0.35">
      <c r="B93" t="s">
        <v>49</v>
      </c>
      <c r="C93">
        <v>2</v>
      </c>
      <c r="E93" t="s">
        <v>49</v>
      </c>
      <c r="F93">
        <v>2</v>
      </c>
      <c r="H93" t="s">
        <v>49</v>
      </c>
      <c r="I93">
        <v>2</v>
      </c>
    </row>
    <row r="94" spans="2:16" x14ac:dyDescent="0.35">
      <c r="B94" t="s">
        <v>50</v>
      </c>
      <c r="C94">
        <v>4</v>
      </c>
      <c r="E94" t="s">
        <v>50</v>
      </c>
      <c r="F94">
        <v>4</v>
      </c>
      <c r="H94" t="s">
        <v>50</v>
      </c>
      <c r="I94">
        <v>4</v>
      </c>
    </row>
    <row r="95" spans="2:16" x14ac:dyDescent="0.35">
      <c r="B95" t="s">
        <v>51</v>
      </c>
      <c r="C95">
        <v>3</v>
      </c>
      <c r="E95" t="s">
        <v>51</v>
      </c>
      <c r="F95">
        <v>3</v>
      </c>
      <c r="H95" t="s">
        <v>51</v>
      </c>
      <c r="I95">
        <v>3</v>
      </c>
    </row>
    <row r="96" spans="2:16" ht="15.5" x14ac:dyDescent="0.35">
      <c r="B96" t="s">
        <v>52</v>
      </c>
      <c r="C96">
        <v>5</v>
      </c>
      <c r="E96" t="s">
        <v>52</v>
      </c>
      <c r="F96">
        <v>5</v>
      </c>
      <c r="H96" t="s">
        <v>52</v>
      </c>
      <c r="I96">
        <v>5</v>
      </c>
      <c r="K96" s="528" t="s">
        <v>872</v>
      </c>
      <c r="L96" s="529"/>
      <c r="M96" s="529"/>
      <c r="N96" s="529"/>
      <c r="O96" s="529"/>
      <c r="P96" s="530"/>
    </row>
    <row r="97" spans="2:16" ht="15.5" x14ac:dyDescent="0.35">
      <c r="B97" t="s">
        <v>53</v>
      </c>
      <c r="C97">
        <v>3</v>
      </c>
      <c r="E97" t="s">
        <v>53</v>
      </c>
      <c r="F97">
        <v>3</v>
      </c>
      <c r="H97" t="s">
        <v>53</v>
      </c>
      <c r="I97">
        <v>3</v>
      </c>
      <c r="K97" s="531" t="s">
        <v>873</v>
      </c>
      <c r="L97" s="532"/>
      <c r="M97" s="532"/>
      <c r="N97" s="532"/>
      <c r="O97" s="532"/>
      <c r="P97" s="533"/>
    </row>
    <row r="98" spans="2:16" x14ac:dyDescent="0.35">
      <c r="B98" t="s">
        <v>54</v>
      </c>
      <c r="C98">
        <v>2</v>
      </c>
      <c r="E98" t="s">
        <v>54</v>
      </c>
      <c r="F98">
        <v>2</v>
      </c>
      <c r="H98" t="s">
        <v>54</v>
      </c>
      <c r="I98">
        <v>2</v>
      </c>
      <c r="K98" s="534" t="s">
        <v>874</v>
      </c>
      <c r="L98" s="535"/>
      <c r="M98" s="535"/>
      <c r="N98" s="535"/>
      <c r="O98" s="535"/>
      <c r="P98" s="536"/>
    </row>
    <row r="99" spans="2:16" x14ac:dyDescent="0.35">
      <c r="B99" t="s">
        <v>55</v>
      </c>
      <c r="C99">
        <v>4</v>
      </c>
      <c r="E99" t="s">
        <v>55</v>
      </c>
      <c r="F99">
        <v>4</v>
      </c>
      <c r="H99" t="s">
        <v>55</v>
      </c>
      <c r="I99">
        <v>4</v>
      </c>
    </row>
    <row r="100" spans="2:16" ht="18.5" x14ac:dyDescent="0.45">
      <c r="B100" t="s">
        <v>56</v>
      </c>
      <c r="C100">
        <v>2</v>
      </c>
      <c r="E100" t="s">
        <v>56</v>
      </c>
      <c r="F100">
        <v>2</v>
      </c>
      <c r="H100" t="s">
        <v>56</v>
      </c>
      <c r="I100">
        <v>2</v>
      </c>
      <c r="K100" s="249"/>
      <c r="L100" s="249"/>
    </row>
    <row r="101" spans="2:16" ht="18.5" x14ac:dyDescent="0.45">
      <c r="B101" t="s">
        <v>57</v>
      </c>
      <c r="C101">
        <v>6</v>
      </c>
      <c r="E101" t="s">
        <v>57</v>
      </c>
      <c r="F101">
        <v>6</v>
      </c>
      <c r="H101" t="s">
        <v>57</v>
      </c>
      <c r="I101">
        <v>6</v>
      </c>
      <c r="K101" s="249"/>
      <c r="L101" s="249"/>
    </row>
    <row r="102" spans="2:16" ht="18.5" x14ac:dyDescent="0.45">
      <c r="B102" t="s">
        <v>58</v>
      </c>
      <c r="C102">
        <v>3</v>
      </c>
      <c r="E102" t="s">
        <v>58</v>
      </c>
      <c r="F102">
        <v>3</v>
      </c>
      <c r="H102" t="s">
        <v>58</v>
      </c>
      <c r="I102">
        <v>3</v>
      </c>
      <c r="K102" s="249"/>
      <c r="L102" s="249"/>
    </row>
    <row r="103" spans="2:16" x14ac:dyDescent="0.35">
      <c r="B103" t="s">
        <v>59</v>
      </c>
      <c r="C103">
        <v>2</v>
      </c>
      <c r="E103" t="s">
        <v>59</v>
      </c>
      <c r="F103">
        <v>2</v>
      </c>
      <c r="H103" t="s">
        <v>59</v>
      </c>
      <c r="I103">
        <v>2</v>
      </c>
    </row>
    <row r="104" spans="2:16" x14ac:dyDescent="0.35">
      <c r="B104" t="s">
        <v>60</v>
      </c>
      <c r="C104">
        <v>4</v>
      </c>
      <c r="E104" t="s">
        <v>60</v>
      </c>
      <c r="F104">
        <v>4</v>
      </c>
      <c r="H104" t="s">
        <v>60</v>
      </c>
      <c r="I104">
        <v>4</v>
      </c>
    </row>
    <row r="105" spans="2:16" x14ac:dyDescent="0.35">
      <c r="B105" t="s">
        <v>61</v>
      </c>
      <c r="C105">
        <v>5</v>
      </c>
      <c r="E105" t="s">
        <v>61</v>
      </c>
      <c r="F105">
        <v>5</v>
      </c>
      <c r="H105" t="s">
        <v>61</v>
      </c>
      <c r="I105">
        <v>5</v>
      </c>
    </row>
    <row r="106" spans="2:16" x14ac:dyDescent="0.35">
      <c r="B106" s="38" t="s">
        <v>5</v>
      </c>
      <c r="C106" s="38">
        <f>AVERAGE(C56:C105)</f>
        <v>3.44</v>
      </c>
      <c r="E106" s="39" t="s">
        <v>8</v>
      </c>
      <c r="F106" s="39">
        <f>MEDIAN(F56:F105)</f>
        <v>3</v>
      </c>
      <c r="H106" s="40" t="s">
        <v>9</v>
      </c>
      <c r="I106" s="40">
        <f>MODE(I56:I105)</f>
        <v>2</v>
      </c>
    </row>
    <row r="109" spans="2:16" ht="15" thickBot="1" x14ac:dyDescent="0.4"/>
    <row r="110" spans="2:16" ht="15" thickBot="1" x14ac:dyDescent="0.4">
      <c r="C110" s="448" t="s">
        <v>355</v>
      </c>
      <c r="D110" s="449"/>
      <c r="E110" s="450"/>
      <c r="H110" s="414" t="s">
        <v>346</v>
      </c>
      <c r="I110" s="415"/>
      <c r="J110" s="416"/>
    </row>
    <row r="111" spans="2:16" ht="15" thickBot="1" x14ac:dyDescent="0.4">
      <c r="C111" s="451"/>
      <c r="D111" s="452"/>
      <c r="E111" s="453"/>
    </row>
    <row r="113" spans="1:10" x14ac:dyDescent="0.35">
      <c r="B113" s="26" t="s">
        <v>6</v>
      </c>
      <c r="C113" s="26" t="s">
        <v>7</v>
      </c>
      <c r="D113" s="26"/>
      <c r="E113" s="26"/>
      <c r="F113" s="26"/>
    </row>
    <row r="114" spans="1:10" x14ac:dyDescent="0.35">
      <c r="A114" s="16"/>
      <c r="B114" s="26" t="s">
        <v>62</v>
      </c>
      <c r="C114" s="26">
        <v>120</v>
      </c>
      <c r="D114" s="26"/>
      <c r="E114" s="26"/>
      <c r="F114" s="26"/>
    </row>
    <row r="115" spans="1:10" x14ac:dyDescent="0.35">
      <c r="A115" s="16"/>
      <c r="B115" s="26" t="s">
        <v>63</v>
      </c>
      <c r="C115" s="26">
        <v>110</v>
      </c>
      <c r="D115" s="26"/>
      <c r="E115" s="26"/>
      <c r="F115" s="26"/>
    </row>
    <row r="116" spans="1:10" x14ac:dyDescent="0.35">
      <c r="A116" s="16"/>
      <c r="B116" s="26" t="s">
        <v>64</v>
      </c>
      <c r="C116" s="26">
        <v>130</v>
      </c>
      <c r="D116" s="26"/>
      <c r="E116" s="26"/>
      <c r="F116" s="26"/>
    </row>
    <row r="117" spans="1:10" x14ac:dyDescent="0.35">
      <c r="B117" s="26" t="s">
        <v>65</v>
      </c>
      <c r="C117" s="26">
        <v>115</v>
      </c>
      <c r="D117" s="26"/>
      <c r="E117" s="26"/>
      <c r="F117" s="26"/>
    </row>
    <row r="118" spans="1:10" x14ac:dyDescent="0.35">
      <c r="A118" s="16"/>
      <c r="B118" s="26" t="s">
        <v>66</v>
      </c>
      <c r="C118" s="26">
        <v>125</v>
      </c>
      <c r="D118" s="26"/>
      <c r="E118" s="26"/>
      <c r="F118" s="26"/>
    </row>
    <row r="119" spans="1:10" x14ac:dyDescent="0.35">
      <c r="A119" s="16"/>
      <c r="B119" s="26" t="s">
        <v>67</v>
      </c>
      <c r="C119" s="26">
        <v>105</v>
      </c>
      <c r="D119" s="26"/>
      <c r="E119" s="26"/>
      <c r="F119" s="26"/>
    </row>
    <row r="120" spans="1:10" x14ac:dyDescent="0.35">
      <c r="A120" s="16"/>
      <c r="B120" s="26" t="s">
        <v>68</v>
      </c>
      <c r="C120" s="26">
        <v>135</v>
      </c>
      <c r="D120" s="26"/>
      <c r="E120" s="26"/>
      <c r="F120" s="26"/>
    </row>
    <row r="121" spans="1:10" x14ac:dyDescent="0.35">
      <c r="A121" s="16"/>
      <c r="B121" s="26" t="s">
        <v>69</v>
      </c>
      <c r="C121" s="26">
        <v>115</v>
      </c>
      <c r="D121" s="26"/>
      <c r="E121" s="26"/>
      <c r="F121" s="26"/>
    </row>
    <row r="122" spans="1:10" ht="15.5" customHeight="1" x14ac:dyDescent="0.35">
      <c r="A122" s="16"/>
      <c r="B122" s="26" t="s">
        <v>70</v>
      </c>
      <c r="C122" s="26">
        <v>125</v>
      </c>
      <c r="D122" s="26"/>
      <c r="E122" s="26"/>
      <c r="F122" s="26"/>
    </row>
    <row r="123" spans="1:10" x14ac:dyDescent="0.35">
      <c r="B123" s="26" t="s">
        <v>71</v>
      </c>
      <c r="C123" s="26">
        <v>140</v>
      </c>
    </row>
    <row r="124" spans="1:10" x14ac:dyDescent="0.35">
      <c r="B124" s="4" t="s">
        <v>85</v>
      </c>
      <c r="C124" s="5">
        <f>MIN(C114:C123)</f>
        <v>105</v>
      </c>
      <c r="G124" s="3"/>
    </row>
    <row r="125" spans="1:10" x14ac:dyDescent="0.35">
      <c r="B125" s="4" t="s">
        <v>86</v>
      </c>
      <c r="C125" s="5">
        <f>MAX(C114:C123)</f>
        <v>140</v>
      </c>
      <c r="D125" s="3"/>
    </row>
    <row r="126" spans="1:10" x14ac:dyDescent="0.35">
      <c r="B126" s="6" t="s">
        <v>87</v>
      </c>
      <c r="C126" s="7">
        <f>AVERAGE(C114:C123)</f>
        <v>122</v>
      </c>
    </row>
    <row r="127" spans="1:10" ht="16" thickBot="1" x14ac:dyDescent="0.4">
      <c r="B127" s="9" t="s">
        <v>82</v>
      </c>
      <c r="C127" s="10" t="s">
        <v>88</v>
      </c>
    </row>
    <row r="128" spans="1:10" ht="15.5" x14ac:dyDescent="0.35">
      <c r="B128" s="8" t="s">
        <v>83</v>
      </c>
      <c r="C128" s="11">
        <f>_xlfn.VAR.S(C114:C123)</f>
        <v>123.33333333333333</v>
      </c>
      <c r="E128" s="250" t="s">
        <v>878</v>
      </c>
      <c r="F128" s="252"/>
      <c r="G128" s="252"/>
      <c r="H128" s="252"/>
      <c r="I128" s="252"/>
      <c r="J128" s="253" t="s">
        <v>879</v>
      </c>
    </row>
    <row r="129" spans="2:10" ht="15.5" x14ac:dyDescent="0.35">
      <c r="B129" s="12" t="s">
        <v>84</v>
      </c>
      <c r="C129" s="13">
        <f>_xlfn.STDEV.S(C114:C123)</f>
        <v>11.105554165971787</v>
      </c>
      <c r="E129" s="255" t="s">
        <v>876</v>
      </c>
      <c r="F129" s="537" t="s">
        <v>880</v>
      </c>
      <c r="G129" s="537"/>
      <c r="H129" s="537"/>
      <c r="I129" s="537"/>
      <c r="J129" s="251"/>
    </row>
    <row r="130" spans="2:10" ht="16" thickBot="1" x14ac:dyDescent="0.4">
      <c r="E130" s="254" t="s">
        <v>877</v>
      </c>
      <c r="F130" s="538" t="s">
        <v>881</v>
      </c>
      <c r="G130" s="538"/>
      <c r="H130" s="538"/>
      <c r="I130" s="538"/>
      <c r="J130" s="539"/>
    </row>
    <row r="132" spans="2:10" ht="15" thickBot="1" x14ac:dyDescent="0.4"/>
    <row r="133" spans="2:10" ht="14.5" customHeight="1" x14ac:dyDescent="0.35">
      <c r="E133" s="430" t="s">
        <v>354</v>
      </c>
      <c r="F133" s="431"/>
      <c r="G133" s="431"/>
      <c r="H133" s="432"/>
    </row>
    <row r="134" spans="2:10" ht="14.5" customHeight="1" thickBot="1" x14ac:dyDescent="0.4">
      <c r="E134" s="433"/>
      <c r="F134" s="434"/>
      <c r="G134" s="434"/>
      <c r="H134" s="435"/>
    </row>
    <row r="136" spans="2:10" x14ac:dyDescent="0.35">
      <c r="B136" t="s">
        <v>6</v>
      </c>
      <c r="C136" s="25" t="s">
        <v>7</v>
      </c>
    </row>
    <row r="137" spans="2:10" x14ac:dyDescent="0.35">
      <c r="B137" s="15" t="s">
        <v>62</v>
      </c>
      <c r="C137" s="24">
        <v>500</v>
      </c>
    </row>
    <row r="138" spans="2:10" x14ac:dyDescent="0.35">
      <c r="B138" t="s">
        <v>63</v>
      </c>
      <c r="C138" s="25">
        <v>700</v>
      </c>
    </row>
    <row r="139" spans="2:10" x14ac:dyDescent="0.35">
      <c r="B139" t="s">
        <v>64</v>
      </c>
      <c r="C139" s="25">
        <v>400</v>
      </c>
    </row>
    <row r="140" spans="2:10" x14ac:dyDescent="0.35">
      <c r="B140" t="s">
        <v>65</v>
      </c>
      <c r="C140" s="25">
        <v>600</v>
      </c>
    </row>
    <row r="141" spans="2:10" x14ac:dyDescent="0.35">
      <c r="B141" t="s">
        <v>66</v>
      </c>
      <c r="C141" s="25">
        <v>550</v>
      </c>
    </row>
    <row r="142" spans="2:10" x14ac:dyDescent="0.35">
      <c r="B142" t="s">
        <v>67</v>
      </c>
      <c r="C142" s="25">
        <v>750</v>
      </c>
    </row>
    <row r="143" spans="2:10" x14ac:dyDescent="0.35">
      <c r="B143" t="s">
        <v>68</v>
      </c>
      <c r="C143" s="25">
        <v>650</v>
      </c>
    </row>
    <row r="144" spans="2:10" x14ac:dyDescent="0.35">
      <c r="B144" t="s">
        <v>69</v>
      </c>
      <c r="C144" s="25">
        <v>500</v>
      </c>
    </row>
    <row r="145" spans="2:8" x14ac:dyDescent="0.35">
      <c r="B145" t="s">
        <v>70</v>
      </c>
      <c r="C145" s="25">
        <v>600</v>
      </c>
    </row>
    <row r="146" spans="2:8" ht="15.5" x14ac:dyDescent="0.35">
      <c r="B146" t="s">
        <v>71</v>
      </c>
      <c r="C146" s="25">
        <v>550</v>
      </c>
      <c r="E146" s="17" t="s">
        <v>99</v>
      </c>
      <c r="F146" s="18">
        <v>17800</v>
      </c>
    </row>
    <row r="147" spans="2:8" ht="15.5" x14ac:dyDescent="0.35">
      <c r="B147" t="s">
        <v>72</v>
      </c>
      <c r="C147" s="25">
        <v>800</v>
      </c>
      <c r="E147" s="17" t="s">
        <v>100</v>
      </c>
      <c r="F147" s="18">
        <f>MAX(C137:C166)</f>
        <v>800</v>
      </c>
    </row>
    <row r="148" spans="2:8" ht="15.5" x14ac:dyDescent="0.35">
      <c r="B148" t="s">
        <v>73</v>
      </c>
      <c r="C148" s="25">
        <v>450</v>
      </c>
      <c r="E148" s="17" t="s">
        <v>101</v>
      </c>
      <c r="F148" s="18">
        <f>MIN(C137:C166)</f>
        <v>400</v>
      </c>
    </row>
    <row r="149" spans="2:8" ht="15.5" x14ac:dyDescent="0.35">
      <c r="B149" t="s">
        <v>74</v>
      </c>
      <c r="C149" s="25">
        <v>700</v>
      </c>
      <c r="E149" s="17" t="s">
        <v>102</v>
      </c>
      <c r="F149" s="18">
        <f>AVERAGE(C137:C166)</f>
        <v>593.33333333333337</v>
      </c>
    </row>
    <row r="150" spans="2:8" ht="15.5" x14ac:dyDescent="0.35">
      <c r="B150" t="s">
        <v>75</v>
      </c>
      <c r="C150" s="25">
        <v>550</v>
      </c>
      <c r="E150" s="14" t="s">
        <v>103</v>
      </c>
      <c r="F150" s="19">
        <f>F147-F148</f>
        <v>400</v>
      </c>
    </row>
    <row r="151" spans="2:8" ht="15.5" x14ac:dyDescent="0.35">
      <c r="B151" t="s">
        <v>76</v>
      </c>
      <c r="C151" s="25">
        <v>600</v>
      </c>
      <c r="E151" s="14" t="s">
        <v>104</v>
      </c>
      <c r="F151" s="14">
        <f>_xlfn.STDEV.S(C137:C166)</f>
        <v>115.76829812420449</v>
      </c>
    </row>
    <row r="152" spans="2:8" ht="15.5" x14ac:dyDescent="0.35">
      <c r="B152" t="s">
        <v>77</v>
      </c>
      <c r="C152" s="25">
        <v>400</v>
      </c>
      <c r="E152" s="14" t="s">
        <v>105</v>
      </c>
      <c r="F152" s="14">
        <f>_xlfn.VAR.S(C137:C166)</f>
        <v>13402.298850574691</v>
      </c>
    </row>
    <row r="153" spans="2:8" x14ac:dyDescent="0.35">
      <c r="B153" t="s">
        <v>78</v>
      </c>
      <c r="C153" s="25">
        <v>650</v>
      </c>
    </row>
    <row r="154" spans="2:8" ht="15" thickBot="1" x14ac:dyDescent="0.4">
      <c r="B154" t="s">
        <v>79</v>
      </c>
      <c r="C154" s="25">
        <v>500</v>
      </c>
    </row>
    <row r="155" spans="2:8" ht="15.5" x14ac:dyDescent="0.35">
      <c r="B155" t="s">
        <v>80</v>
      </c>
      <c r="C155" s="25">
        <v>750</v>
      </c>
      <c r="E155" s="256" t="s">
        <v>875</v>
      </c>
      <c r="F155" s="484" t="s">
        <v>882</v>
      </c>
      <c r="G155" s="484"/>
      <c r="H155" s="485"/>
    </row>
    <row r="156" spans="2:8" ht="15.5" x14ac:dyDescent="0.35">
      <c r="B156" t="s">
        <v>81</v>
      </c>
      <c r="C156" s="25">
        <v>550</v>
      </c>
      <c r="E156" s="257" t="s">
        <v>876</v>
      </c>
      <c r="F156" s="486" t="s">
        <v>883</v>
      </c>
      <c r="G156" s="486"/>
      <c r="H156" s="487"/>
    </row>
    <row r="157" spans="2:8" ht="16" thickBot="1" x14ac:dyDescent="0.4">
      <c r="B157" t="s">
        <v>89</v>
      </c>
      <c r="C157" s="25">
        <v>700</v>
      </c>
      <c r="E157" s="258" t="s">
        <v>877</v>
      </c>
      <c r="F157" s="526" t="s">
        <v>884</v>
      </c>
      <c r="G157" s="526"/>
      <c r="H157" s="527"/>
    </row>
    <row r="158" spans="2:8" x14ac:dyDescent="0.35">
      <c r="B158" t="s">
        <v>90</v>
      </c>
      <c r="C158" s="25">
        <v>600</v>
      </c>
    </row>
    <row r="159" spans="2:8" x14ac:dyDescent="0.35">
      <c r="B159" t="s">
        <v>91</v>
      </c>
      <c r="C159" s="25">
        <v>500</v>
      </c>
    </row>
    <row r="160" spans="2:8" x14ac:dyDescent="0.35">
      <c r="B160" t="s">
        <v>92</v>
      </c>
      <c r="C160" s="25">
        <v>800</v>
      </c>
    </row>
    <row r="161" spans="2:6" x14ac:dyDescent="0.35">
      <c r="B161" t="s">
        <v>93</v>
      </c>
      <c r="C161" s="25">
        <v>550</v>
      </c>
    </row>
    <row r="162" spans="2:6" x14ac:dyDescent="0.35">
      <c r="B162" t="s">
        <v>94</v>
      </c>
      <c r="C162" s="25">
        <v>650</v>
      </c>
    </row>
    <row r="163" spans="2:6" x14ac:dyDescent="0.35">
      <c r="B163" t="s">
        <v>95</v>
      </c>
      <c r="C163" s="25">
        <v>400</v>
      </c>
    </row>
    <row r="164" spans="2:6" x14ac:dyDescent="0.35">
      <c r="B164" t="s">
        <v>96</v>
      </c>
      <c r="C164" s="25">
        <v>600</v>
      </c>
    </row>
    <row r="165" spans="2:6" x14ac:dyDescent="0.35">
      <c r="B165" t="s">
        <v>97</v>
      </c>
      <c r="C165" s="25">
        <v>750</v>
      </c>
    </row>
    <row r="166" spans="2:6" x14ac:dyDescent="0.35">
      <c r="B166" t="s">
        <v>98</v>
      </c>
      <c r="C166" s="25">
        <v>500</v>
      </c>
    </row>
    <row r="167" spans="2:6" ht="15" thickBot="1" x14ac:dyDescent="0.4"/>
    <row r="168" spans="2:6" ht="34.5" thickBot="1" x14ac:dyDescent="0.85">
      <c r="D168" s="421" t="s">
        <v>353</v>
      </c>
      <c r="E168" s="422"/>
      <c r="F168" s="423"/>
    </row>
    <row r="171" spans="2:6" ht="15" thickBot="1" x14ac:dyDescent="0.4">
      <c r="B171" t="s">
        <v>6</v>
      </c>
      <c r="C171" s="23" t="s">
        <v>7</v>
      </c>
    </row>
    <row r="172" spans="2:6" x14ac:dyDescent="0.35">
      <c r="B172" s="21" t="s">
        <v>62</v>
      </c>
      <c r="C172" s="22">
        <v>3</v>
      </c>
    </row>
    <row r="173" spans="2:6" x14ac:dyDescent="0.35">
      <c r="B173" t="s">
        <v>63</v>
      </c>
      <c r="C173" s="23">
        <v>5</v>
      </c>
    </row>
    <row r="174" spans="2:6" x14ac:dyDescent="0.35">
      <c r="B174" t="s">
        <v>64</v>
      </c>
      <c r="C174" s="23">
        <v>2</v>
      </c>
    </row>
    <row r="175" spans="2:6" x14ac:dyDescent="0.35">
      <c r="B175" t="s">
        <v>65</v>
      </c>
      <c r="C175" s="23">
        <v>4</v>
      </c>
    </row>
    <row r="176" spans="2:6" x14ac:dyDescent="0.35">
      <c r="B176" t="s">
        <v>66</v>
      </c>
      <c r="C176" s="23">
        <v>6</v>
      </c>
    </row>
    <row r="177" spans="2:3" x14ac:dyDescent="0.35">
      <c r="B177" t="s">
        <v>67</v>
      </c>
      <c r="C177" s="23">
        <v>2</v>
      </c>
    </row>
    <row r="178" spans="2:3" x14ac:dyDescent="0.35">
      <c r="B178" t="s">
        <v>68</v>
      </c>
      <c r="C178" s="23">
        <v>3</v>
      </c>
    </row>
    <row r="179" spans="2:3" x14ac:dyDescent="0.35">
      <c r="B179" t="s">
        <v>69</v>
      </c>
      <c r="C179" s="23">
        <v>4</v>
      </c>
    </row>
    <row r="180" spans="2:3" x14ac:dyDescent="0.35">
      <c r="B180" t="s">
        <v>70</v>
      </c>
      <c r="C180" s="23">
        <v>2</v>
      </c>
    </row>
    <row r="181" spans="2:3" x14ac:dyDescent="0.35">
      <c r="B181" t="s">
        <v>71</v>
      </c>
      <c r="C181" s="23">
        <v>5</v>
      </c>
    </row>
    <row r="182" spans="2:3" x14ac:dyDescent="0.35">
      <c r="B182" t="s">
        <v>72</v>
      </c>
      <c r="C182" s="23">
        <v>7</v>
      </c>
    </row>
    <row r="183" spans="2:3" x14ac:dyDescent="0.35">
      <c r="B183" t="s">
        <v>73</v>
      </c>
      <c r="C183" s="23">
        <v>2</v>
      </c>
    </row>
    <row r="184" spans="2:3" x14ac:dyDescent="0.35">
      <c r="B184" t="s">
        <v>74</v>
      </c>
      <c r="C184" s="23">
        <v>3</v>
      </c>
    </row>
    <row r="185" spans="2:3" x14ac:dyDescent="0.35">
      <c r="B185" t="s">
        <v>75</v>
      </c>
      <c r="C185" s="23">
        <v>4</v>
      </c>
    </row>
    <row r="186" spans="2:3" x14ac:dyDescent="0.35">
      <c r="B186" t="s">
        <v>76</v>
      </c>
      <c r="C186" s="23">
        <v>2</v>
      </c>
    </row>
    <row r="187" spans="2:3" x14ac:dyDescent="0.35">
      <c r="B187" t="s">
        <v>77</v>
      </c>
      <c r="C187" s="23">
        <v>4</v>
      </c>
    </row>
    <row r="188" spans="2:3" x14ac:dyDescent="0.35">
      <c r="B188" t="s">
        <v>78</v>
      </c>
      <c r="C188" s="23">
        <v>2</v>
      </c>
    </row>
    <row r="189" spans="2:3" x14ac:dyDescent="0.35">
      <c r="B189" t="s">
        <v>79</v>
      </c>
      <c r="C189" s="23">
        <v>3</v>
      </c>
    </row>
    <row r="190" spans="2:3" x14ac:dyDescent="0.35">
      <c r="B190" t="s">
        <v>80</v>
      </c>
      <c r="C190" s="23">
        <v>5</v>
      </c>
    </row>
    <row r="191" spans="2:3" x14ac:dyDescent="0.35">
      <c r="B191" t="s">
        <v>81</v>
      </c>
      <c r="C191" s="23">
        <v>6</v>
      </c>
    </row>
    <row r="192" spans="2:3" x14ac:dyDescent="0.35">
      <c r="B192" t="s">
        <v>89</v>
      </c>
      <c r="C192" s="23">
        <v>3</v>
      </c>
    </row>
    <row r="193" spans="2:3" x14ac:dyDescent="0.35">
      <c r="B193" t="s">
        <v>90</v>
      </c>
      <c r="C193" s="23">
        <v>2</v>
      </c>
    </row>
    <row r="194" spans="2:3" x14ac:dyDescent="0.35">
      <c r="B194" t="s">
        <v>91</v>
      </c>
      <c r="C194" s="23">
        <v>1</v>
      </c>
    </row>
    <row r="195" spans="2:3" x14ac:dyDescent="0.35">
      <c r="B195" t="s">
        <v>92</v>
      </c>
      <c r="C195" s="23">
        <v>4</v>
      </c>
    </row>
    <row r="196" spans="2:3" x14ac:dyDescent="0.35">
      <c r="B196" t="s">
        <v>93</v>
      </c>
      <c r="C196" s="23">
        <v>2</v>
      </c>
    </row>
    <row r="197" spans="2:3" x14ac:dyDescent="0.35">
      <c r="B197" t="s">
        <v>94</v>
      </c>
      <c r="C197" s="23">
        <v>4</v>
      </c>
    </row>
    <row r="198" spans="2:3" x14ac:dyDescent="0.35">
      <c r="B198" t="s">
        <v>95</v>
      </c>
      <c r="C198" s="23">
        <v>5</v>
      </c>
    </row>
    <row r="199" spans="2:3" x14ac:dyDescent="0.35">
      <c r="B199" t="s">
        <v>96</v>
      </c>
      <c r="C199" s="23">
        <v>3</v>
      </c>
    </row>
    <row r="200" spans="2:3" x14ac:dyDescent="0.35">
      <c r="B200" t="s">
        <v>97</v>
      </c>
      <c r="C200" s="23">
        <v>2</v>
      </c>
    </row>
    <row r="201" spans="2:3" x14ac:dyDescent="0.35">
      <c r="B201" t="s">
        <v>98</v>
      </c>
      <c r="C201" s="23">
        <v>7</v>
      </c>
    </row>
    <row r="202" spans="2:3" x14ac:dyDescent="0.35">
      <c r="B202" t="s">
        <v>107</v>
      </c>
      <c r="C202" s="23">
        <v>2</v>
      </c>
    </row>
    <row r="203" spans="2:3" x14ac:dyDescent="0.35">
      <c r="B203" t="s">
        <v>108</v>
      </c>
      <c r="C203" s="23">
        <v>3</v>
      </c>
    </row>
    <row r="204" spans="2:3" x14ac:dyDescent="0.35">
      <c r="B204" t="s">
        <v>109</v>
      </c>
      <c r="C204" s="23">
        <v>4</v>
      </c>
    </row>
    <row r="205" spans="2:3" x14ac:dyDescent="0.35">
      <c r="B205" t="s">
        <v>110</v>
      </c>
      <c r="C205" s="23">
        <v>5</v>
      </c>
    </row>
    <row r="206" spans="2:3" x14ac:dyDescent="0.35">
      <c r="B206" t="s">
        <v>111</v>
      </c>
      <c r="C206" s="23">
        <v>1</v>
      </c>
    </row>
    <row r="207" spans="2:3" x14ac:dyDescent="0.35">
      <c r="B207" t="s">
        <v>112</v>
      </c>
      <c r="C207" s="23">
        <v>6</v>
      </c>
    </row>
    <row r="208" spans="2:3" x14ac:dyDescent="0.35">
      <c r="B208" t="s">
        <v>113</v>
      </c>
      <c r="C208" s="23">
        <v>2</v>
      </c>
    </row>
    <row r="209" spans="2:8" x14ac:dyDescent="0.35">
      <c r="B209" t="s">
        <v>114</v>
      </c>
      <c r="C209" s="23">
        <v>4</v>
      </c>
    </row>
    <row r="210" spans="2:8" x14ac:dyDescent="0.35">
      <c r="B210" t="s">
        <v>115</v>
      </c>
      <c r="C210" s="23">
        <v>3</v>
      </c>
    </row>
    <row r="211" spans="2:8" x14ac:dyDescent="0.35">
      <c r="B211" t="s">
        <v>116</v>
      </c>
      <c r="C211" s="23">
        <v>5</v>
      </c>
    </row>
    <row r="212" spans="2:8" x14ac:dyDescent="0.35">
      <c r="B212" t="s">
        <v>117</v>
      </c>
      <c r="C212" s="23">
        <v>3</v>
      </c>
    </row>
    <row r="213" spans="2:8" x14ac:dyDescent="0.35">
      <c r="B213" t="s">
        <v>118</v>
      </c>
      <c r="C213" s="23">
        <v>2</v>
      </c>
    </row>
    <row r="214" spans="2:8" x14ac:dyDescent="0.35">
      <c r="B214" t="s">
        <v>119</v>
      </c>
      <c r="C214" s="23">
        <v>4</v>
      </c>
    </row>
    <row r="215" spans="2:8" x14ac:dyDescent="0.35">
      <c r="B215" t="s">
        <v>120</v>
      </c>
      <c r="C215" s="23">
        <v>2</v>
      </c>
    </row>
    <row r="216" spans="2:8" x14ac:dyDescent="0.35">
      <c r="B216" t="s">
        <v>121</v>
      </c>
      <c r="C216" s="23">
        <v>6</v>
      </c>
    </row>
    <row r="217" spans="2:8" x14ac:dyDescent="0.35">
      <c r="B217" t="s">
        <v>122</v>
      </c>
      <c r="C217" s="23">
        <v>3</v>
      </c>
    </row>
    <row r="218" spans="2:8" x14ac:dyDescent="0.35">
      <c r="B218" t="s">
        <v>123</v>
      </c>
      <c r="C218" s="23">
        <v>2</v>
      </c>
    </row>
    <row r="219" spans="2:8" x14ac:dyDescent="0.35">
      <c r="B219" t="s">
        <v>124</v>
      </c>
      <c r="C219" s="23">
        <v>4</v>
      </c>
    </row>
    <row r="220" spans="2:8" ht="15" thickBot="1" x14ac:dyDescent="0.4">
      <c r="B220" t="s">
        <v>125</v>
      </c>
      <c r="C220" s="23">
        <v>5</v>
      </c>
    </row>
    <row r="221" spans="2:8" ht="15.5" x14ac:dyDescent="0.35">
      <c r="B221" t="s">
        <v>126</v>
      </c>
      <c r="C221" s="23">
        <v>3</v>
      </c>
      <c r="E221" s="259" t="s">
        <v>875</v>
      </c>
      <c r="F221" s="548" t="s">
        <v>885</v>
      </c>
      <c r="G221" s="548"/>
      <c r="H221" s="549"/>
    </row>
    <row r="222" spans="2:8" ht="15.5" x14ac:dyDescent="0.35">
      <c r="B222" s="17" t="s">
        <v>99</v>
      </c>
      <c r="C222" s="17">
        <f>SUM(C172:C221)</f>
        <v>176</v>
      </c>
      <c r="E222" s="260" t="s">
        <v>876</v>
      </c>
      <c r="F222" s="550" t="s">
        <v>886</v>
      </c>
      <c r="G222" s="550"/>
      <c r="H222" s="551"/>
    </row>
    <row r="223" spans="2:8" ht="16" thickBot="1" x14ac:dyDescent="0.4">
      <c r="B223" s="17" t="s">
        <v>100</v>
      </c>
      <c r="C223" s="17">
        <f>MAX(C172:C221)</f>
        <v>7</v>
      </c>
      <c r="E223" s="261" t="s">
        <v>877</v>
      </c>
      <c r="F223" s="552" t="s">
        <v>887</v>
      </c>
      <c r="G223" s="552"/>
      <c r="H223" s="553"/>
    </row>
    <row r="224" spans="2:8" ht="15.5" x14ac:dyDescent="0.35">
      <c r="B224" s="17" t="s">
        <v>101</v>
      </c>
      <c r="C224" s="17">
        <f>MIN(C172:C221)</f>
        <v>1</v>
      </c>
    </row>
    <row r="225" spans="1:8" ht="15.5" x14ac:dyDescent="0.35">
      <c r="B225" s="17" t="s">
        <v>102</v>
      </c>
      <c r="C225" s="17">
        <f>AVERAGE(C172:C221)</f>
        <v>3.52</v>
      </c>
    </row>
    <row r="226" spans="1:8" ht="18.5" x14ac:dyDescent="0.45">
      <c r="B226" s="36" t="s">
        <v>103</v>
      </c>
      <c r="C226" s="36">
        <f>C223-C224</f>
        <v>6</v>
      </c>
    </row>
    <row r="227" spans="1:8" ht="18.5" x14ac:dyDescent="0.45">
      <c r="B227" s="36" t="s">
        <v>127</v>
      </c>
      <c r="C227" s="36">
        <f>_xlfn.STDEV.S(C172:C221)</f>
        <v>1.5285046714394579</v>
      </c>
    </row>
    <row r="228" spans="1:8" ht="18.5" x14ac:dyDescent="0.45">
      <c r="B228" s="36" t="s">
        <v>105</v>
      </c>
      <c r="C228" s="36">
        <f>_xlfn.VAR.S(C172:C221)</f>
        <v>2.3363265306122454</v>
      </c>
    </row>
    <row r="229" spans="1:8" ht="15" thickBot="1" x14ac:dyDescent="0.4"/>
    <row r="230" spans="1:8" x14ac:dyDescent="0.35">
      <c r="F230" s="430" t="s">
        <v>352</v>
      </c>
      <c r="G230" s="431"/>
      <c r="H230" s="432"/>
    </row>
    <row r="231" spans="1:8" x14ac:dyDescent="0.35">
      <c r="F231" s="463"/>
      <c r="G231" s="464"/>
      <c r="H231" s="465"/>
    </row>
    <row r="232" spans="1:8" ht="15" thickBot="1" x14ac:dyDescent="0.4">
      <c r="F232" s="433"/>
      <c r="G232" s="434"/>
      <c r="H232" s="435"/>
    </row>
    <row r="234" spans="1:8" ht="15" thickBot="1" x14ac:dyDescent="0.4">
      <c r="A234" t="s">
        <v>140</v>
      </c>
    </row>
    <row r="235" spans="1:8" ht="15" thickBot="1" x14ac:dyDescent="0.4">
      <c r="B235" s="466" t="s">
        <v>141</v>
      </c>
      <c r="C235" s="467"/>
      <c r="D235" s="467"/>
      <c r="E235" s="467"/>
      <c r="F235" s="467"/>
      <c r="G235" s="467"/>
      <c r="H235" s="468"/>
    </row>
    <row r="237" spans="1:8" ht="15" thickBot="1" x14ac:dyDescent="0.4">
      <c r="B237" t="s">
        <v>6</v>
      </c>
      <c r="C237" s="35" t="s">
        <v>7</v>
      </c>
    </row>
    <row r="238" spans="1:8" x14ac:dyDescent="0.35">
      <c r="B238" s="21" t="s">
        <v>128</v>
      </c>
      <c r="C238" s="34">
        <v>120</v>
      </c>
    </row>
    <row r="239" spans="1:8" x14ac:dyDescent="0.35">
      <c r="B239" t="s">
        <v>129</v>
      </c>
      <c r="C239" s="35">
        <v>150</v>
      </c>
    </row>
    <row r="240" spans="1:8" x14ac:dyDescent="0.35">
      <c r="B240" t="s">
        <v>130</v>
      </c>
      <c r="C240" s="35">
        <v>110</v>
      </c>
    </row>
    <row r="241" spans="2:8" x14ac:dyDescent="0.35">
      <c r="B241" t="s">
        <v>131</v>
      </c>
      <c r="C241" s="35">
        <v>135</v>
      </c>
    </row>
    <row r="242" spans="2:8" x14ac:dyDescent="0.35">
      <c r="B242" t="s">
        <v>132</v>
      </c>
      <c r="C242" s="35">
        <v>125</v>
      </c>
    </row>
    <row r="243" spans="2:8" x14ac:dyDescent="0.35">
      <c r="B243" t="s">
        <v>133</v>
      </c>
      <c r="C243" s="35">
        <v>140</v>
      </c>
    </row>
    <row r="244" spans="2:8" x14ac:dyDescent="0.35">
      <c r="B244" t="s">
        <v>134</v>
      </c>
      <c r="C244" s="35">
        <v>130</v>
      </c>
    </row>
    <row r="245" spans="2:8" x14ac:dyDescent="0.35">
      <c r="B245" t="s">
        <v>135</v>
      </c>
      <c r="C245" s="35">
        <v>155</v>
      </c>
    </row>
    <row r="246" spans="2:8" x14ac:dyDescent="0.35">
      <c r="B246" t="s">
        <v>136</v>
      </c>
      <c r="C246" s="35">
        <v>115</v>
      </c>
    </row>
    <row r="247" spans="2:8" x14ac:dyDescent="0.35">
      <c r="B247" t="s">
        <v>137</v>
      </c>
      <c r="C247" s="35">
        <v>145</v>
      </c>
    </row>
    <row r="248" spans="2:8" x14ac:dyDescent="0.35">
      <c r="B248" t="s">
        <v>138</v>
      </c>
      <c r="C248" s="35">
        <v>135</v>
      </c>
    </row>
    <row r="249" spans="2:8" x14ac:dyDescent="0.35">
      <c r="B249" t="s">
        <v>139</v>
      </c>
      <c r="C249" s="35">
        <v>130</v>
      </c>
    </row>
    <row r="250" spans="2:8" ht="15" thickBot="1" x14ac:dyDescent="0.4"/>
    <row r="251" spans="2:8" x14ac:dyDescent="0.35">
      <c r="B251" s="27" t="s">
        <v>99</v>
      </c>
      <c r="C251" s="33">
        <f>SUM(Table14[Column2])</f>
        <v>1590</v>
      </c>
    </row>
    <row r="252" spans="2:8" x14ac:dyDescent="0.35">
      <c r="B252" s="29" t="s">
        <v>100</v>
      </c>
      <c r="C252" s="30">
        <f>MAX(Table14[Column2])</f>
        <v>155</v>
      </c>
    </row>
    <row r="253" spans="2:8" x14ac:dyDescent="0.35">
      <c r="B253" s="29" t="s">
        <v>101</v>
      </c>
      <c r="C253" s="30">
        <f>MIN(Table14[Column2])</f>
        <v>110</v>
      </c>
    </row>
    <row r="254" spans="2:8" ht="21" x14ac:dyDescent="0.5">
      <c r="B254" s="37" t="s">
        <v>102</v>
      </c>
      <c r="C254" s="37">
        <f>AVERAGE(Table14[Column2])</f>
        <v>132.5</v>
      </c>
    </row>
    <row r="255" spans="2:8" ht="21.5" thickBot="1" x14ac:dyDescent="0.55000000000000004">
      <c r="B255" s="37" t="s">
        <v>103</v>
      </c>
      <c r="C255" s="37">
        <f>C252-C253</f>
        <v>45</v>
      </c>
    </row>
    <row r="256" spans="2:8" ht="17" x14ac:dyDescent="0.5">
      <c r="D256" s="262" t="s">
        <v>875</v>
      </c>
      <c r="E256" s="554" t="s">
        <v>888</v>
      </c>
      <c r="F256" s="554"/>
      <c r="G256" s="554"/>
      <c r="H256" s="555"/>
    </row>
    <row r="257" spans="1:8" ht="17.5" thickBot="1" x14ac:dyDescent="0.55000000000000004">
      <c r="D257" s="263" t="s">
        <v>876</v>
      </c>
      <c r="E257" s="556" t="s">
        <v>889</v>
      </c>
      <c r="F257" s="556"/>
      <c r="G257" s="556"/>
      <c r="H257" s="557"/>
    </row>
    <row r="258" spans="1:8" x14ac:dyDescent="0.35">
      <c r="D258" s="23"/>
      <c r="E258" s="23"/>
      <c r="F258" s="23"/>
      <c r="G258" s="23"/>
      <c r="H258" s="23"/>
    </row>
    <row r="260" spans="1:8" ht="15" thickBot="1" x14ac:dyDescent="0.4"/>
    <row r="261" spans="1:8" x14ac:dyDescent="0.35">
      <c r="E261" s="457" t="s">
        <v>351</v>
      </c>
      <c r="F261" s="458"/>
      <c r="G261" s="459"/>
    </row>
    <row r="262" spans="1:8" ht="15" thickBot="1" x14ac:dyDescent="0.4">
      <c r="E262" s="460"/>
      <c r="F262" s="461"/>
      <c r="G262" s="462"/>
    </row>
    <row r="263" spans="1:8" ht="15" thickBot="1" x14ac:dyDescent="0.4">
      <c r="A263" s="20" t="s">
        <v>140</v>
      </c>
    </row>
    <row r="264" spans="1:8" ht="19" thickBot="1" x14ac:dyDescent="0.5">
      <c r="B264" s="558" t="s">
        <v>142</v>
      </c>
      <c r="C264" s="559"/>
      <c r="D264" s="559"/>
      <c r="E264" s="559"/>
      <c r="F264" s="560"/>
    </row>
    <row r="265" spans="1:8" ht="15" thickBot="1" x14ac:dyDescent="0.4"/>
    <row r="266" spans="1:8" x14ac:dyDescent="0.35">
      <c r="B266" s="27" t="s">
        <v>11</v>
      </c>
      <c r="C266" s="28">
        <v>8</v>
      </c>
    </row>
    <row r="267" spans="1:8" x14ac:dyDescent="0.35">
      <c r="B267" s="29" t="s">
        <v>12</v>
      </c>
      <c r="C267" s="30">
        <v>7</v>
      </c>
    </row>
    <row r="268" spans="1:8" x14ac:dyDescent="0.35">
      <c r="B268" s="29" t="s">
        <v>13</v>
      </c>
      <c r="C268" s="30">
        <v>9</v>
      </c>
    </row>
    <row r="269" spans="1:8" x14ac:dyDescent="0.35">
      <c r="B269" s="29" t="s">
        <v>14</v>
      </c>
      <c r="C269" s="30">
        <v>6</v>
      </c>
    </row>
    <row r="270" spans="1:8" x14ac:dyDescent="0.35">
      <c r="B270" s="29" t="s">
        <v>15</v>
      </c>
      <c r="C270" s="30">
        <v>7</v>
      </c>
    </row>
    <row r="271" spans="1:8" x14ac:dyDescent="0.35">
      <c r="B271" s="29" t="s">
        <v>16</v>
      </c>
      <c r="C271" s="30">
        <v>8</v>
      </c>
    </row>
    <row r="272" spans="1:8" x14ac:dyDescent="0.35">
      <c r="B272" s="29" t="s">
        <v>17</v>
      </c>
      <c r="C272" s="30">
        <v>9</v>
      </c>
    </row>
    <row r="273" spans="2:3" x14ac:dyDescent="0.35">
      <c r="B273" s="29" t="s">
        <v>18</v>
      </c>
      <c r="C273" s="30">
        <v>8</v>
      </c>
    </row>
    <row r="274" spans="2:3" x14ac:dyDescent="0.35">
      <c r="B274" s="29" t="s">
        <v>19</v>
      </c>
      <c r="C274" s="30">
        <v>7</v>
      </c>
    </row>
    <row r="275" spans="2:3" x14ac:dyDescent="0.35">
      <c r="B275" s="29" t="s">
        <v>20</v>
      </c>
      <c r="C275" s="30">
        <v>6</v>
      </c>
    </row>
    <row r="276" spans="2:3" x14ac:dyDescent="0.35">
      <c r="B276" s="29" t="s">
        <v>21</v>
      </c>
      <c r="C276" s="30">
        <v>8</v>
      </c>
    </row>
    <row r="277" spans="2:3" x14ac:dyDescent="0.35">
      <c r="B277" s="29" t="s">
        <v>22</v>
      </c>
      <c r="C277" s="30">
        <v>9</v>
      </c>
    </row>
    <row r="278" spans="2:3" x14ac:dyDescent="0.35">
      <c r="B278" s="29" t="s">
        <v>23</v>
      </c>
      <c r="C278" s="30">
        <v>7</v>
      </c>
    </row>
    <row r="279" spans="2:3" x14ac:dyDescent="0.35">
      <c r="B279" s="29" t="s">
        <v>24</v>
      </c>
      <c r="C279" s="30">
        <v>8</v>
      </c>
    </row>
    <row r="280" spans="2:3" x14ac:dyDescent="0.35">
      <c r="B280" s="29" t="s">
        <v>25</v>
      </c>
      <c r="C280" s="30">
        <v>7</v>
      </c>
    </row>
    <row r="281" spans="2:3" x14ac:dyDescent="0.35">
      <c r="B281" s="29" t="s">
        <v>26</v>
      </c>
      <c r="C281" s="30">
        <v>6</v>
      </c>
    </row>
    <row r="282" spans="2:3" x14ac:dyDescent="0.35">
      <c r="B282" s="29" t="s">
        <v>27</v>
      </c>
      <c r="C282" s="30">
        <v>8</v>
      </c>
    </row>
    <row r="283" spans="2:3" x14ac:dyDescent="0.35">
      <c r="B283" s="29" t="s">
        <v>28</v>
      </c>
      <c r="C283" s="30">
        <v>9</v>
      </c>
    </row>
    <row r="284" spans="2:3" x14ac:dyDescent="0.35">
      <c r="B284" s="29" t="s">
        <v>29</v>
      </c>
      <c r="C284" s="30">
        <v>6</v>
      </c>
    </row>
    <row r="285" spans="2:3" x14ac:dyDescent="0.35">
      <c r="B285" s="29" t="s">
        <v>30</v>
      </c>
      <c r="C285" s="30">
        <v>7</v>
      </c>
    </row>
    <row r="286" spans="2:3" x14ac:dyDescent="0.35">
      <c r="B286" s="29" t="s">
        <v>32</v>
      </c>
      <c r="C286" s="30">
        <v>8</v>
      </c>
    </row>
    <row r="287" spans="2:3" x14ac:dyDescent="0.35">
      <c r="B287" s="29" t="s">
        <v>33</v>
      </c>
      <c r="C287" s="30">
        <v>9</v>
      </c>
    </row>
    <row r="288" spans="2:3" x14ac:dyDescent="0.35">
      <c r="B288" s="29" t="s">
        <v>34</v>
      </c>
      <c r="C288" s="30">
        <v>7</v>
      </c>
    </row>
    <row r="289" spans="2:3" x14ac:dyDescent="0.35">
      <c r="B289" s="29" t="s">
        <v>35</v>
      </c>
      <c r="C289" s="30">
        <v>6</v>
      </c>
    </row>
    <row r="290" spans="2:3" x14ac:dyDescent="0.35">
      <c r="B290" s="29" t="s">
        <v>36</v>
      </c>
      <c r="C290" s="30">
        <v>7</v>
      </c>
    </row>
    <row r="291" spans="2:3" x14ac:dyDescent="0.35">
      <c r="B291" s="29" t="s">
        <v>37</v>
      </c>
      <c r="C291" s="30">
        <v>8</v>
      </c>
    </row>
    <row r="292" spans="2:3" x14ac:dyDescent="0.35">
      <c r="B292" s="29" t="s">
        <v>38</v>
      </c>
      <c r="C292" s="30">
        <v>9</v>
      </c>
    </row>
    <row r="293" spans="2:3" x14ac:dyDescent="0.35">
      <c r="B293" s="29" t="s">
        <v>39</v>
      </c>
      <c r="C293" s="30">
        <v>8</v>
      </c>
    </row>
    <row r="294" spans="2:3" x14ac:dyDescent="0.35">
      <c r="B294" s="29" t="s">
        <v>40</v>
      </c>
      <c r="C294" s="30">
        <v>7</v>
      </c>
    </row>
    <row r="295" spans="2:3" x14ac:dyDescent="0.35">
      <c r="B295" s="29" t="s">
        <v>41</v>
      </c>
      <c r="C295" s="30">
        <v>6</v>
      </c>
    </row>
    <row r="296" spans="2:3" x14ac:dyDescent="0.35">
      <c r="B296" s="29" t="s">
        <v>42</v>
      </c>
      <c r="C296" s="30">
        <v>9</v>
      </c>
    </row>
    <row r="297" spans="2:3" x14ac:dyDescent="0.35">
      <c r="B297" s="29" t="s">
        <v>43</v>
      </c>
      <c r="C297" s="30">
        <v>8</v>
      </c>
    </row>
    <row r="298" spans="2:3" x14ac:dyDescent="0.35">
      <c r="B298" s="29" t="s">
        <v>44</v>
      </c>
      <c r="C298" s="30">
        <v>7</v>
      </c>
    </row>
    <row r="299" spans="2:3" x14ac:dyDescent="0.35">
      <c r="B299" s="29" t="s">
        <v>45</v>
      </c>
      <c r="C299" s="30">
        <v>6</v>
      </c>
    </row>
    <row r="300" spans="2:3" x14ac:dyDescent="0.35">
      <c r="B300" s="29" t="s">
        <v>46</v>
      </c>
      <c r="C300" s="30">
        <v>8</v>
      </c>
    </row>
    <row r="301" spans="2:3" x14ac:dyDescent="0.35">
      <c r="B301" s="29" t="s">
        <v>47</v>
      </c>
      <c r="C301" s="30">
        <v>9</v>
      </c>
    </row>
    <row r="302" spans="2:3" x14ac:dyDescent="0.35">
      <c r="B302" s="29" t="s">
        <v>48</v>
      </c>
      <c r="C302" s="30">
        <v>7</v>
      </c>
    </row>
    <row r="303" spans="2:3" x14ac:dyDescent="0.35">
      <c r="B303" s="29" t="s">
        <v>49</v>
      </c>
      <c r="C303" s="30">
        <v>8</v>
      </c>
    </row>
    <row r="304" spans="2:3" x14ac:dyDescent="0.35">
      <c r="B304" s="29" t="s">
        <v>50</v>
      </c>
      <c r="C304" s="30">
        <v>7</v>
      </c>
    </row>
    <row r="305" spans="2:8" x14ac:dyDescent="0.35">
      <c r="B305" s="29" t="s">
        <v>51</v>
      </c>
      <c r="C305" s="30">
        <v>6</v>
      </c>
    </row>
    <row r="306" spans="2:8" x14ac:dyDescent="0.35">
      <c r="B306" s="29" t="s">
        <v>52</v>
      </c>
      <c r="C306" s="30">
        <v>9</v>
      </c>
    </row>
    <row r="307" spans="2:8" x14ac:dyDescent="0.35">
      <c r="B307" s="29" t="s">
        <v>53</v>
      </c>
      <c r="C307" s="30">
        <v>8</v>
      </c>
    </row>
    <row r="308" spans="2:8" x14ac:dyDescent="0.35">
      <c r="B308" s="29" t="s">
        <v>54</v>
      </c>
      <c r="C308" s="30">
        <v>7</v>
      </c>
    </row>
    <row r="309" spans="2:8" x14ac:dyDescent="0.35">
      <c r="B309" s="29" t="s">
        <v>55</v>
      </c>
      <c r="C309" s="30">
        <v>6</v>
      </c>
    </row>
    <row r="310" spans="2:8" x14ac:dyDescent="0.35">
      <c r="B310" s="29" t="s">
        <v>56</v>
      </c>
      <c r="C310" s="30">
        <v>7</v>
      </c>
    </row>
    <row r="311" spans="2:8" x14ac:dyDescent="0.35">
      <c r="B311" s="29" t="s">
        <v>57</v>
      </c>
      <c r="C311" s="30">
        <v>8</v>
      </c>
    </row>
    <row r="312" spans="2:8" x14ac:dyDescent="0.35">
      <c r="B312" s="29" t="s">
        <v>58</v>
      </c>
      <c r="C312" s="30">
        <v>9</v>
      </c>
    </row>
    <row r="313" spans="2:8" x14ac:dyDescent="0.35">
      <c r="B313" s="29" t="s">
        <v>59</v>
      </c>
      <c r="C313" s="30">
        <v>8</v>
      </c>
    </row>
    <row r="314" spans="2:8" x14ac:dyDescent="0.35">
      <c r="B314" s="29" t="s">
        <v>60</v>
      </c>
      <c r="C314" s="30">
        <v>7</v>
      </c>
    </row>
    <row r="315" spans="2:8" ht="15" thickBot="1" x14ac:dyDescent="0.4">
      <c r="B315" s="31" t="s">
        <v>61</v>
      </c>
      <c r="C315" s="32">
        <v>6</v>
      </c>
    </row>
    <row r="316" spans="2:8" ht="15" thickBot="1" x14ac:dyDescent="0.4"/>
    <row r="317" spans="2:8" ht="15.5" x14ac:dyDescent="0.35">
      <c r="B317" s="27" t="s">
        <v>99</v>
      </c>
      <c r="C317" s="28">
        <f>SUM(C266:C315)</f>
        <v>375</v>
      </c>
      <c r="E317" s="264" t="s">
        <v>875</v>
      </c>
      <c r="F317" s="540" t="s">
        <v>890</v>
      </c>
      <c r="G317" s="540"/>
      <c r="H317" s="541"/>
    </row>
    <row r="318" spans="2:8" ht="16" thickBot="1" x14ac:dyDescent="0.4">
      <c r="B318" s="29" t="s">
        <v>100</v>
      </c>
      <c r="C318" s="30">
        <f>MAX(C266:C315)</f>
        <v>9</v>
      </c>
      <c r="E318" s="248" t="s">
        <v>876</v>
      </c>
      <c r="F318" s="542" t="s">
        <v>891</v>
      </c>
      <c r="G318" s="542"/>
      <c r="H318" s="543"/>
    </row>
    <row r="319" spans="2:8" x14ac:dyDescent="0.35">
      <c r="B319" s="29" t="s">
        <v>101</v>
      </c>
      <c r="C319" s="30">
        <f>MIN(C266:C315)</f>
        <v>6</v>
      </c>
    </row>
    <row r="320" spans="2:8" ht="15.5" x14ac:dyDescent="0.35">
      <c r="B320" s="14" t="s">
        <v>102</v>
      </c>
      <c r="C320" s="14">
        <f>AVERAGE(C266:C315)</f>
        <v>7.5</v>
      </c>
    </row>
    <row r="321" spans="1:8" ht="16" thickBot="1" x14ac:dyDescent="0.4">
      <c r="B321" s="14" t="s">
        <v>143</v>
      </c>
      <c r="C321" s="14">
        <f>_xlfn.STDEV.S(C266:C315)</f>
        <v>1.0350983390135313</v>
      </c>
    </row>
    <row r="322" spans="1:8" x14ac:dyDescent="0.35">
      <c r="F322" s="448" t="s">
        <v>106</v>
      </c>
      <c r="G322" s="449"/>
      <c r="H322" s="450"/>
    </row>
    <row r="323" spans="1:8" x14ac:dyDescent="0.35">
      <c r="F323" s="561"/>
      <c r="G323" s="562"/>
      <c r="H323" s="563"/>
    </row>
    <row r="324" spans="1:8" ht="15" thickBot="1" x14ac:dyDescent="0.4">
      <c r="F324" s="451"/>
      <c r="G324" s="452"/>
      <c r="H324" s="453"/>
    </row>
    <row r="325" spans="1:8" ht="15" thickBot="1" x14ac:dyDescent="0.4">
      <c r="A325" s="20" t="s">
        <v>195</v>
      </c>
    </row>
    <row r="326" spans="1:8" ht="16" thickBot="1" x14ac:dyDescent="0.4">
      <c r="A326" s="454" t="s">
        <v>194</v>
      </c>
      <c r="B326" s="455"/>
      <c r="C326" s="455"/>
      <c r="D326" s="455"/>
      <c r="E326" s="455"/>
      <c r="F326" s="455"/>
      <c r="G326" s="455"/>
      <c r="H326" s="456"/>
    </row>
    <row r="327" spans="1:8" ht="15" thickBot="1" x14ac:dyDescent="0.4"/>
    <row r="328" spans="1:8" ht="19" thickBot="1" x14ac:dyDescent="0.5">
      <c r="B328" s="87" t="s">
        <v>321</v>
      </c>
      <c r="C328" s="93" t="s">
        <v>322</v>
      </c>
      <c r="D328" s="92"/>
    </row>
    <row r="329" spans="1:8" ht="18.5" x14ac:dyDescent="0.35">
      <c r="B329" s="77" t="s">
        <v>11</v>
      </c>
      <c r="C329" s="78">
        <v>10</v>
      </c>
    </row>
    <row r="330" spans="1:8" ht="18.5" x14ac:dyDescent="0.35">
      <c r="B330" s="79" t="s">
        <v>12</v>
      </c>
      <c r="C330" s="80">
        <v>15</v>
      </c>
    </row>
    <row r="331" spans="1:8" ht="18.5" x14ac:dyDescent="0.35">
      <c r="B331" s="79" t="s">
        <v>13</v>
      </c>
      <c r="C331" s="80">
        <v>12</v>
      </c>
    </row>
    <row r="332" spans="1:8" ht="18.5" x14ac:dyDescent="0.35">
      <c r="B332" s="79" t="s">
        <v>14</v>
      </c>
      <c r="C332" s="80">
        <v>18</v>
      </c>
    </row>
    <row r="333" spans="1:8" ht="18.5" x14ac:dyDescent="0.35">
      <c r="B333" s="79" t="s">
        <v>15</v>
      </c>
      <c r="C333" s="80">
        <v>20</v>
      </c>
    </row>
    <row r="334" spans="1:8" ht="18.5" x14ac:dyDescent="0.35">
      <c r="B334" s="79" t="s">
        <v>16</v>
      </c>
      <c r="C334" s="80">
        <v>25</v>
      </c>
    </row>
    <row r="335" spans="1:8" ht="18.5" x14ac:dyDescent="0.35">
      <c r="B335" s="79" t="s">
        <v>17</v>
      </c>
      <c r="C335" s="80">
        <v>8</v>
      </c>
    </row>
    <row r="336" spans="1:8" ht="18.5" x14ac:dyDescent="0.35">
      <c r="B336" s="79" t="s">
        <v>18</v>
      </c>
      <c r="C336" s="80">
        <v>14</v>
      </c>
    </row>
    <row r="337" spans="2:3" ht="18.5" x14ac:dyDescent="0.35">
      <c r="B337" s="79" t="s">
        <v>19</v>
      </c>
      <c r="C337" s="80">
        <v>16</v>
      </c>
    </row>
    <row r="338" spans="2:3" ht="18.5" x14ac:dyDescent="0.35">
      <c r="B338" s="79" t="s">
        <v>20</v>
      </c>
      <c r="C338" s="80">
        <v>22</v>
      </c>
    </row>
    <row r="339" spans="2:3" ht="18.5" x14ac:dyDescent="0.35">
      <c r="B339" s="79" t="s">
        <v>21</v>
      </c>
      <c r="C339" s="80">
        <v>9</v>
      </c>
    </row>
    <row r="340" spans="2:3" ht="18.5" x14ac:dyDescent="0.35">
      <c r="B340" s="79" t="s">
        <v>22</v>
      </c>
      <c r="C340" s="80">
        <v>17</v>
      </c>
    </row>
    <row r="341" spans="2:3" ht="18.5" x14ac:dyDescent="0.35">
      <c r="B341" s="79" t="s">
        <v>23</v>
      </c>
      <c r="C341" s="80">
        <v>11</v>
      </c>
    </row>
    <row r="342" spans="2:3" ht="18.5" x14ac:dyDescent="0.35">
      <c r="B342" s="79" t="s">
        <v>24</v>
      </c>
      <c r="C342" s="80">
        <v>13</v>
      </c>
    </row>
    <row r="343" spans="2:3" ht="18.5" x14ac:dyDescent="0.35">
      <c r="B343" s="79" t="s">
        <v>25</v>
      </c>
      <c r="C343" s="80">
        <v>19</v>
      </c>
    </row>
    <row r="344" spans="2:3" ht="18.5" x14ac:dyDescent="0.35">
      <c r="B344" s="79" t="s">
        <v>26</v>
      </c>
      <c r="C344" s="80">
        <v>23</v>
      </c>
    </row>
    <row r="345" spans="2:3" ht="18.5" x14ac:dyDescent="0.35">
      <c r="B345" s="79" t="s">
        <v>27</v>
      </c>
      <c r="C345" s="80">
        <v>21</v>
      </c>
    </row>
    <row r="346" spans="2:3" ht="18.5" x14ac:dyDescent="0.35">
      <c r="B346" s="79" t="s">
        <v>28</v>
      </c>
      <c r="C346" s="80">
        <v>16</v>
      </c>
    </row>
    <row r="347" spans="2:3" ht="18.5" x14ac:dyDescent="0.35">
      <c r="B347" s="79" t="s">
        <v>29</v>
      </c>
      <c r="C347" s="80">
        <v>24</v>
      </c>
    </row>
    <row r="348" spans="2:3" ht="18.5" x14ac:dyDescent="0.35">
      <c r="B348" s="79" t="s">
        <v>30</v>
      </c>
      <c r="C348" s="80">
        <v>27</v>
      </c>
    </row>
    <row r="349" spans="2:3" ht="18.5" x14ac:dyDescent="0.35">
      <c r="B349" s="79" t="s">
        <v>32</v>
      </c>
      <c r="C349" s="80">
        <v>13</v>
      </c>
    </row>
    <row r="350" spans="2:3" ht="18.5" x14ac:dyDescent="0.35">
      <c r="B350" s="79" t="s">
        <v>33</v>
      </c>
      <c r="C350" s="80">
        <v>10</v>
      </c>
    </row>
    <row r="351" spans="2:3" ht="18.5" x14ac:dyDescent="0.35">
      <c r="B351" s="79" t="s">
        <v>34</v>
      </c>
      <c r="C351" s="80">
        <v>18</v>
      </c>
    </row>
    <row r="352" spans="2:3" ht="18.5" x14ac:dyDescent="0.35">
      <c r="B352" s="79" t="s">
        <v>35</v>
      </c>
      <c r="C352" s="80">
        <v>16</v>
      </c>
    </row>
    <row r="353" spans="2:3" ht="18.5" x14ac:dyDescent="0.35">
      <c r="B353" s="79" t="s">
        <v>36</v>
      </c>
      <c r="C353" s="80">
        <v>12</v>
      </c>
    </row>
    <row r="354" spans="2:3" ht="18.5" x14ac:dyDescent="0.35">
      <c r="B354" s="79" t="s">
        <v>37</v>
      </c>
      <c r="C354" s="80">
        <v>14</v>
      </c>
    </row>
    <row r="355" spans="2:3" ht="18.5" x14ac:dyDescent="0.35">
      <c r="B355" s="79" t="s">
        <v>38</v>
      </c>
      <c r="C355" s="80">
        <v>19</v>
      </c>
    </row>
    <row r="356" spans="2:3" ht="18.5" x14ac:dyDescent="0.35">
      <c r="B356" s="79" t="s">
        <v>39</v>
      </c>
      <c r="C356" s="80">
        <v>21</v>
      </c>
    </row>
    <row r="357" spans="2:3" ht="18.5" x14ac:dyDescent="0.35">
      <c r="B357" s="79" t="s">
        <v>40</v>
      </c>
      <c r="C357" s="80">
        <v>11</v>
      </c>
    </row>
    <row r="358" spans="2:3" ht="18.5" x14ac:dyDescent="0.35">
      <c r="B358" s="79" t="s">
        <v>41</v>
      </c>
      <c r="C358" s="80">
        <v>17</v>
      </c>
    </row>
    <row r="359" spans="2:3" ht="18.5" x14ac:dyDescent="0.35">
      <c r="B359" s="79" t="s">
        <v>42</v>
      </c>
      <c r="C359" s="80">
        <v>15</v>
      </c>
    </row>
    <row r="360" spans="2:3" ht="18.5" x14ac:dyDescent="0.35">
      <c r="B360" s="79" t="s">
        <v>43</v>
      </c>
      <c r="C360" s="80">
        <v>20</v>
      </c>
    </row>
    <row r="361" spans="2:3" ht="18.5" x14ac:dyDescent="0.35">
      <c r="B361" s="79" t="s">
        <v>44</v>
      </c>
      <c r="C361" s="80">
        <v>26</v>
      </c>
    </row>
    <row r="362" spans="2:3" ht="18.5" x14ac:dyDescent="0.35">
      <c r="B362" s="79" t="s">
        <v>45</v>
      </c>
      <c r="C362" s="80">
        <v>13</v>
      </c>
    </row>
    <row r="363" spans="2:3" ht="18.5" x14ac:dyDescent="0.35">
      <c r="B363" s="79" t="s">
        <v>46</v>
      </c>
      <c r="C363" s="80">
        <v>12</v>
      </c>
    </row>
    <row r="364" spans="2:3" ht="18.5" x14ac:dyDescent="0.35">
      <c r="B364" s="79" t="s">
        <v>47</v>
      </c>
      <c r="C364" s="80">
        <v>14</v>
      </c>
    </row>
    <row r="365" spans="2:3" ht="18.5" x14ac:dyDescent="0.35">
      <c r="B365" s="79" t="s">
        <v>48</v>
      </c>
      <c r="C365" s="80">
        <v>22</v>
      </c>
    </row>
    <row r="366" spans="2:3" ht="18.5" x14ac:dyDescent="0.35">
      <c r="B366" s="79" t="s">
        <v>49</v>
      </c>
      <c r="C366" s="80">
        <v>19</v>
      </c>
    </row>
    <row r="367" spans="2:3" ht="18.5" x14ac:dyDescent="0.35">
      <c r="B367" s="79" t="s">
        <v>50</v>
      </c>
      <c r="C367" s="80">
        <v>16</v>
      </c>
    </row>
    <row r="368" spans="2:3" ht="18.5" x14ac:dyDescent="0.35">
      <c r="B368" s="79" t="s">
        <v>51</v>
      </c>
      <c r="C368" s="80">
        <v>11</v>
      </c>
    </row>
    <row r="369" spans="2:3" ht="18.5" x14ac:dyDescent="0.35">
      <c r="B369" s="79" t="s">
        <v>52</v>
      </c>
      <c r="C369" s="80">
        <v>25</v>
      </c>
    </row>
    <row r="370" spans="2:3" ht="18.5" x14ac:dyDescent="0.35">
      <c r="B370" s="79" t="s">
        <v>53</v>
      </c>
      <c r="C370" s="80">
        <v>18</v>
      </c>
    </row>
    <row r="371" spans="2:3" ht="18.5" x14ac:dyDescent="0.35">
      <c r="B371" s="79" t="s">
        <v>54</v>
      </c>
      <c r="C371" s="80">
        <v>16</v>
      </c>
    </row>
    <row r="372" spans="2:3" ht="18.5" x14ac:dyDescent="0.35">
      <c r="B372" s="79" t="s">
        <v>55</v>
      </c>
      <c r="C372" s="80">
        <v>13</v>
      </c>
    </row>
    <row r="373" spans="2:3" ht="18.5" x14ac:dyDescent="0.35">
      <c r="B373" s="79" t="s">
        <v>56</v>
      </c>
      <c r="C373" s="80">
        <v>21</v>
      </c>
    </row>
    <row r="374" spans="2:3" ht="18.5" x14ac:dyDescent="0.35">
      <c r="B374" s="79" t="s">
        <v>57</v>
      </c>
      <c r="C374" s="80">
        <v>20</v>
      </c>
    </row>
    <row r="375" spans="2:3" ht="18.5" x14ac:dyDescent="0.35">
      <c r="B375" s="79" t="s">
        <v>58</v>
      </c>
      <c r="C375" s="80">
        <v>15</v>
      </c>
    </row>
    <row r="376" spans="2:3" ht="18.5" x14ac:dyDescent="0.35">
      <c r="B376" s="79" t="s">
        <v>59</v>
      </c>
      <c r="C376" s="80">
        <v>12</v>
      </c>
    </row>
    <row r="377" spans="2:3" ht="18.5" x14ac:dyDescent="0.35">
      <c r="B377" s="79" t="s">
        <v>60</v>
      </c>
      <c r="C377" s="80">
        <v>19</v>
      </c>
    </row>
    <row r="378" spans="2:3" ht="18.5" x14ac:dyDescent="0.35">
      <c r="B378" s="79" t="s">
        <v>61</v>
      </c>
      <c r="C378" s="80">
        <v>17</v>
      </c>
    </row>
    <row r="379" spans="2:3" ht="18.5" x14ac:dyDescent="0.35">
      <c r="B379" s="79" t="s">
        <v>144</v>
      </c>
      <c r="C379" s="80">
        <v>14</v>
      </c>
    </row>
    <row r="380" spans="2:3" ht="18.5" x14ac:dyDescent="0.35">
      <c r="B380" s="79" t="s">
        <v>145</v>
      </c>
      <c r="C380" s="80">
        <v>16</v>
      </c>
    </row>
    <row r="381" spans="2:3" ht="18.5" x14ac:dyDescent="0.35">
      <c r="B381" s="79" t="s">
        <v>146</v>
      </c>
      <c r="C381" s="80">
        <v>23</v>
      </c>
    </row>
    <row r="382" spans="2:3" ht="18.5" x14ac:dyDescent="0.35">
      <c r="B382" s="79" t="s">
        <v>147</v>
      </c>
      <c r="C382" s="80">
        <v>18</v>
      </c>
    </row>
    <row r="383" spans="2:3" ht="18.5" x14ac:dyDescent="0.35">
      <c r="B383" s="79" t="s">
        <v>148</v>
      </c>
      <c r="C383" s="80">
        <v>15</v>
      </c>
    </row>
    <row r="384" spans="2:3" ht="18.5" x14ac:dyDescent="0.35">
      <c r="B384" s="79" t="s">
        <v>149</v>
      </c>
      <c r="C384" s="80">
        <v>11</v>
      </c>
    </row>
    <row r="385" spans="2:3" ht="18.5" x14ac:dyDescent="0.35">
      <c r="B385" s="79" t="s">
        <v>150</v>
      </c>
      <c r="C385" s="80">
        <v>19</v>
      </c>
    </row>
    <row r="386" spans="2:3" ht="18.5" x14ac:dyDescent="0.35">
      <c r="B386" s="79" t="s">
        <v>151</v>
      </c>
      <c r="C386" s="80">
        <v>22</v>
      </c>
    </row>
    <row r="387" spans="2:3" ht="18.5" x14ac:dyDescent="0.35">
      <c r="B387" s="79" t="s">
        <v>152</v>
      </c>
      <c r="C387" s="80">
        <v>17</v>
      </c>
    </row>
    <row r="388" spans="2:3" ht="18.5" x14ac:dyDescent="0.35">
      <c r="B388" s="79" t="s">
        <v>153</v>
      </c>
      <c r="C388" s="80">
        <v>12</v>
      </c>
    </row>
    <row r="389" spans="2:3" ht="18.5" x14ac:dyDescent="0.35">
      <c r="B389" s="79" t="s">
        <v>154</v>
      </c>
      <c r="C389" s="80">
        <v>16</v>
      </c>
    </row>
    <row r="390" spans="2:3" ht="18.5" x14ac:dyDescent="0.35">
      <c r="B390" s="79" t="s">
        <v>155</v>
      </c>
      <c r="C390" s="80">
        <v>14</v>
      </c>
    </row>
    <row r="391" spans="2:3" ht="18.5" x14ac:dyDescent="0.35">
      <c r="B391" s="79" t="s">
        <v>156</v>
      </c>
      <c r="C391" s="80">
        <v>18</v>
      </c>
    </row>
    <row r="392" spans="2:3" ht="18.5" x14ac:dyDescent="0.35">
      <c r="B392" s="79" t="s">
        <v>157</v>
      </c>
      <c r="C392" s="80">
        <v>20</v>
      </c>
    </row>
    <row r="393" spans="2:3" ht="18.5" x14ac:dyDescent="0.35">
      <c r="B393" s="79" t="s">
        <v>158</v>
      </c>
      <c r="C393" s="80">
        <v>25</v>
      </c>
    </row>
    <row r="394" spans="2:3" ht="18.5" x14ac:dyDescent="0.35">
      <c r="B394" s="79" t="s">
        <v>159</v>
      </c>
      <c r="C394" s="80">
        <v>13</v>
      </c>
    </row>
    <row r="395" spans="2:3" ht="18.5" x14ac:dyDescent="0.35">
      <c r="B395" s="79" t="s">
        <v>160</v>
      </c>
      <c r="C395" s="80">
        <v>11</v>
      </c>
    </row>
    <row r="396" spans="2:3" ht="18.5" x14ac:dyDescent="0.35">
      <c r="B396" s="79" t="s">
        <v>161</v>
      </c>
      <c r="C396" s="80">
        <v>22</v>
      </c>
    </row>
    <row r="397" spans="2:3" ht="18.5" x14ac:dyDescent="0.35">
      <c r="B397" s="79" t="s">
        <v>162</v>
      </c>
      <c r="C397" s="80">
        <v>19</v>
      </c>
    </row>
    <row r="398" spans="2:3" ht="18.5" x14ac:dyDescent="0.35">
      <c r="B398" s="79" t="s">
        <v>163</v>
      </c>
      <c r="C398" s="80">
        <v>17</v>
      </c>
    </row>
    <row r="399" spans="2:3" ht="18.5" x14ac:dyDescent="0.35">
      <c r="B399" s="79" t="s">
        <v>164</v>
      </c>
      <c r="C399" s="80">
        <v>15</v>
      </c>
    </row>
    <row r="400" spans="2:3" ht="18.5" x14ac:dyDescent="0.35">
      <c r="B400" s="79" t="s">
        <v>165</v>
      </c>
      <c r="C400" s="80">
        <v>16</v>
      </c>
    </row>
    <row r="401" spans="2:3" ht="18.5" x14ac:dyDescent="0.35">
      <c r="B401" s="79" t="s">
        <v>166</v>
      </c>
      <c r="C401" s="80">
        <v>13</v>
      </c>
    </row>
    <row r="402" spans="2:3" ht="18.5" x14ac:dyDescent="0.35">
      <c r="B402" s="79" t="s">
        <v>167</v>
      </c>
      <c r="C402" s="80">
        <v>14</v>
      </c>
    </row>
    <row r="403" spans="2:3" ht="18.5" x14ac:dyDescent="0.35">
      <c r="B403" s="79" t="s">
        <v>168</v>
      </c>
      <c r="C403" s="80">
        <v>18</v>
      </c>
    </row>
    <row r="404" spans="2:3" ht="18.5" x14ac:dyDescent="0.35">
      <c r="B404" s="79" t="s">
        <v>169</v>
      </c>
      <c r="C404" s="80">
        <v>20</v>
      </c>
    </row>
    <row r="405" spans="2:3" ht="18.5" x14ac:dyDescent="0.35">
      <c r="B405" s="79" t="s">
        <v>170</v>
      </c>
      <c r="C405" s="80">
        <v>19</v>
      </c>
    </row>
    <row r="406" spans="2:3" ht="18.5" x14ac:dyDescent="0.35">
      <c r="B406" s="79" t="s">
        <v>171</v>
      </c>
      <c r="C406" s="80">
        <v>21</v>
      </c>
    </row>
    <row r="407" spans="2:3" ht="18.5" x14ac:dyDescent="0.35">
      <c r="B407" s="79" t="s">
        <v>172</v>
      </c>
      <c r="C407" s="80">
        <v>17</v>
      </c>
    </row>
    <row r="408" spans="2:3" ht="18.5" x14ac:dyDescent="0.35">
      <c r="B408" s="79" t="s">
        <v>173</v>
      </c>
      <c r="C408" s="80">
        <v>12</v>
      </c>
    </row>
    <row r="409" spans="2:3" ht="18.5" x14ac:dyDescent="0.35">
      <c r="B409" s="79" t="s">
        <v>174</v>
      </c>
      <c r="C409" s="80">
        <v>15</v>
      </c>
    </row>
    <row r="410" spans="2:3" ht="18.5" x14ac:dyDescent="0.35">
      <c r="B410" s="79" t="s">
        <v>175</v>
      </c>
      <c r="C410" s="80">
        <v>13</v>
      </c>
    </row>
    <row r="411" spans="2:3" ht="18.5" x14ac:dyDescent="0.35">
      <c r="B411" s="79" t="s">
        <v>176</v>
      </c>
      <c r="C411" s="80">
        <v>16</v>
      </c>
    </row>
    <row r="412" spans="2:3" ht="18.5" x14ac:dyDescent="0.35">
      <c r="B412" s="79" t="s">
        <v>177</v>
      </c>
      <c r="C412" s="80">
        <v>14</v>
      </c>
    </row>
    <row r="413" spans="2:3" ht="18.5" x14ac:dyDescent="0.35">
      <c r="B413" s="79" t="s">
        <v>178</v>
      </c>
      <c r="C413" s="80">
        <v>22</v>
      </c>
    </row>
    <row r="414" spans="2:3" ht="18.5" x14ac:dyDescent="0.35">
      <c r="B414" s="79" t="s">
        <v>179</v>
      </c>
      <c r="C414" s="80">
        <v>21</v>
      </c>
    </row>
    <row r="415" spans="2:3" ht="18.5" x14ac:dyDescent="0.35">
      <c r="B415" s="79" t="s">
        <v>180</v>
      </c>
      <c r="C415" s="80">
        <v>19</v>
      </c>
    </row>
    <row r="416" spans="2:3" ht="18.5" x14ac:dyDescent="0.35">
      <c r="B416" s="79" t="s">
        <v>181</v>
      </c>
      <c r="C416" s="80">
        <v>18</v>
      </c>
    </row>
    <row r="417" spans="2:9" ht="18.5" x14ac:dyDescent="0.35">
      <c r="B417" s="79" t="s">
        <v>182</v>
      </c>
      <c r="C417" s="80">
        <v>16</v>
      </c>
    </row>
    <row r="418" spans="2:9" ht="18.5" x14ac:dyDescent="0.35">
      <c r="B418" s="79" t="s">
        <v>183</v>
      </c>
      <c r="C418" s="80">
        <v>11</v>
      </c>
    </row>
    <row r="419" spans="2:9" ht="18.5" x14ac:dyDescent="0.35">
      <c r="B419" s="79" t="s">
        <v>184</v>
      </c>
      <c r="C419" s="80">
        <v>17</v>
      </c>
    </row>
    <row r="420" spans="2:9" ht="18.5" x14ac:dyDescent="0.35">
      <c r="B420" s="79" t="s">
        <v>185</v>
      </c>
      <c r="C420" s="80">
        <v>14</v>
      </c>
    </row>
    <row r="421" spans="2:9" ht="18.5" x14ac:dyDescent="0.35">
      <c r="B421" s="79" t="s">
        <v>186</v>
      </c>
      <c r="C421" s="80">
        <v>12</v>
      </c>
    </row>
    <row r="422" spans="2:9" ht="18.5" x14ac:dyDescent="0.35">
      <c r="B422" s="79" t="s">
        <v>187</v>
      </c>
      <c r="C422" s="80">
        <v>20</v>
      </c>
    </row>
    <row r="423" spans="2:9" ht="18.5" x14ac:dyDescent="0.35">
      <c r="B423" s="79" t="s">
        <v>188</v>
      </c>
      <c r="C423" s="80">
        <v>23</v>
      </c>
    </row>
    <row r="424" spans="2:9" ht="18.5" x14ac:dyDescent="0.35">
      <c r="B424" s="79" t="s">
        <v>189</v>
      </c>
      <c r="C424" s="80">
        <v>19</v>
      </c>
    </row>
    <row r="425" spans="2:9" ht="18.5" x14ac:dyDescent="0.35">
      <c r="B425" s="79" t="s">
        <v>190</v>
      </c>
      <c r="C425" s="80">
        <v>15</v>
      </c>
    </row>
    <row r="426" spans="2:9" ht="18.5" x14ac:dyDescent="0.35">
      <c r="B426" s="79" t="s">
        <v>191</v>
      </c>
      <c r="C426" s="80">
        <v>16</v>
      </c>
    </row>
    <row r="427" spans="2:9" ht="18.5" x14ac:dyDescent="0.35">
      <c r="B427" s="79" t="s">
        <v>192</v>
      </c>
      <c r="C427" s="80">
        <v>13</v>
      </c>
    </row>
    <row r="428" spans="2:9" ht="19" thickBot="1" x14ac:dyDescent="0.4">
      <c r="B428" s="81" t="s">
        <v>193</v>
      </c>
      <c r="C428" s="82">
        <v>18</v>
      </c>
    </row>
    <row r="429" spans="2:9" ht="15" thickBot="1" x14ac:dyDescent="0.4"/>
    <row r="430" spans="2:9" x14ac:dyDescent="0.35">
      <c r="E430" s="265" t="s">
        <v>875</v>
      </c>
      <c r="F430" s="266" t="s">
        <v>892</v>
      </c>
      <c r="G430" s="266"/>
      <c r="H430" s="266"/>
      <c r="I430" s="267"/>
    </row>
    <row r="431" spans="2:9" ht="19" thickBot="1" x14ac:dyDescent="0.5">
      <c r="B431" s="75" t="s">
        <v>6</v>
      </c>
      <c r="C431" s="64" t="s">
        <v>7</v>
      </c>
      <c r="E431" s="268" t="s">
        <v>876</v>
      </c>
      <c r="F431" s="269" t="s">
        <v>893</v>
      </c>
      <c r="G431" s="269"/>
      <c r="H431" s="269"/>
      <c r="I431" s="270"/>
    </row>
    <row r="432" spans="2:9" ht="19" thickBot="1" x14ac:dyDescent="0.5">
      <c r="B432" s="74" t="s">
        <v>99</v>
      </c>
      <c r="C432" s="62">
        <f>SUM(C329:C428)</f>
        <v>1674</v>
      </c>
      <c r="E432" s="271" t="s">
        <v>877</v>
      </c>
      <c r="F432" s="272" t="s">
        <v>894</v>
      </c>
      <c r="G432" s="272"/>
      <c r="H432" s="272"/>
      <c r="I432" s="273"/>
    </row>
    <row r="433" spans="1:8" ht="18.5" x14ac:dyDescent="0.45">
      <c r="B433" s="75" t="s">
        <v>100</v>
      </c>
      <c r="C433" s="64">
        <f>MAX(C329:C428)</f>
        <v>27</v>
      </c>
    </row>
    <row r="434" spans="1:8" ht="18.5" x14ac:dyDescent="0.45">
      <c r="B434" s="75" t="s">
        <v>101</v>
      </c>
      <c r="C434" s="64">
        <f>MIN(C329:C428)</f>
        <v>8</v>
      </c>
    </row>
    <row r="435" spans="1:8" ht="21" x14ac:dyDescent="0.5">
      <c r="B435" s="37" t="s">
        <v>102</v>
      </c>
      <c r="C435" s="37">
        <f>AVERAGE(C329:C428)</f>
        <v>16.739999999999998</v>
      </c>
    </row>
    <row r="436" spans="1:8" ht="21" x14ac:dyDescent="0.5">
      <c r="B436" s="37" t="s">
        <v>103</v>
      </c>
      <c r="C436" s="37">
        <f>C433-C434</f>
        <v>19</v>
      </c>
    </row>
    <row r="437" spans="1:8" ht="21" x14ac:dyDescent="0.5">
      <c r="B437" s="76" t="s">
        <v>143</v>
      </c>
      <c r="C437" s="76">
        <f>_xlfn.STDEV.S(C329:C428)</f>
        <v>4.1429506881014673</v>
      </c>
    </row>
    <row r="438" spans="1:8" ht="15" thickBot="1" x14ac:dyDescent="0.4"/>
    <row r="439" spans="1:8" ht="14.5" customHeight="1" x14ac:dyDescent="0.35">
      <c r="F439" s="457" t="s">
        <v>350</v>
      </c>
      <c r="G439" s="458"/>
      <c r="H439" s="459"/>
    </row>
    <row r="440" spans="1:8" ht="14.5" customHeight="1" thickBot="1" x14ac:dyDescent="0.4">
      <c r="F440" s="460"/>
      <c r="G440" s="461"/>
      <c r="H440" s="462"/>
    </row>
    <row r="441" spans="1:8" ht="15" thickBot="1" x14ac:dyDescent="0.4">
      <c r="A441" s="60" t="s">
        <v>140</v>
      </c>
    </row>
    <row r="442" spans="1:8" ht="15" thickBot="1" x14ac:dyDescent="0.4"/>
    <row r="443" spans="1:8" ht="15.5" x14ac:dyDescent="0.35">
      <c r="B443" s="88" t="s">
        <v>199</v>
      </c>
      <c r="C443" s="89" t="s">
        <v>200</v>
      </c>
      <c r="D443" s="89" t="s">
        <v>201</v>
      </c>
      <c r="E443" s="89" t="s">
        <v>202</v>
      </c>
      <c r="F443" s="90" t="s">
        <v>203</v>
      </c>
    </row>
    <row r="444" spans="1:8" x14ac:dyDescent="0.35">
      <c r="B444" s="43">
        <v>30</v>
      </c>
      <c r="C444" s="23">
        <v>25</v>
      </c>
      <c r="D444" s="23">
        <v>22</v>
      </c>
      <c r="E444" s="23">
        <v>18</v>
      </c>
      <c r="F444" s="44">
        <v>35</v>
      </c>
    </row>
    <row r="445" spans="1:8" x14ac:dyDescent="0.35">
      <c r="B445" s="43">
        <v>32</v>
      </c>
      <c r="C445" s="23">
        <v>27</v>
      </c>
      <c r="D445" s="23">
        <v>23</v>
      </c>
      <c r="E445" s="23">
        <v>17</v>
      </c>
      <c r="F445" s="44">
        <v>36</v>
      </c>
    </row>
    <row r="446" spans="1:8" x14ac:dyDescent="0.35">
      <c r="B446" s="43">
        <v>33</v>
      </c>
      <c r="C446" s="23">
        <v>26</v>
      </c>
      <c r="D446" s="23">
        <v>20</v>
      </c>
      <c r="E446" s="23">
        <v>19</v>
      </c>
      <c r="F446" s="44">
        <v>34</v>
      </c>
    </row>
    <row r="447" spans="1:8" x14ac:dyDescent="0.35">
      <c r="B447" s="43">
        <v>28</v>
      </c>
      <c r="C447" s="23">
        <v>23</v>
      </c>
      <c r="D447" s="23">
        <v>25</v>
      </c>
      <c r="E447" s="23">
        <v>20</v>
      </c>
      <c r="F447" s="44">
        <v>35</v>
      </c>
    </row>
    <row r="448" spans="1:8" x14ac:dyDescent="0.35">
      <c r="B448" s="43">
        <v>31</v>
      </c>
      <c r="C448" s="23">
        <v>28</v>
      </c>
      <c r="D448" s="23">
        <v>21</v>
      </c>
      <c r="E448" s="23">
        <v>21</v>
      </c>
      <c r="F448" s="44">
        <v>33</v>
      </c>
    </row>
    <row r="449" spans="2:12" x14ac:dyDescent="0.35">
      <c r="B449" s="43">
        <v>30</v>
      </c>
      <c r="C449" s="23">
        <v>24</v>
      </c>
      <c r="D449" s="23">
        <v>24</v>
      </c>
      <c r="E449" s="23">
        <v>18</v>
      </c>
      <c r="F449" s="44">
        <v>34</v>
      </c>
    </row>
    <row r="450" spans="2:12" x14ac:dyDescent="0.35">
      <c r="B450" s="43">
        <v>29</v>
      </c>
      <c r="C450" s="23">
        <v>26</v>
      </c>
      <c r="D450" s="23">
        <v>23</v>
      </c>
      <c r="E450" s="23">
        <v>19</v>
      </c>
      <c r="F450" s="44">
        <v>32</v>
      </c>
    </row>
    <row r="451" spans="2:12" x14ac:dyDescent="0.35">
      <c r="B451" s="43">
        <v>30</v>
      </c>
      <c r="C451" s="23">
        <v>25</v>
      </c>
      <c r="D451" s="23">
        <v>22</v>
      </c>
      <c r="E451" s="23">
        <v>17</v>
      </c>
      <c r="F451" s="44">
        <v>33</v>
      </c>
    </row>
    <row r="452" spans="2:12" x14ac:dyDescent="0.35">
      <c r="B452" s="43">
        <v>32</v>
      </c>
      <c r="C452" s="23">
        <v>27</v>
      </c>
      <c r="D452" s="23">
        <v>25</v>
      </c>
      <c r="E452" s="23">
        <v>20</v>
      </c>
      <c r="F452" s="44">
        <v>36</v>
      </c>
    </row>
    <row r="453" spans="2:12" ht="15" thickBot="1" x14ac:dyDescent="0.4">
      <c r="B453" s="45">
        <v>31</v>
      </c>
      <c r="C453" s="46">
        <v>28</v>
      </c>
      <c r="D453" s="46">
        <v>24</v>
      </c>
      <c r="E453" s="46">
        <v>19</v>
      </c>
      <c r="F453" s="47">
        <v>34</v>
      </c>
    </row>
    <row r="454" spans="2:12" ht="23.5" thickBot="1" x14ac:dyDescent="0.6">
      <c r="B454" s="59" t="s">
        <v>206</v>
      </c>
      <c r="C454" s="59" t="s">
        <v>207</v>
      </c>
      <c r="D454" s="59" t="s">
        <v>208</v>
      </c>
      <c r="E454" s="59" t="s">
        <v>209</v>
      </c>
      <c r="F454" s="59" t="s">
        <v>210</v>
      </c>
    </row>
    <row r="455" spans="2:12" x14ac:dyDescent="0.35">
      <c r="B455" s="54" t="s">
        <v>204</v>
      </c>
      <c r="C455" s="54" t="s">
        <v>204</v>
      </c>
      <c r="D455" s="54" t="s">
        <v>204</v>
      </c>
      <c r="E455" s="54" t="s">
        <v>204</v>
      </c>
      <c r="F455" s="54" t="s">
        <v>204</v>
      </c>
    </row>
    <row r="456" spans="2:12" x14ac:dyDescent="0.35">
      <c r="B456" s="49">
        <f>MIN(B444:B453)</f>
        <v>28</v>
      </c>
      <c r="C456" s="48">
        <f>MIN(C444:C453)</f>
        <v>23</v>
      </c>
      <c r="D456" s="48">
        <f>MIN(D444:D453)</f>
        <v>20</v>
      </c>
      <c r="E456" s="48">
        <f>MIN(E444:E453)</f>
        <v>17</v>
      </c>
      <c r="F456" s="50">
        <f>MIN(F444:F453)</f>
        <v>32</v>
      </c>
    </row>
    <row r="457" spans="2:12" x14ac:dyDescent="0.35">
      <c r="B457" s="55" t="s">
        <v>205</v>
      </c>
      <c r="C457" s="55" t="s">
        <v>205</v>
      </c>
      <c r="D457" s="55" t="s">
        <v>205</v>
      </c>
      <c r="E457" s="55" t="s">
        <v>205</v>
      </c>
      <c r="F457" s="55" t="s">
        <v>205</v>
      </c>
    </row>
    <row r="458" spans="2:12" ht="15" thickBot="1" x14ac:dyDescent="0.4">
      <c r="B458" s="49">
        <f>MAX(B444:B453)</f>
        <v>33</v>
      </c>
      <c r="C458" s="48">
        <f>MAX(C444:C453)</f>
        <v>28</v>
      </c>
      <c r="D458" s="48">
        <f>MAX(D444:D453)</f>
        <v>25</v>
      </c>
      <c r="E458" s="48">
        <f>MAX(E444:E453)</f>
        <v>21</v>
      </c>
      <c r="F458" s="50">
        <f>MAX(F444:F453)</f>
        <v>36</v>
      </c>
    </row>
    <row r="459" spans="2:12" x14ac:dyDescent="0.35">
      <c r="B459" s="57" t="s">
        <v>5</v>
      </c>
      <c r="C459" s="57" t="s">
        <v>5</v>
      </c>
      <c r="D459" s="57" t="s">
        <v>5</v>
      </c>
      <c r="E459" s="57" t="s">
        <v>5</v>
      </c>
      <c r="F459" s="57" t="s">
        <v>5</v>
      </c>
      <c r="G459" s="274" t="s">
        <v>871</v>
      </c>
      <c r="H459" s="544" t="s">
        <v>895</v>
      </c>
      <c r="I459" s="544"/>
      <c r="J459" s="544"/>
      <c r="K459" s="544"/>
      <c r="L459" s="545"/>
    </row>
    <row r="460" spans="2:12" x14ac:dyDescent="0.35">
      <c r="B460" s="49">
        <f>AVERAGE(B444:B453)</f>
        <v>30.6</v>
      </c>
      <c r="C460" s="48">
        <f>AVERAGE(C444:C453)</f>
        <v>25.9</v>
      </c>
      <c r="D460" s="48">
        <f>AVERAGE(D444:D453)</f>
        <v>22.9</v>
      </c>
      <c r="E460" s="48">
        <f>AVERAGE(E444:E453)</f>
        <v>18.8</v>
      </c>
      <c r="F460" s="50">
        <f>AVERAGE(F444:F453)</f>
        <v>34.200000000000003</v>
      </c>
      <c r="G460" s="275" t="s">
        <v>876</v>
      </c>
      <c r="H460" s="546" t="s">
        <v>896</v>
      </c>
      <c r="I460" s="546"/>
      <c r="J460" s="546"/>
      <c r="K460" s="546"/>
      <c r="L460" s="547"/>
    </row>
    <row r="461" spans="2:12" ht="15" thickBot="1" x14ac:dyDescent="0.4">
      <c r="B461" s="58" t="s">
        <v>82</v>
      </c>
      <c r="C461" s="58" t="s">
        <v>82</v>
      </c>
      <c r="D461" s="58" t="s">
        <v>82</v>
      </c>
      <c r="E461" s="58" t="s">
        <v>82</v>
      </c>
      <c r="F461" s="58" t="s">
        <v>82</v>
      </c>
      <c r="G461" s="276" t="s">
        <v>877</v>
      </c>
      <c r="H461" s="488" t="s">
        <v>897</v>
      </c>
      <c r="I461" s="488"/>
      <c r="J461" s="488"/>
      <c r="K461" s="488"/>
      <c r="L461" s="489"/>
    </row>
    <row r="462" spans="2:12" x14ac:dyDescent="0.35">
      <c r="B462" s="49">
        <f>B458-B456</f>
        <v>5</v>
      </c>
      <c r="C462" s="48">
        <f>C458-C456</f>
        <v>5</v>
      </c>
      <c r="D462" s="48">
        <f>D458-D456</f>
        <v>5</v>
      </c>
      <c r="E462" s="48">
        <f>E458-E456</f>
        <v>4</v>
      </c>
      <c r="F462" s="50">
        <f>F458-F456</f>
        <v>4</v>
      </c>
    </row>
    <row r="463" spans="2:12" x14ac:dyDescent="0.35">
      <c r="B463" s="56" t="s">
        <v>83</v>
      </c>
      <c r="C463" s="56" t="s">
        <v>83</v>
      </c>
      <c r="D463" s="56" t="s">
        <v>83</v>
      </c>
      <c r="E463" s="56" t="s">
        <v>83</v>
      </c>
      <c r="F463" s="56" t="s">
        <v>83</v>
      </c>
    </row>
    <row r="464" spans="2:12" ht="15" thickBot="1" x14ac:dyDescent="0.4">
      <c r="B464" s="51">
        <f>_xlfn.VAR.S(B444:B453)</f>
        <v>2.2666666666666675</v>
      </c>
      <c r="C464" s="52">
        <f>_xlfn.VAR.S(C444:C453)</f>
        <v>2.7666666666666675</v>
      </c>
      <c r="D464" s="52">
        <f>_xlfn.VAR.S(D444:D453)</f>
        <v>2.7666666666666675</v>
      </c>
      <c r="E464" s="52">
        <f>_xlfn.VAR.S(E444:E453)</f>
        <v>1.7333333333333332</v>
      </c>
      <c r="F464" s="53">
        <f>_xlfn.VAR.S(F444:F453)</f>
        <v>1.7333333333333332</v>
      </c>
    </row>
    <row r="466" spans="1:8" ht="15" thickBot="1" x14ac:dyDescent="0.4"/>
    <row r="467" spans="1:8" x14ac:dyDescent="0.35">
      <c r="F467" s="424" t="s">
        <v>349</v>
      </c>
      <c r="G467" s="425"/>
      <c r="H467" s="426"/>
    </row>
    <row r="468" spans="1:8" ht="15" thickBot="1" x14ac:dyDescent="0.4">
      <c r="F468" s="427"/>
      <c r="G468" s="428"/>
      <c r="H468" s="429"/>
    </row>
    <row r="469" spans="1:8" ht="15" thickBot="1" x14ac:dyDescent="0.4"/>
    <row r="470" spans="1:8" ht="15" thickBot="1" x14ac:dyDescent="0.4">
      <c r="A470" s="60" t="s">
        <v>140</v>
      </c>
    </row>
    <row r="471" spans="1:8" ht="19" thickBot="1" x14ac:dyDescent="0.5">
      <c r="B471" s="354" t="s">
        <v>211</v>
      </c>
      <c r="C471" s="355"/>
      <c r="D471" s="355"/>
      <c r="E471" s="356"/>
    </row>
    <row r="472" spans="1:8" x14ac:dyDescent="0.35">
      <c r="A472" s="41" t="s">
        <v>312</v>
      </c>
      <c r="B472" s="42" t="s">
        <v>313</v>
      </c>
    </row>
    <row r="473" spans="1:8" x14ac:dyDescent="0.35">
      <c r="A473" s="83" t="s">
        <v>212</v>
      </c>
      <c r="B473" s="44">
        <v>28</v>
      </c>
    </row>
    <row r="474" spans="1:8" x14ac:dyDescent="0.35">
      <c r="A474" s="83" t="s">
        <v>213</v>
      </c>
      <c r="B474" s="44">
        <v>32</v>
      </c>
    </row>
    <row r="475" spans="1:8" x14ac:dyDescent="0.35">
      <c r="A475" s="83" t="s">
        <v>214</v>
      </c>
      <c r="B475" s="44">
        <v>35</v>
      </c>
    </row>
    <row r="476" spans="1:8" x14ac:dyDescent="0.35">
      <c r="A476" s="83" t="s">
        <v>215</v>
      </c>
      <c r="B476" s="44">
        <v>40</v>
      </c>
    </row>
    <row r="477" spans="1:8" x14ac:dyDescent="0.35">
      <c r="A477" s="83" t="s">
        <v>216</v>
      </c>
      <c r="B477" s="44">
        <v>42</v>
      </c>
    </row>
    <row r="478" spans="1:8" x14ac:dyDescent="0.35">
      <c r="A478" s="83" t="s">
        <v>217</v>
      </c>
      <c r="B478" s="44">
        <v>28</v>
      </c>
    </row>
    <row r="479" spans="1:8" x14ac:dyDescent="0.35">
      <c r="A479" s="83" t="s">
        <v>218</v>
      </c>
      <c r="B479" s="44">
        <v>33</v>
      </c>
    </row>
    <row r="480" spans="1:8" x14ac:dyDescent="0.35">
      <c r="A480" s="83" t="s">
        <v>219</v>
      </c>
      <c r="B480" s="44">
        <v>38</v>
      </c>
    </row>
    <row r="481" spans="1:2" x14ac:dyDescent="0.35">
      <c r="A481" s="83" t="s">
        <v>220</v>
      </c>
      <c r="B481" s="44">
        <v>30</v>
      </c>
    </row>
    <row r="482" spans="1:2" x14ac:dyDescent="0.35">
      <c r="A482" s="83" t="s">
        <v>221</v>
      </c>
      <c r="B482" s="44">
        <v>41</v>
      </c>
    </row>
    <row r="483" spans="1:2" x14ac:dyDescent="0.35">
      <c r="A483" s="83" t="s">
        <v>222</v>
      </c>
      <c r="B483" s="44">
        <v>37</v>
      </c>
    </row>
    <row r="484" spans="1:2" x14ac:dyDescent="0.35">
      <c r="A484" s="83" t="s">
        <v>223</v>
      </c>
      <c r="B484" s="44">
        <v>31</v>
      </c>
    </row>
    <row r="485" spans="1:2" x14ac:dyDescent="0.35">
      <c r="A485" s="83" t="s">
        <v>224</v>
      </c>
      <c r="B485" s="44">
        <v>34</v>
      </c>
    </row>
    <row r="486" spans="1:2" x14ac:dyDescent="0.35">
      <c r="A486" s="83" t="s">
        <v>225</v>
      </c>
      <c r="B486" s="44">
        <v>29</v>
      </c>
    </row>
    <row r="487" spans="1:2" x14ac:dyDescent="0.35">
      <c r="A487" s="83" t="s">
        <v>226</v>
      </c>
      <c r="B487" s="44">
        <v>36</v>
      </c>
    </row>
    <row r="488" spans="1:2" x14ac:dyDescent="0.35">
      <c r="A488" s="83" t="s">
        <v>227</v>
      </c>
      <c r="B488" s="44">
        <v>43</v>
      </c>
    </row>
    <row r="489" spans="1:2" x14ac:dyDescent="0.35">
      <c r="A489" s="83" t="s">
        <v>228</v>
      </c>
      <c r="B489" s="44">
        <v>39</v>
      </c>
    </row>
    <row r="490" spans="1:2" x14ac:dyDescent="0.35">
      <c r="A490" s="83" t="s">
        <v>229</v>
      </c>
      <c r="B490" s="44">
        <v>27</v>
      </c>
    </row>
    <row r="491" spans="1:2" x14ac:dyDescent="0.35">
      <c r="A491" s="83" t="s">
        <v>230</v>
      </c>
      <c r="B491" s="44">
        <v>35</v>
      </c>
    </row>
    <row r="492" spans="1:2" x14ac:dyDescent="0.35">
      <c r="A492" s="83" t="s">
        <v>231</v>
      </c>
      <c r="B492" s="44">
        <v>31</v>
      </c>
    </row>
    <row r="493" spans="1:2" x14ac:dyDescent="0.35">
      <c r="A493" s="83" t="s">
        <v>232</v>
      </c>
      <c r="B493" s="44">
        <v>39</v>
      </c>
    </row>
    <row r="494" spans="1:2" x14ac:dyDescent="0.35">
      <c r="A494" s="83" t="s">
        <v>233</v>
      </c>
      <c r="B494" s="44">
        <v>45</v>
      </c>
    </row>
    <row r="495" spans="1:2" x14ac:dyDescent="0.35">
      <c r="A495" s="83" t="s">
        <v>234</v>
      </c>
      <c r="B495" s="44">
        <v>29</v>
      </c>
    </row>
    <row r="496" spans="1:2" x14ac:dyDescent="0.35">
      <c r="A496" s="83" t="s">
        <v>235</v>
      </c>
      <c r="B496" s="44">
        <v>33</v>
      </c>
    </row>
    <row r="497" spans="1:2" x14ac:dyDescent="0.35">
      <c r="A497" s="83" t="s">
        <v>236</v>
      </c>
      <c r="B497" s="44">
        <v>37</v>
      </c>
    </row>
    <row r="498" spans="1:2" x14ac:dyDescent="0.35">
      <c r="A498" s="83" t="s">
        <v>237</v>
      </c>
      <c r="B498" s="44">
        <v>40</v>
      </c>
    </row>
    <row r="499" spans="1:2" x14ac:dyDescent="0.35">
      <c r="A499" s="83" t="s">
        <v>238</v>
      </c>
      <c r="B499" s="44">
        <v>36</v>
      </c>
    </row>
    <row r="500" spans="1:2" x14ac:dyDescent="0.35">
      <c r="A500" s="83" t="s">
        <v>239</v>
      </c>
      <c r="B500" s="44">
        <v>29</v>
      </c>
    </row>
    <row r="501" spans="1:2" x14ac:dyDescent="0.35">
      <c r="A501" s="83" t="s">
        <v>240</v>
      </c>
      <c r="B501" s="44">
        <v>31</v>
      </c>
    </row>
    <row r="502" spans="1:2" x14ac:dyDescent="0.35">
      <c r="A502" s="83" t="s">
        <v>241</v>
      </c>
      <c r="B502" s="44">
        <v>38</v>
      </c>
    </row>
    <row r="503" spans="1:2" x14ac:dyDescent="0.35">
      <c r="A503" s="83" t="s">
        <v>242</v>
      </c>
      <c r="B503" s="44">
        <v>35</v>
      </c>
    </row>
    <row r="504" spans="1:2" x14ac:dyDescent="0.35">
      <c r="A504" s="83" t="s">
        <v>243</v>
      </c>
      <c r="B504" s="44">
        <v>44</v>
      </c>
    </row>
    <row r="505" spans="1:2" x14ac:dyDescent="0.35">
      <c r="A505" s="83" t="s">
        <v>244</v>
      </c>
      <c r="B505" s="44">
        <v>32</v>
      </c>
    </row>
    <row r="506" spans="1:2" x14ac:dyDescent="0.35">
      <c r="A506" s="83" t="s">
        <v>245</v>
      </c>
      <c r="B506" s="44">
        <v>39</v>
      </c>
    </row>
    <row r="507" spans="1:2" x14ac:dyDescent="0.35">
      <c r="A507" s="83" t="s">
        <v>246</v>
      </c>
      <c r="B507" s="44">
        <v>36</v>
      </c>
    </row>
    <row r="508" spans="1:2" x14ac:dyDescent="0.35">
      <c r="A508" s="83" t="s">
        <v>247</v>
      </c>
      <c r="B508" s="44">
        <v>30</v>
      </c>
    </row>
    <row r="509" spans="1:2" x14ac:dyDescent="0.35">
      <c r="A509" s="83" t="s">
        <v>248</v>
      </c>
      <c r="B509" s="44">
        <v>33</v>
      </c>
    </row>
    <row r="510" spans="1:2" x14ac:dyDescent="0.35">
      <c r="A510" s="83" t="s">
        <v>249</v>
      </c>
      <c r="B510" s="44">
        <v>28</v>
      </c>
    </row>
    <row r="511" spans="1:2" x14ac:dyDescent="0.35">
      <c r="A511" s="83" t="s">
        <v>250</v>
      </c>
      <c r="B511" s="44">
        <v>41</v>
      </c>
    </row>
    <row r="512" spans="1:2" x14ac:dyDescent="0.35">
      <c r="A512" s="83" t="s">
        <v>251</v>
      </c>
      <c r="B512" s="44">
        <v>35</v>
      </c>
    </row>
    <row r="513" spans="1:2" x14ac:dyDescent="0.35">
      <c r="A513" s="83" t="s">
        <v>252</v>
      </c>
      <c r="B513" s="44">
        <v>31</v>
      </c>
    </row>
    <row r="514" spans="1:2" x14ac:dyDescent="0.35">
      <c r="A514" s="83" t="s">
        <v>253</v>
      </c>
      <c r="B514" s="44">
        <v>37</v>
      </c>
    </row>
    <row r="515" spans="1:2" x14ac:dyDescent="0.35">
      <c r="A515" s="83" t="s">
        <v>254</v>
      </c>
      <c r="B515" s="44">
        <v>42</v>
      </c>
    </row>
    <row r="516" spans="1:2" x14ac:dyDescent="0.35">
      <c r="A516" s="83" t="s">
        <v>255</v>
      </c>
      <c r="B516" s="44">
        <v>29</v>
      </c>
    </row>
    <row r="517" spans="1:2" x14ac:dyDescent="0.35">
      <c r="A517" s="83" t="s">
        <v>256</v>
      </c>
      <c r="B517" s="44">
        <v>34</v>
      </c>
    </row>
    <row r="518" spans="1:2" x14ac:dyDescent="0.35">
      <c r="A518" s="83" t="s">
        <v>257</v>
      </c>
      <c r="B518" s="44">
        <v>40</v>
      </c>
    </row>
    <row r="519" spans="1:2" x14ac:dyDescent="0.35">
      <c r="A519" s="83" t="s">
        <v>258</v>
      </c>
      <c r="B519" s="44">
        <v>31</v>
      </c>
    </row>
    <row r="520" spans="1:2" x14ac:dyDescent="0.35">
      <c r="A520" s="83" t="s">
        <v>259</v>
      </c>
      <c r="B520" s="44">
        <v>33</v>
      </c>
    </row>
    <row r="521" spans="1:2" x14ac:dyDescent="0.35">
      <c r="A521" s="83" t="s">
        <v>260</v>
      </c>
      <c r="B521" s="44">
        <v>38</v>
      </c>
    </row>
    <row r="522" spans="1:2" x14ac:dyDescent="0.35">
      <c r="A522" s="83" t="s">
        <v>261</v>
      </c>
      <c r="B522" s="44">
        <v>36</v>
      </c>
    </row>
    <row r="523" spans="1:2" x14ac:dyDescent="0.35">
      <c r="A523" s="83" t="s">
        <v>262</v>
      </c>
      <c r="B523" s="44">
        <v>39</v>
      </c>
    </row>
    <row r="524" spans="1:2" x14ac:dyDescent="0.35">
      <c r="A524" s="83" t="s">
        <v>263</v>
      </c>
      <c r="B524" s="44">
        <v>27</v>
      </c>
    </row>
    <row r="525" spans="1:2" x14ac:dyDescent="0.35">
      <c r="A525" s="83" t="s">
        <v>264</v>
      </c>
      <c r="B525" s="44">
        <v>35</v>
      </c>
    </row>
    <row r="526" spans="1:2" x14ac:dyDescent="0.35">
      <c r="A526" s="83" t="s">
        <v>265</v>
      </c>
      <c r="B526" s="44">
        <v>30</v>
      </c>
    </row>
    <row r="527" spans="1:2" x14ac:dyDescent="0.35">
      <c r="A527" s="83" t="s">
        <v>266</v>
      </c>
      <c r="B527" s="44">
        <v>43</v>
      </c>
    </row>
    <row r="528" spans="1:2" x14ac:dyDescent="0.35">
      <c r="A528" s="83" t="s">
        <v>267</v>
      </c>
      <c r="B528" s="44">
        <v>29</v>
      </c>
    </row>
    <row r="529" spans="1:2" x14ac:dyDescent="0.35">
      <c r="A529" s="83" t="s">
        <v>268</v>
      </c>
      <c r="B529" s="44">
        <v>32</v>
      </c>
    </row>
    <row r="530" spans="1:2" x14ac:dyDescent="0.35">
      <c r="A530" s="83" t="s">
        <v>269</v>
      </c>
      <c r="B530" s="44">
        <v>36</v>
      </c>
    </row>
    <row r="531" spans="1:2" x14ac:dyDescent="0.35">
      <c r="A531" s="83" t="s">
        <v>270</v>
      </c>
      <c r="B531" s="44">
        <v>31</v>
      </c>
    </row>
    <row r="532" spans="1:2" x14ac:dyDescent="0.35">
      <c r="A532" s="83" t="s">
        <v>271</v>
      </c>
      <c r="B532" s="44">
        <v>40</v>
      </c>
    </row>
    <row r="533" spans="1:2" x14ac:dyDescent="0.35">
      <c r="A533" s="83" t="s">
        <v>272</v>
      </c>
      <c r="B533" s="44">
        <v>38</v>
      </c>
    </row>
    <row r="534" spans="1:2" x14ac:dyDescent="0.35">
      <c r="A534" s="83" t="s">
        <v>273</v>
      </c>
      <c r="B534" s="44">
        <v>44</v>
      </c>
    </row>
    <row r="535" spans="1:2" x14ac:dyDescent="0.35">
      <c r="A535" s="83" t="s">
        <v>274</v>
      </c>
      <c r="B535" s="44">
        <v>37</v>
      </c>
    </row>
    <row r="536" spans="1:2" x14ac:dyDescent="0.35">
      <c r="A536" s="83" t="s">
        <v>275</v>
      </c>
      <c r="B536" s="44">
        <v>33</v>
      </c>
    </row>
    <row r="537" spans="1:2" x14ac:dyDescent="0.35">
      <c r="A537" s="83" t="s">
        <v>276</v>
      </c>
      <c r="B537" s="44">
        <v>35</v>
      </c>
    </row>
    <row r="538" spans="1:2" x14ac:dyDescent="0.35">
      <c r="A538" s="83" t="s">
        <v>277</v>
      </c>
      <c r="B538" s="44">
        <v>41</v>
      </c>
    </row>
    <row r="539" spans="1:2" x14ac:dyDescent="0.35">
      <c r="A539" s="83" t="s">
        <v>278</v>
      </c>
      <c r="B539" s="44">
        <v>30</v>
      </c>
    </row>
    <row r="540" spans="1:2" x14ac:dyDescent="0.35">
      <c r="A540" s="83" t="s">
        <v>279</v>
      </c>
      <c r="B540" s="44">
        <v>31</v>
      </c>
    </row>
    <row r="541" spans="1:2" x14ac:dyDescent="0.35">
      <c r="A541" s="83" t="s">
        <v>280</v>
      </c>
      <c r="B541" s="44">
        <v>39</v>
      </c>
    </row>
    <row r="542" spans="1:2" x14ac:dyDescent="0.35">
      <c r="A542" s="83" t="s">
        <v>281</v>
      </c>
      <c r="B542" s="44">
        <v>28</v>
      </c>
    </row>
    <row r="543" spans="1:2" x14ac:dyDescent="0.35">
      <c r="A543" s="83" t="s">
        <v>282</v>
      </c>
      <c r="B543" s="44">
        <v>45</v>
      </c>
    </row>
    <row r="544" spans="1:2" x14ac:dyDescent="0.35">
      <c r="A544" s="83" t="s">
        <v>283</v>
      </c>
      <c r="B544" s="44">
        <v>29</v>
      </c>
    </row>
    <row r="545" spans="1:2" x14ac:dyDescent="0.35">
      <c r="A545" s="83" t="s">
        <v>284</v>
      </c>
      <c r="B545" s="44">
        <v>33</v>
      </c>
    </row>
    <row r="546" spans="1:2" x14ac:dyDescent="0.35">
      <c r="A546" s="83" t="s">
        <v>285</v>
      </c>
      <c r="B546" s="44">
        <v>38</v>
      </c>
    </row>
    <row r="547" spans="1:2" x14ac:dyDescent="0.35">
      <c r="A547" s="83" t="s">
        <v>286</v>
      </c>
      <c r="B547" s="44">
        <v>34</v>
      </c>
    </row>
    <row r="548" spans="1:2" x14ac:dyDescent="0.35">
      <c r="A548" s="83" t="s">
        <v>287</v>
      </c>
      <c r="B548" s="44">
        <v>32</v>
      </c>
    </row>
    <row r="549" spans="1:2" x14ac:dyDescent="0.35">
      <c r="A549" s="83" t="s">
        <v>288</v>
      </c>
      <c r="B549" s="44">
        <v>35</v>
      </c>
    </row>
    <row r="550" spans="1:2" x14ac:dyDescent="0.35">
      <c r="A550" s="83" t="s">
        <v>289</v>
      </c>
      <c r="B550" s="44">
        <v>41</v>
      </c>
    </row>
    <row r="551" spans="1:2" x14ac:dyDescent="0.35">
      <c r="A551" s="83" t="s">
        <v>290</v>
      </c>
      <c r="B551" s="44">
        <v>40</v>
      </c>
    </row>
    <row r="552" spans="1:2" x14ac:dyDescent="0.35">
      <c r="A552" s="83" t="s">
        <v>291</v>
      </c>
      <c r="B552" s="44">
        <v>36</v>
      </c>
    </row>
    <row r="553" spans="1:2" x14ac:dyDescent="0.35">
      <c r="A553" s="83" t="s">
        <v>292</v>
      </c>
      <c r="B553" s="44">
        <v>39</v>
      </c>
    </row>
    <row r="554" spans="1:2" x14ac:dyDescent="0.35">
      <c r="A554" s="83" t="s">
        <v>293</v>
      </c>
      <c r="B554" s="44">
        <v>27</v>
      </c>
    </row>
    <row r="555" spans="1:2" x14ac:dyDescent="0.35">
      <c r="A555" s="83" t="s">
        <v>294</v>
      </c>
      <c r="B555" s="44">
        <v>35</v>
      </c>
    </row>
    <row r="556" spans="1:2" x14ac:dyDescent="0.35">
      <c r="A556" s="83" t="s">
        <v>295</v>
      </c>
      <c r="B556" s="44">
        <v>30</v>
      </c>
    </row>
    <row r="557" spans="1:2" x14ac:dyDescent="0.35">
      <c r="A557" s="83" t="s">
        <v>296</v>
      </c>
      <c r="B557" s="44">
        <v>43</v>
      </c>
    </row>
    <row r="558" spans="1:2" x14ac:dyDescent="0.35">
      <c r="A558" s="83" t="s">
        <v>297</v>
      </c>
      <c r="B558" s="44">
        <v>29</v>
      </c>
    </row>
    <row r="559" spans="1:2" x14ac:dyDescent="0.35">
      <c r="A559" s="83" t="s">
        <v>298</v>
      </c>
      <c r="B559" s="44">
        <v>32</v>
      </c>
    </row>
    <row r="560" spans="1:2" x14ac:dyDescent="0.35">
      <c r="A560" s="83" t="s">
        <v>299</v>
      </c>
      <c r="B560" s="44">
        <v>36</v>
      </c>
    </row>
    <row r="561" spans="1:8" x14ac:dyDescent="0.35">
      <c r="A561" s="83" t="s">
        <v>300</v>
      </c>
      <c r="B561" s="44">
        <v>31</v>
      </c>
    </row>
    <row r="562" spans="1:8" x14ac:dyDescent="0.35">
      <c r="A562" s="83" t="s">
        <v>301</v>
      </c>
      <c r="B562" s="44">
        <v>40</v>
      </c>
    </row>
    <row r="563" spans="1:8" x14ac:dyDescent="0.35">
      <c r="A563" s="83" t="s">
        <v>302</v>
      </c>
      <c r="B563" s="44">
        <v>38</v>
      </c>
    </row>
    <row r="564" spans="1:8" ht="15" thickBot="1" x14ac:dyDescent="0.4">
      <c r="A564" s="83" t="s">
        <v>303</v>
      </c>
      <c r="B564" s="44">
        <v>44</v>
      </c>
    </row>
    <row r="565" spans="1:8" x14ac:dyDescent="0.35">
      <c r="A565" s="83" t="s">
        <v>304</v>
      </c>
      <c r="B565" s="44">
        <v>37</v>
      </c>
      <c r="D565" s="357" t="s">
        <v>319</v>
      </c>
      <c r="E565" s="358"/>
    </row>
    <row r="566" spans="1:8" ht="15" thickBot="1" x14ac:dyDescent="0.4">
      <c r="A566" s="83" t="s">
        <v>305</v>
      </c>
      <c r="B566" s="44">
        <v>33</v>
      </c>
      <c r="D566" s="359"/>
      <c r="E566" s="360"/>
    </row>
    <row r="567" spans="1:8" ht="23.5" thickBot="1" x14ac:dyDescent="0.6">
      <c r="A567" s="83" t="s">
        <v>306</v>
      </c>
      <c r="B567" s="44">
        <v>35</v>
      </c>
      <c r="C567" s="277" t="s">
        <v>898</v>
      </c>
      <c r="D567" s="71" t="s">
        <v>318</v>
      </c>
      <c r="E567" s="72" t="s">
        <v>316</v>
      </c>
    </row>
    <row r="568" spans="1:8" x14ac:dyDescent="0.35">
      <c r="A568" s="83" t="s">
        <v>307</v>
      </c>
      <c r="B568" s="44">
        <v>41</v>
      </c>
      <c r="D568" s="67" t="s">
        <v>317</v>
      </c>
      <c r="E568" s="69">
        <f>COUNTIFS($B$473:$B$572,"&gt;=21",$B$473:$B$572,"&lt;=30")</f>
        <v>21</v>
      </c>
    </row>
    <row r="569" spans="1:8" x14ac:dyDescent="0.35">
      <c r="A569" s="83" t="s">
        <v>308</v>
      </c>
      <c r="B569" s="44">
        <v>30</v>
      </c>
      <c r="D569" s="67" t="s">
        <v>314</v>
      </c>
      <c r="E569" s="69">
        <f>COUNTIFS($B$473:$B$572,"&gt;=31",$B$473:$B$572,"&lt;=40")</f>
        <v>64</v>
      </c>
    </row>
    <row r="570" spans="1:8" x14ac:dyDescent="0.35">
      <c r="A570" s="83" t="s">
        <v>309</v>
      </c>
      <c r="B570" s="44">
        <v>31</v>
      </c>
      <c r="D570" s="68" t="s">
        <v>315</v>
      </c>
      <c r="E570" s="70">
        <f>COUNTIFS($B$473:$B$572,"&gt;=41",$B$473:$B$572,"&lt;=50")</f>
        <v>15</v>
      </c>
    </row>
    <row r="571" spans="1:8" x14ac:dyDescent="0.35">
      <c r="A571" s="83" t="s">
        <v>310</v>
      </c>
      <c r="B571" s="44">
        <v>39</v>
      </c>
    </row>
    <row r="572" spans="1:8" ht="15" thickBot="1" x14ac:dyDescent="0.4">
      <c r="A572" s="84" t="s">
        <v>311</v>
      </c>
      <c r="B572" s="47">
        <v>28</v>
      </c>
    </row>
    <row r="573" spans="1:8" ht="15" thickBot="1" x14ac:dyDescent="0.4"/>
    <row r="574" spans="1:8" ht="15" thickBot="1" x14ac:dyDescent="0.4">
      <c r="A574" s="1" t="s">
        <v>6</v>
      </c>
      <c r="B574" s="1" t="s">
        <v>7</v>
      </c>
      <c r="D574" s="620" t="s">
        <v>899</v>
      </c>
      <c r="E574" s="616" t="s">
        <v>900</v>
      </c>
      <c r="F574" s="616"/>
      <c r="G574" s="616"/>
      <c r="H574" s="617"/>
    </row>
    <row r="575" spans="1:8" ht="15" thickBot="1" x14ac:dyDescent="0.4">
      <c r="A575" s="73" t="s">
        <v>99</v>
      </c>
      <c r="B575" s="73">
        <f>SUM(B473:B572)</f>
        <v>3509</v>
      </c>
      <c r="D575" s="621"/>
      <c r="E575" s="618"/>
      <c r="F575" s="618"/>
      <c r="G575" s="618"/>
      <c r="H575" s="619"/>
    </row>
    <row r="576" spans="1:8" x14ac:dyDescent="0.35">
      <c r="A576" s="1" t="s">
        <v>100</v>
      </c>
      <c r="B576" s="1">
        <f>MAX(B473:B572)</f>
        <v>45</v>
      </c>
      <c r="D576" s="397" t="s">
        <v>901</v>
      </c>
      <c r="E576" s="391" t="s">
        <v>902</v>
      </c>
      <c r="F576" s="392"/>
      <c r="G576" s="392"/>
      <c r="H576" s="393"/>
    </row>
    <row r="577" spans="1:8" ht="15" thickBot="1" x14ac:dyDescent="0.4">
      <c r="A577" s="1" t="s">
        <v>101</v>
      </c>
      <c r="B577" s="1">
        <f>MIN(B473:B572)</f>
        <v>27</v>
      </c>
      <c r="D577" s="398"/>
      <c r="E577" s="394"/>
      <c r="F577" s="395"/>
      <c r="G577" s="395"/>
      <c r="H577" s="396"/>
    </row>
    <row r="578" spans="1:8" x14ac:dyDescent="0.35">
      <c r="A578" s="1" t="s">
        <v>102</v>
      </c>
      <c r="B578" s="1">
        <f>AVERAGE(B473:B572)</f>
        <v>35.090000000000003</v>
      </c>
      <c r="D578" s="399" t="s">
        <v>903</v>
      </c>
      <c r="E578" s="391" t="s">
        <v>904</v>
      </c>
      <c r="F578" s="392"/>
      <c r="G578" s="392"/>
      <c r="H578" s="393"/>
    </row>
    <row r="579" spans="1:8" ht="15" thickBot="1" x14ac:dyDescent="0.4">
      <c r="A579" s="1" t="s">
        <v>196</v>
      </c>
      <c r="B579" s="1">
        <f>MEDIAN(B473:B572)</f>
        <v>35</v>
      </c>
      <c r="D579" s="398"/>
      <c r="E579" s="394"/>
      <c r="F579" s="395"/>
      <c r="G579" s="395"/>
      <c r="H579" s="396"/>
    </row>
    <row r="580" spans="1:8" x14ac:dyDescent="0.35">
      <c r="A580" s="1" t="s">
        <v>103</v>
      </c>
      <c r="B580" s="1">
        <f>B576-B577</f>
        <v>18</v>
      </c>
    </row>
    <row r="581" spans="1:8" ht="15" thickBot="1" x14ac:dyDescent="0.4">
      <c r="A581" s="1" t="s">
        <v>197</v>
      </c>
      <c r="B581" s="1">
        <f>MODE(B472:B572)</f>
        <v>35</v>
      </c>
    </row>
    <row r="582" spans="1:8" x14ac:dyDescent="0.35">
      <c r="E582" s="361" t="s">
        <v>348</v>
      </c>
      <c r="F582" s="362"/>
    </row>
    <row r="583" spans="1:8" ht="15" thickBot="1" x14ac:dyDescent="0.4">
      <c r="E583" s="363"/>
      <c r="F583" s="364"/>
    </row>
    <row r="585" spans="1:8" ht="15" thickBot="1" x14ac:dyDescent="0.4"/>
    <row r="586" spans="1:8" ht="19" thickBot="1" x14ac:dyDescent="0.5">
      <c r="A586" s="87" t="s">
        <v>195</v>
      </c>
    </row>
    <row r="587" spans="1:8" ht="14.5" customHeight="1" x14ac:dyDescent="0.35">
      <c r="B587" s="365" t="s">
        <v>320</v>
      </c>
      <c r="C587" s="366"/>
      <c r="D587" s="367"/>
    </row>
    <row r="588" spans="1:8" x14ac:dyDescent="0.35">
      <c r="B588" s="368"/>
      <c r="C588" s="369"/>
      <c r="D588" s="370"/>
    </row>
    <row r="589" spans="1:8" ht="15" thickBot="1" x14ac:dyDescent="0.4">
      <c r="B589" s="371"/>
      <c r="C589" s="372"/>
      <c r="D589" s="373"/>
    </row>
    <row r="590" spans="1:8" ht="15" thickBot="1" x14ac:dyDescent="0.4"/>
    <row r="591" spans="1:8" ht="19" thickBot="1" x14ac:dyDescent="0.4">
      <c r="B591" s="95" t="s">
        <v>323</v>
      </c>
      <c r="C591" s="96" t="s">
        <v>324</v>
      </c>
      <c r="D591" s="85"/>
    </row>
    <row r="592" spans="1:8" x14ac:dyDescent="0.35">
      <c r="B592" s="27"/>
      <c r="C592" s="28"/>
    </row>
    <row r="593" spans="2:3" x14ac:dyDescent="0.35">
      <c r="B593" s="29" t="s">
        <v>11</v>
      </c>
      <c r="C593" s="30">
        <v>56</v>
      </c>
    </row>
    <row r="594" spans="2:3" x14ac:dyDescent="0.35">
      <c r="B594" s="29" t="s">
        <v>12</v>
      </c>
      <c r="C594" s="30">
        <v>40</v>
      </c>
    </row>
    <row r="595" spans="2:3" x14ac:dyDescent="0.35">
      <c r="B595" s="29" t="s">
        <v>13</v>
      </c>
      <c r="C595" s="30">
        <v>28</v>
      </c>
    </row>
    <row r="596" spans="2:3" x14ac:dyDescent="0.35">
      <c r="B596" s="29" t="s">
        <v>14</v>
      </c>
      <c r="C596" s="30">
        <v>73</v>
      </c>
    </row>
    <row r="597" spans="2:3" x14ac:dyDescent="0.35">
      <c r="B597" s="29" t="s">
        <v>15</v>
      </c>
      <c r="C597" s="30">
        <v>52</v>
      </c>
    </row>
    <row r="598" spans="2:3" x14ac:dyDescent="0.35">
      <c r="B598" s="29" t="s">
        <v>16</v>
      </c>
      <c r="C598" s="30">
        <v>61</v>
      </c>
    </row>
    <row r="599" spans="2:3" x14ac:dyDescent="0.35">
      <c r="B599" s="29" t="s">
        <v>17</v>
      </c>
      <c r="C599" s="30">
        <v>35</v>
      </c>
    </row>
    <row r="600" spans="2:3" x14ac:dyDescent="0.35">
      <c r="B600" s="29" t="s">
        <v>18</v>
      </c>
      <c r="C600" s="30">
        <v>40</v>
      </c>
    </row>
    <row r="601" spans="2:3" x14ac:dyDescent="0.35">
      <c r="B601" s="29" t="s">
        <v>19</v>
      </c>
      <c r="C601" s="30">
        <v>47</v>
      </c>
    </row>
    <row r="602" spans="2:3" x14ac:dyDescent="0.35">
      <c r="B602" s="29" t="s">
        <v>20</v>
      </c>
      <c r="C602" s="30">
        <v>65</v>
      </c>
    </row>
    <row r="603" spans="2:3" x14ac:dyDescent="0.35">
      <c r="B603" s="29" t="s">
        <v>21</v>
      </c>
      <c r="C603" s="30">
        <v>52</v>
      </c>
    </row>
    <row r="604" spans="2:3" x14ac:dyDescent="0.35">
      <c r="B604" s="29" t="s">
        <v>22</v>
      </c>
      <c r="C604" s="30">
        <v>44</v>
      </c>
    </row>
    <row r="605" spans="2:3" x14ac:dyDescent="0.35">
      <c r="B605" s="29" t="s">
        <v>23</v>
      </c>
      <c r="C605" s="30">
        <v>38</v>
      </c>
    </row>
    <row r="606" spans="2:3" x14ac:dyDescent="0.35">
      <c r="B606" s="29" t="s">
        <v>24</v>
      </c>
      <c r="C606" s="30">
        <v>60</v>
      </c>
    </row>
    <row r="607" spans="2:3" x14ac:dyDescent="0.35">
      <c r="B607" s="29" t="s">
        <v>25</v>
      </c>
      <c r="C607" s="30">
        <v>56</v>
      </c>
    </row>
    <row r="608" spans="2:3" x14ac:dyDescent="0.35">
      <c r="B608" s="29" t="s">
        <v>26</v>
      </c>
      <c r="C608" s="30">
        <v>40</v>
      </c>
    </row>
    <row r="609" spans="2:3" x14ac:dyDescent="0.35">
      <c r="B609" s="29" t="s">
        <v>27</v>
      </c>
      <c r="C609" s="30">
        <v>36</v>
      </c>
    </row>
    <row r="610" spans="2:3" x14ac:dyDescent="0.35">
      <c r="B610" s="29" t="s">
        <v>28</v>
      </c>
      <c r="C610" s="30">
        <v>49</v>
      </c>
    </row>
    <row r="611" spans="2:3" x14ac:dyDescent="0.35">
      <c r="B611" s="29" t="s">
        <v>29</v>
      </c>
      <c r="C611" s="30">
        <v>68</v>
      </c>
    </row>
    <row r="612" spans="2:3" x14ac:dyDescent="0.35">
      <c r="B612" s="29" t="s">
        <v>30</v>
      </c>
      <c r="C612" s="30">
        <v>57</v>
      </c>
    </row>
    <row r="613" spans="2:3" x14ac:dyDescent="0.35">
      <c r="B613" s="29" t="s">
        <v>32</v>
      </c>
      <c r="C613" s="30">
        <v>52</v>
      </c>
    </row>
    <row r="614" spans="2:3" x14ac:dyDescent="0.35">
      <c r="B614" s="29" t="s">
        <v>33</v>
      </c>
      <c r="C614" s="30">
        <v>63</v>
      </c>
    </row>
    <row r="615" spans="2:3" x14ac:dyDescent="0.35">
      <c r="B615" s="29" t="s">
        <v>34</v>
      </c>
      <c r="C615" s="30">
        <v>41</v>
      </c>
    </row>
    <row r="616" spans="2:3" x14ac:dyDescent="0.35">
      <c r="B616" s="29" t="s">
        <v>35</v>
      </c>
      <c r="C616" s="30">
        <v>48</v>
      </c>
    </row>
    <row r="617" spans="2:3" x14ac:dyDescent="0.35">
      <c r="B617" s="29" t="s">
        <v>36</v>
      </c>
      <c r="C617" s="30">
        <v>55</v>
      </c>
    </row>
    <row r="618" spans="2:3" x14ac:dyDescent="0.35">
      <c r="B618" s="29" t="s">
        <v>37</v>
      </c>
      <c r="C618" s="30">
        <v>42</v>
      </c>
    </row>
    <row r="619" spans="2:3" x14ac:dyDescent="0.35">
      <c r="B619" s="29" t="s">
        <v>38</v>
      </c>
      <c r="C619" s="30">
        <v>39</v>
      </c>
    </row>
    <row r="620" spans="2:3" x14ac:dyDescent="0.35">
      <c r="B620" s="29" t="s">
        <v>39</v>
      </c>
      <c r="C620" s="30">
        <v>58</v>
      </c>
    </row>
    <row r="621" spans="2:3" x14ac:dyDescent="0.35">
      <c r="B621" s="29" t="s">
        <v>40</v>
      </c>
      <c r="C621" s="30">
        <v>62</v>
      </c>
    </row>
    <row r="622" spans="2:3" x14ac:dyDescent="0.35">
      <c r="B622" s="29" t="s">
        <v>41</v>
      </c>
      <c r="C622" s="30">
        <v>49</v>
      </c>
    </row>
    <row r="623" spans="2:3" x14ac:dyDescent="0.35">
      <c r="B623" s="29" t="s">
        <v>42</v>
      </c>
      <c r="C623" s="30">
        <v>59</v>
      </c>
    </row>
    <row r="624" spans="2:3" x14ac:dyDescent="0.35">
      <c r="B624" s="29" t="s">
        <v>43</v>
      </c>
      <c r="C624" s="30">
        <v>45</v>
      </c>
    </row>
    <row r="625" spans="2:11" x14ac:dyDescent="0.35">
      <c r="B625" s="29" t="s">
        <v>44</v>
      </c>
      <c r="C625" s="30">
        <v>47</v>
      </c>
    </row>
    <row r="626" spans="2:11" ht="15" thickBot="1" x14ac:dyDescent="0.4">
      <c r="B626" s="29" t="s">
        <v>45</v>
      </c>
      <c r="C626" s="30">
        <v>51</v>
      </c>
    </row>
    <row r="627" spans="2:11" x14ac:dyDescent="0.35">
      <c r="B627" s="29" t="s">
        <v>46</v>
      </c>
      <c r="C627" s="30">
        <v>65</v>
      </c>
      <c r="F627" s="374" t="s">
        <v>898</v>
      </c>
      <c r="G627" s="376" t="s">
        <v>905</v>
      </c>
      <c r="H627" s="377"/>
      <c r="I627" s="377"/>
      <c r="J627" s="377"/>
      <c r="K627" s="378"/>
    </row>
    <row r="628" spans="2:11" ht="15" thickBot="1" x14ac:dyDescent="0.4">
      <c r="B628" s="29" t="s">
        <v>47</v>
      </c>
      <c r="C628" s="30">
        <v>41</v>
      </c>
      <c r="F628" s="375"/>
      <c r="G628" s="379"/>
      <c r="H628" s="380"/>
      <c r="I628" s="380"/>
      <c r="J628" s="380"/>
      <c r="K628" s="381"/>
    </row>
    <row r="629" spans="2:11" x14ac:dyDescent="0.35">
      <c r="B629" s="29" t="s">
        <v>48</v>
      </c>
      <c r="C629" s="30">
        <v>48</v>
      </c>
      <c r="F629" s="374" t="s">
        <v>899</v>
      </c>
      <c r="G629" s="382" t="s">
        <v>906</v>
      </c>
      <c r="H629" s="383"/>
      <c r="I629" s="383"/>
      <c r="J629" s="383"/>
      <c r="K629" s="384"/>
    </row>
    <row r="630" spans="2:11" ht="15" thickBot="1" x14ac:dyDescent="0.4">
      <c r="B630" s="29" t="s">
        <v>49</v>
      </c>
      <c r="C630" s="30">
        <v>55</v>
      </c>
      <c r="F630" s="375"/>
      <c r="G630" s="385"/>
      <c r="H630" s="386"/>
      <c r="I630" s="386"/>
      <c r="J630" s="386"/>
      <c r="K630" s="387"/>
    </row>
    <row r="631" spans="2:11" x14ac:dyDescent="0.35">
      <c r="B631" s="29" t="s">
        <v>50</v>
      </c>
      <c r="C631" s="30">
        <v>42</v>
      </c>
      <c r="F631" s="374" t="s">
        <v>901</v>
      </c>
      <c r="G631" s="382" t="s">
        <v>907</v>
      </c>
      <c r="H631" s="383"/>
      <c r="I631" s="383"/>
      <c r="J631" s="383"/>
      <c r="K631" s="384"/>
    </row>
    <row r="632" spans="2:11" ht="15" thickBot="1" x14ac:dyDescent="0.4">
      <c r="B632" s="29" t="s">
        <v>51</v>
      </c>
      <c r="C632" s="30">
        <v>39</v>
      </c>
      <c r="F632" s="375"/>
      <c r="G632" s="385"/>
      <c r="H632" s="386"/>
      <c r="I632" s="386"/>
      <c r="J632" s="386"/>
      <c r="K632" s="387"/>
    </row>
    <row r="633" spans="2:11" x14ac:dyDescent="0.35">
      <c r="B633" s="29" t="s">
        <v>52</v>
      </c>
      <c r="C633" s="30">
        <v>58</v>
      </c>
      <c r="F633" s="23"/>
      <c r="G633" s="23"/>
      <c r="H633" s="23"/>
      <c r="I633" s="23"/>
      <c r="J633" s="23"/>
      <c r="K633" s="23"/>
    </row>
    <row r="634" spans="2:11" x14ac:dyDescent="0.35">
      <c r="B634" s="29" t="s">
        <v>53</v>
      </c>
      <c r="C634" s="30">
        <v>62</v>
      </c>
      <c r="F634" s="23"/>
      <c r="G634" s="23"/>
      <c r="H634" s="23"/>
      <c r="I634" s="23"/>
      <c r="J634" s="23"/>
      <c r="K634" s="23"/>
    </row>
    <row r="635" spans="2:11" x14ac:dyDescent="0.35">
      <c r="B635" s="29" t="s">
        <v>54</v>
      </c>
      <c r="C635" s="30">
        <v>49</v>
      </c>
    </row>
    <row r="636" spans="2:11" x14ac:dyDescent="0.35">
      <c r="B636" s="29" t="s">
        <v>55</v>
      </c>
      <c r="C636" s="30">
        <v>59</v>
      </c>
    </row>
    <row r="637" spans="2:11" x14ac:dyDescent="0.35">
      <c r="B637" s="29" t="s">
        <v>56</v>
      </c>
      <c r="C637" s="30">
        <v>45</v>
      </c>
    </row>
    <row r="638" spans="2:11" x14ac:dyDescent="0.35">
      <c r="B638" s="29" t="s">
        <v>57</v>
      </c>
      <c r="C638" s="30">
        <v>47</v>
      </c>
    </row>
    <row r="639" spans="2:11" x14ac:dyDescent="0.35">
      <c r="B639" s="29" t="s">
        <v>58</v>
      </c>
      <c r="C639" s="30">
        <v>51</v>
      </c>
    </row>
    <row r="640" spans="2:11" x14ac:dyDescent="0.35">
      <c r="B640" s="29" t="s">
        <v>59</v>
      </c>
      <c r="C640" s="30">
        <v>65</v>
      </c>
    </row>
    <row r="641" spans="2:7" x14ac:dyDescent="0.35">
      <c r="B641" s="29" t="s">
        <v>60</v>
      </c>
      <c r="C641" s="30">
        <v>43</v>
      </c>
      <c r="E641" s="85"/>
    </row>
    <row r="642" spans="2:7" ht="15" thickBot="1" x14ac:dyDescent="0.4">
      <c r="B642" s="31" t="s">
        <v>61</v>
      </c>
      <c r="C642" s="32">
        <v>58</v>
      </c>
    </row>
    <row r="643" spans="2:7" x14ac:dyDescent="0.35">
      <c r="E643" s="403" t="s">
        <v>624</v>
      </c>
      <c r="F643" s="404"/>
    </row>
    <row r="644" spans="2:7" ht="14.5" customHeight="1" thickBot="1" x14ac:dyDescent="0.4">
      <c r="E644" s="405"/>
      <c r="F644" s="406"/>
      <c r="G644" s="85"/>
    </row>
    <row r="645" spans="2:7" ht="15.5" customHeight="1" thickBot="1" x14ac:dyDescent="0.4">
      <c r="B645" s="86" t="s">
        <v>6</v>
      </c>
      <c r="C645" s="86" t="s">
        <v>7</v>
      </c>
      <c r="E645" s="180" t="s">
        <v>317</v>
      </c>
      <c r="F645" s="104">
        <f>COUNTIFS($C$593:$C$642,"&gt;=21",$C$593:$C$642,"&lt;=30")</f>
        <v>1</v>
      </c>
    </row>
    <row r="646" spans="2:7" ht="16" thickBot="1" x14ac:dyDescent="0.4">
      <c r="B646" s="86" t="s">
        <v>100</v>
      </c>
      <c r="C646" s="86">
        <f>MAX(C593:C642)</f>
        <v>73</v>
      </c>
      <c r="E646" s="103" t="s">
        <v>314</v>
      </c>
      <c r="F646" s="104">
        <f>COUNTIFS($C$593:$C$642,"&gt;=31",$C$593:$C$642,"&lt;=40")</f>
        <v>8</v>
      </c>
    </row>
    <row r="647" spans="2:7" ht="16" thickBot="1" x14ac:dyDescent="0.4">
      <c r="B647" s="86" t="s">
        <v>101</v>
      </c>
      <c r="C647" s="86">
        <f>MIN(C593:C642)</f>
        <v>28</v>
      </c>
      <c r="E647" s="103" t="s">
        <v>315</v>
      </c>
      <c r="F647" s="104">
        <f>COUNTIFS($C$593:$C$642,"&gt;=41",$C$593:$C$642,"&lt;=50")</f>
        <v>16</v>
      </c>
    </row>
    <row r="648" spans="2:7" ht="16" thickBot="1" x14ac:dyDescent="0.4">
      <c r="B648" s="86" t="s">
        <v>102</v>
      </c>
      <c r="C648" s="86">
        <f>AVERAGE(C593:C642)</f>
        <v>50.7</v>
      </c>
      <c r="E648" s="103" t="s">
        <v>328</v>
      </c>
      <c r="F648" s="104">
        <f>COUNTIFS($C$593:$C$642,"&gt;=51",$C$593:$C$642,"&lt;=60")</f>
        <v>16</v>
      </c>
    </row>
    <row r="649" spans="2:7" ht="16" thickBot="1" x14ac:dyDescent="0.4">
      <c r="B649" s="86" t="s">
        <v>197</v>
      </c>
      <c r="C649" s="86">
        <f>MODE(C593:C642)</f>
        <v>40</v>
      </c>
      <c r="E649" s="103" t="s">
        <v>329</v>
      </c>
      <c r="F649" s="104">
        <f>COUNTIFS($C$593:$C$642,"&gt;=61",$C$593:$C$642,"&lt;=70")</f>
        <v>8</v>
      </c>
    </row>
    <row r="650" spans="2:7" ht="15.5" x14ac:dyDescent="0.35">
      <c r="B650" s="86" t="s">
        <v>196</v>
      </c>
      <c r="C650" s="86">
        <f>MEDIAN(C593:C642)</f>
        <v>50</v>
      </c>
      <c r="E650" s="103" t="s">
        <v>330</v>
      </c>
      <c r="F650" s="104">
        <f>COUNTIFS($C$593:$C$642,"&gt;=71",$C$593:$C$642,"&lt;=80")</f>
        <v>1</v>
      </c>
    </row>
    <row r="651" spans="2:7" ht="15.5" x14ac:dyDescent="0.35">
      <c r="B651" s="101" t="s">
        <v>325</v>
      </c>
      <c r="C651" s="102">
        <f>QUARTILE(C593:C642,1)</f>
        <v>42.25</v>
      </c>
    </row>
    <row r="652" spans="2:7" ht="15.5" x14ac:dyDescent="0.35">
      <c r="B652" s="97" t="s">
        <v>326</v>
      </c>
      <c r="C652" s="98">
        <f>QUARTILE(C592:C642,3)</f>
        <v>58</v>
      </c>
    </row>
    <row r="653" spans="2:7" ht="16" thickBot="1" x14ac:dyDescent="0.4">
      <c r="B653" s="99" t="s">
        <v>327</v>
      </c>
      <c r="C653" s="100">
        <f>C652-C651</f>
        <v>15.75</v>
      </c>
    </row>
    <row r="654" spans="2:7" x14ac:dyDescent="0.35">
      <c r="F654" s="407" t="s">
        <v>198</v>
      </c>
      <c r="G654" s="408"/>
    </row>
    <row r="655" spans="2:7" ht="15" thickBot="1" x14ac:dyDescent="0.4">
      <c r="F655" s="409"/>
      <c r="G655" s="410"/>
    </row>
    <row r="657" spans="1:9" ht="14.5" customHeight="1" thickBot="1" x14ac:dyDescent="0.4">
      <c r="B657" s="179"/>
      <c r="C657" s="179"/>
    </row>
    <row r="658" spans="1:9" ht="15" customHeight="1" thickBot="1" x14ac:dyDescent="0.5">
      <c r="A658" s="87" t="s">
        <v>195</v>
      </c>
      <c r="B658" s="179"/>
      <c r="C658" s="179"/>
    </row>
    <row r="659" spans="1:9" ht="15" thickBot="1" x14ac:dyDescent="0.4">
      <c r="C659" s="174"/>
    </row>
    <row r="660" spans="1:9" ht="15" thickBot="1" x14ac:dyDescent="0.4">
      <c r="A660" s="289" t="s">
        <v>331</v>
      </c>
      <c r="B660" s="290"/>
      <c r="C660" s="290"/>
      <c r="D660" s="290"/>
      <c r="E660" s="290"/>
      <c r="F660" s="290"/>
      <c r="G660" s="290"/>
      <c r="H660" s="291"/>
    </row>
    <row r="663" spans="1:9" ht="15.5" x14ac:dyDescent="0.35">
      <c r="B663" s="105" t="s">
        <v>332</v>
      </c>
      <c r="C663" s="105" t="s">
        <v>316</v>
      </c>
    </row>
    <row r="664" spans="1:9" ht="15.5" x14ac:dyDescent="0.35">
      <c r="B664" s="105" t="s">
        <v>333</v>
      </c>
      <c r="C664" s="105">
        <v>30</v>
      </c>
      <c r="D664" s="94"/>
      <c r="E664" s="94"/>
      <c r="F664" s="94"/>
      <c r="G664" s="94"/>
      <c r="H664" s="94"/>
      <c r="I664" s="94"/>
    </row>
    <row r="665" spans="1:9" ht="15.5" x14ac:dyDescent="0.35">
      <c r="B665" s="105" t="s">
        <v>334</v>
      </c>
      <c r="C665" s="105">
        <v>40</v>
      </c>
      <c r="D665" s="94"/>
      <c r="E665" s="94"/>
      <c r="F665" s="94"/>
      <c r="G665" s="94"/>
      <c r="H665" s="94"/>
      <c r="I665" s="94"/>
    </row>
    <row r="666" spans="1:9" ht="15.5" x14ac:dyDescent="0.35">
      <c r="B666" s="105" t="s">
        <v>335</v>
      </c>
      <c r="C666" s="105">
        <v>20</v>
      </c>
    </row>
    <row r="667" spans="1:9" ht="15.5" x14ac:dyDescent="0.35">
      <c r="B667" s="105" t="s">
        <v>336</v>
      </c>
      <c r="C667" s="105">
        <v>10</v>
      </c>
    </row>
    <row r="668" spans="1:9" ht="15.5" x14ac:dyDescent="0.35">
      <c r="B668" s="105" t="s">
        <v>337</v>
      </c>
      <c r="C668" s="105">
        <v>45</v>
      </c>
    </row>
    <row r="669" spans="1:9" ht="15.5" x14ac:dyDescent="0.35">
      <c r="B669" s="105" t="s">
        <v>338</v>
      </c>
      <c r="C669" s="105">
        <v>25</v>
      </c>
    </row>
    <row r="670" spans="1:9" ht="15.5" x14ac:dyDescent="0.35">
      <c r="B670" s="105" t="s">
        <v>339</v>
      </c>
      <c r="C670" s="105">
        <v>30</v>
      </c>
    </row>
    <row r="671" spans="1:9" ht="15" thickBot="1" x14ac:dyDescent="0.4"/>
    <row r="672" spans="1:9" x14ac:dyDescent="0.35">
      <c r="B672" s="61" t="s">
        <v>5</v>
      </c>
      <c r="C672" s="62">
        <f>AVERAGE(C664:C670)</f>
        <v>28.571428571428573</v>
      </c>
    </row>
    <row r="673" spans="1:8" ht="15" thickBot="1" x14ac:dyDescent="0.4">
      <c r="B673" s="63" t="s">
        <v>5</v>
      </c>
      <c r="C673" s="64">
        <f>AVERAGE(C665:C671)</f>
        <v>28.333333333333332</v>
      </c>
    </row>
    <row r="674" spans="1:8" ht="15" thickBot="1" x14ac:dyDescent="0.4">
      <c r="B674" s="63" t="s">
        <v>5</v>
      </c>
      <c r="C674" s="64">
        <f>AVERAGE(C666:C671)</f>
        <v>26</v>
      </c>
      <c r="E674" s="598" t="s">
        <v>908</v>
      </c>
      <c r="F674" s="599"/>
      <c r="G674" s="599"/>
      <c r="H674" s="600"/>
    </row>
    <row r="675" spans="1:8" x14ac:dyDescent="0.35">
      <c r="B675" s="63" t="s">
        <v>5</v>
      </c>
      <c r="C675" s="64">
        <f>AVERAGE(C667:C671)</f>
        <v>27.5</v>
      </c>
    </row>
    <row r="676" spans="1:8" x14ac:dyDescent="0.35">
      <c r="B676" s="63" t="s">
        <v>5</v>
      </c>
      <c r="C676" s="64">
        <f>AVERAGE(C668:C671)</f>
        <v>33.333333333333336</v>
      </c>
    </row>
    <row r="677" spans="1:8" x14ac:dyDescent="0.35">
      <c r="B677" s="63" t="s">
        <v>5</v>
      </c>
      <c r="C677" s="64">
        <f>AVERAGE(C669:C671)</f>
        <v>27.5</v>
      </c>
    </row>
    <row r="678" spans="1:8" ht="15" thickBot="1" x14ac:dyDescent="0.4">
      <c r="B678" s="65" t="s">
        <v>5</v>
      </c>
      <c r="C678" s="66">
        <f>AVERAGE(C670:C671)</f>
        <v>30</v>
      </c>
    </row>
    <row r="679" spans="1:8" ht="15" thickBot="1" x14ac:dyDescent="0.4"/>
    <row r="680" spans="1:8" ht="19" thickBot="1" x14ac:dyDescent="0.5">
      <c r="B680" s="106" t="s">
        <v>9</v>
      </c>
      <c r="C680" s="107">
        <f>MODE(Table18[frequency])</f>
        <v>30</v>
      </c>
    </row>
    <row r="682" spans="1:8" ht="15" thickBot="1" x14ac:dyDescent="0.4"/>
    <row r="683" spans="1:8" x14ac:dyDescent="0.35">
      <c r="E683" s="417" t="s">
        <v>347</v>
      </c>
      <c r="F683" s="418"/>
    </row>
    <row r="684" spans="1:8" ht="15" thickBot="1" x14ac:dyDescent="0.4">
      <c r="E684" s="419"/>
      <c r="F684" s="420"/>
    </row>
    <row r="685" spans="1:8" ht="16" thickBot="1" x14ac:dyDescent="0.4">
      <c r="A685" s="91" t="s">
        <v>340</v>
      </c>
    </row>
    <row r="686" spans="1:8" ht="19" thickBot="1" x14ac:dyDescent="0.5">
      <c r="B686" s="400" t="s">
        <v>341</v>
      </c>
      <c r="C686" s="401"/>
      <c r="D686" s="401"/>
      <c r="E686" s="401"/>
      <c r="F686" s="402"/>
    </row>
    <row r="688" spans="1:8" ht="15" thickBot="1" x14ac:dyDescent="0.4"/>
    <row r="689" spans="2:6" ht="16" thickBot="1" x14ac:dyDescent="0.4">
      <c r="B689" s="121" t="s">
        <v>342</v>
      </c>
      <c r="C689" s="122" t="s">
        <v>343</v>
      </c>
      <c r="E689" s="601" t="s">
        <v>344</v>
      </c>
      <c r="F689" s="602"/>
    </row>
    <row r="690" spans="2:6" ht="15.5" x14ac:dyDescent="0.35">
      <c r="B690" s="109" t="s">
        <v>11</v>
      </c>
      <c r="C690" s="110">
        <v>4</v>
      </c>
      <c r="E690" s="130" t="s">
        <v>517</v>
      </c>
      <c r="F690" s="28">
        <f>AVERAGE(C690:C789)</f>
        <v>3.74</v>
      </c>
    </row>
    <row r="691" spans="2:6" ht="15.5" x14ac:dyDescent="0.35">
      <c r="B691" s="111" t="s">
        <v>12</v>
      </c>
      <c r="C691" s="112">
        <v>5</v>
      </c>
      <c r="E691" s="131" t="s">
        <v>518</v>
      </c>
      <c r="F691" s="30">
        <f t="shared" ref="F691:F721" si="0">AVERAGE(C691:C790)</f>
        <v>3.7373737373737375</v>
      </c>
    </row>
    <row r="692" spans="2:6" ht="15.5" x14ac:dyDescent="0.35">
      <c r="B692" s="111" t="s">
        <v>13</v>
      </c>
      <c r="C692" s="112">
        <v>3</v>
      </c>
      <c r="E692" s="131" t="s">
        <v>519</v>
      </c>
      <c r="F692" s="30">
        <f t="shared" si="0"/>
        <v>3.7246464646464648</v>
      </c>
    </row>
    <row r="693" spans="2:6" ht="15.5" x14ac:dyDescent="0.35">
      <c r="B693" s="111" t="s">
        <v>14</v>
      </c>
      <c r="C693" s="112">
        <v>4</v>
      </c>
      <c r="E693" s="131" t="s">
        <v>520</v>
      </c>
      <c r="F693" s="30">
        <f t="shared" si="0"/>
        <v>3.7448484848484851</v>
      </c>
    </row>
    <row r="694" spans="2:6" ht="15.5" x14ac:dyDescent="0.35">
      <c r="B694" s="111" t="s">
        <v>15</v>
      </c>
      <c r="C694" s="112">
        <v>4</v>
      </c>
      <c r="E694" s="131" t="s">
        <v>521</v>
      </c>
      <c r="F694" s="30">
        <f t="shared" si="0"/>
        <v>3.7246464646464648</v>
      </c>
    </row>
    <row r="695" spans="2:6" ht="15.5" x14ac:dyDescent="0.35">
      <c r="B695" s="111" t="s">
        <v>16</v>
      </c>
      <c r="C695" s="112">
        <v>3</v>
      </c>
      <c r="E695" s="131" t="s">
        <v>522</v>
      </c>
      <c r="F695" s="30">
        <f t="shared" si="0"/>
        <v>3.7246464646464648</v>
      </c>
    </row>
    <row r="696" spans="2:6" ht="15.5" x14ac:dyDescent="0.35">
      <c r="B696" s="111" t="s">
        <v>17</v>
      </c>
      <c r="C696" s="112">
        <v>2</v>
      </c>
      <c r="E696" s="131" t="s">
        <v>523</v>
      </c>
      <c r="F696" s="30">
        <f t="shared" si="0"/>
        <v>3.7320408163265308</v>
      </c>
    </row>
    <row r="697" spans="2:6" ht="15.5" x14ac:dyDescent="0.35">
      <c r="B697" s="111" t="s">
        <v>18</v>
      </c>
      <c r="C697" s="112">
        <v>5</v>
      </c>
      <c r="E697" s="131" t="s">
        <v>524</v>
      </c>
      <c r="F697" s="30">
        <f t="shared" si="0"/>
        <v>3.7498969072164949</v>
      </c>
    </row>
    <row r="698" spans="2:6" ht="15.5" x14ac:dyDescent="0.35">
      <c r="B698" s="111" t="s">
        <v>19</v>
      </c>
      <c r="C698" s="112">
        <v>4</v>
      </c>
      <c r="E698" s="131" t="s">
        <v>525</v>
      </c>
      <c r="F698" s="30">
        <f t="shared" si="0"/>
        <v>3.7368749999999999</v>
      </c>
    </row>
    <row r="699" spans="2:6" ht="15.5" x14ac:dyDescent="0.35">
      <c r="B699" s="111" t="s">
        <v>20</v>
      </c>
      <c r="C699" s="112">
        <v>3</v>
      </c>
      <c r="E699" s="131" t="s">
        <v>526</v>
      </c>
      <c r="F699" s="30">
        <f t="shared" si="0"/>
        <v>3.734105263157895</v>
      </c>
    </row>
    <row r="700" spans="2:6" ht="15.5" x14ac:dyDescent="0.35">
      <c r="B700" s="111" t="s">
        <v>21</v>
      </c>
      <c r="C700" s="112">
        <v>5</v>
      </c>
      <c r="E700" s="131" t="s">
        <v>527</v>
      </c>
      <c r="F700" s="30">
        <f t="shared" si="0"/>
        <v>3.7419148936170212</v>
      </c>
    </row>
    <row r="701" spans="2:6" ht="15.5" x14ac:dyDescent="0.35">
      <c r="B701" s="111" t="s">
        <v>22</v>
      </c>
      <c r="C701" s="112">
        <v>4</v>
      </c>
      <c r="E701" s="131" t="s">
        <v>528</v>
      </c>
      <c r="F701" s="30">
        <f t="shared" si="0"/>
        <v>3.7283870967741937</v>
      </c>
    </row>
    <row r="702" spans="2:6" ht="15.5" x14ac:dyDescent="0.35">
      <c r="B702" s="111" t="s">
        <v>23</v>
      </c>
      <c r="C702" s="112">
        <v>2</v>
      </c>
      <c r="E702" s="131" t="s">
        <v>529</v>
      </c>
      <c r="F702" s="30">
        <f t="shared" si="0"/>
        <v>3.7254347826086955</v>
      </c>
    </row>
    <row r="703" spans="2:6" ht="15.5" x14ac:dyDescent="0.35">
      <c r="B703" s="111" t="s">
        <v>24</v>
      </c>
      <c r="C703" s="112">
        <v>3</v>
      </c>
      <c r="E703" s="131" t="s">
        <v>530</v>
      </c>
      <c r="F703" s="30">
        <f t="shared" si="0"/>
        <v>3.7443956043956046</v>
      </c>
    </row>
    <row r="704" spans="2:6" ht="15.5" x14ac:dyDescent="0.35">
      <c r="B704" s="111" t="s">
        <v>25</v>
      </c>
      <c r="C704" s="112">
        <v>4</v>
      </c>
      <c r="E704" s="131" t="s">
        <v>531</v>
      </c>
      <c r="F704" s="30">
        <f t="shared" si="0"/>
        <v>3.7526666666666668</v>
      </c>
    </row>
    <row r="705" spans="2:6" ht="15.5" x14ac:dyDescent="0.35">
      <c r="B705" s="111" t="s">
        <v>26</v>
      </c>
      <c r="C705" s="112">
        <v>5</v>
      </c>
      <c r="E705" s="131" t="s">
        <v>532</v>
      </c>
      <c r="F705" s="30">
        <f t="shared" si="0"/>
        <v>3.7498876404494381</v>
      </c>
    </row>
    <row r="706" spans="2:6" ht="15.5" x14ac:dyDescent="0.35">
      <c r="B706" s="111" t="s">
        <v>27</v>
      </c>
      <c r="C706" s="112">
        <v>3</v>
      </c>
      <c r="E706" s="131" t="s">
        <v>533</v>
      </c>
      <c r="F706" s="30">
        <f t="shared" si="0"/>
        <v>4.0869662921348313</v>
      </c>
    </row>
    <row r="707" spans="2:6" ht="15.5" x14ac:dyDescent="0.35">
      <c r="B707" s="111" t="s">
        <v>28</v>
      </c>
      <c r="C707" s="112">
        <v>4</v>
      </c>
      <c r="E707" s="131" t="s">
        <v>534</v>
      </c>
      <c r="F707" s="30">
        <f t="shared" si="0"/>
        <v>4.3678651685393257</v>
      </c>
    </row>
    <row r="708" spans="2:6" ht="15.5" x14ac:dyDescent="0.35">
      <c r="B708" s="111" t="s">
        <v>29</v>
      </c>
      <c r="C708" s="112">
        <v>5</v>
      </c>
      <c r="E708" s="131" t="s">
        <v>535</v>
      </c>
      <c r="F708" s="30">
        <f t="shared" si="0"/>
        <v>4.6824719101123593</v>
      </c>
    </row>
    <row r="709" spans="2:6" ht="15.5" x14ac:dyDescent="0.35">
      <c r="B709" s="111" t="s">
        <v>30</v>
      </c>
      <c r="C709" s="112">
        <v>3</v>
      </c>
      <c r="E709" s="131" t="s">
        <v>536</v>
      </c>
      <c r="F709" s="30">
        <f t="shared" si="0"/>
        <v>5.1319101123595505</v>
      </c>
    </row>
    <row r="710" spans="2:6" ht="15.5" x14ac:dyDescent="0.35">
      <c r="B710" s="111" t="s">
        <v>32</v>
      </c>
      <c r="C710" s="112">
        <v>4</v>
      </c>
      <c r="E710" s="131" t="s">
        <v>537</v>
      </c>
      <c r="F710" s="30">
        <f t="shared" si="0"/>
        <v>5.5251685393258425</v>
      </c>
    </row>
    <row r="711" spans="2:6" ht="15.5" x14ac:dyDescent="0.35">
      <c r="B711" s="111" t="s">
        <v>33</v>
      </c>
      <c r="C711" s="112">
        <v>3</v>
      </c>
      <c r="E711" s="131" t="s">
        <v>538</v>
      </c>
      <c r="F711" s="30">
        <f t="shared" si="0"/>
        <v>5.8060674157303369</v>
      </c>
    </row>
    <row r="712" spans="2:6" ht="15.5" x14ac:dyDescent="0.35">
      <c r="B712" s="111" t="s">
        <v>34</v>
      </c>
      <c r="C712" s="112">
        <v>2</v>
      </c>
      <c r="E712" s="131" t="s">
        <v>539</v>
      </c>
      <c r="F712" s="30">
        <f t="shared" si="0"/>
        <v>6.2442696629213481</v>
      </c>
    </row>
    <row r="713" spans="2:6" ht="15.5" x14ac:dyDescent="0.35">
      <c r="B713" s="111" t="s">
        <v>35</v>
      </c>
      <c r="C713" s="112">
        <v>4</v>
      </c>
      <c r="E713" s="131" t="s">
        <v>540</v>
      </c>
      <c r="F713" s="30">
        <f t="shared" si="0"/>
        <v>6.5588764044943817</v>
      </c>
    </row>
    <row r="714" spans="2:6" ht="15.5" x14ac:dyDescent="0.35">
      <c r="B714" s="111" t="s">
        <v>36</v>
      </c>
      <c r="C714" s="112">
        <v>5</v>
      </c>
      <c r="E714" s="131" t="s">
        <v>541</v>
      </c>
      <c r="F714" s="30">
        <f t="shared" si="0"/>
        <v>6.9184269662921345</v>
      </c>
    </row>
    <row r="715" spans="2:6" ht="15.5" x14ac:dyDescent="0.35">
      <c r="B715" s="111" t="s">
        <v>37</v>
      </c>
      <c r="C715" s="112">
        <v>3</v>
      </c>
      <c r="E715" s="131" t="s">
        <v>542</v>
      </c>
      <c r="F715" s="30">
        <f t="shared" si="0"/>
        <v>7.3229213483146065</v>
      </c>
    </row>
    <row r="716" spans="2:6" ht="15.5" x14ac:dyDescent="0.35">
      <c r="B716" s="111" t="s">
        <v>38</v>
      </c>
      <c r="C716" s="112">
        <v>4</v>
      </c>
      <c r="E716" s="131" t="s">
        <v>543</v>
      </c>
      <c r="F716" s="30">
        <f t="shared" si="0"/>
        <v>7.8173033707865169</v>
      </c>
    </row>
    <row r="717" spans="2:6" ht="15.5" x14ac:dyDescent="0.35">
      <c r="B717" s="111" t="s">
        <v>39</v>
      </c>
      <c r="C717" s="112">
        <v>5</v>
      </c>
      <c r="E717" s="131" t="s">
        <v>544</v>
      </c>
      <c r="F717" s="30">
        <f t="shared" si="0"/>
        <v>8.1206741573033714</v>
      </c>
    </row>
    <row r="718" spans="2:6" ht="15.5" x14ac:dyDescent="0.35">
      <c r="B718" s="111" t="s">
        <v>40</v>
      </c>
      <c r="C718" s="112">
        <v>4</v>
      </c>
      <c r="E718" s="131" t="s">
        <v>545</v>
      </c>
      <c r="F718" s="30">
        <f t="shared" si="0"/>
        <v>8.5026966292134833</v>
      </c>
    </row>
    <row r="719" spans="2:6" ht="15.5" x14ac:dyDescent="0.35">
      <c r="B719" s="111" t="s">
        <v>41</v>
      </c>
      <c r="C719" s="112">
        <v>3</v>
      </c>
      <c r="E719" s="131" t="s">
        <v>546</v>
      </c>
      <c r="F719" s="30">
        <f t="shared" si="0"/>
        <v>8.9408988764044945</v>
      </c>
    </row>
    <row r="720" spans="2:6" ht="15.5" x14ac:dyDescent="0.35">
      <c r="B720" s="111" t="s">
        <v>42</v>
      </c>
      <c r="C720" s="112">
        <v>3</v>
      </c>
      <c r="E720" s="131" t="s">
        <v>547</v>
      </c>
      <c r="F720" s="30">
        <f t="shared" si="0"/>
        <v>9.3229213483146065</v>
      </c>
    </row>
    <row r="721" spans="2:11" ht="15.5" x14ac:dyDescent="0.35">
      <c r="B721" s="111" t="s">
        <v>43</v>
      </c>
      <c r="C721" s="112">
        <v>4</v>
      </c>
      <c r="E721" s="131" t="s">
        <v>548</v>
      </c>
      <c r="F721" s="30">
        <f t="shared" si="0"/>
        <v>9.626292134831461</v>
      </c>
    </row>
    <row r="722" spans="2:11" ht="15.5" x14ac:dyDescent="0.35">
      <c r="B722" s="111" t="s">
        <v>44</v>
      </c>
      <c r="C722" s="112">
        <v>5</v>
      </c>
      <c r="E722" s="131" t="s">
        <v>549</v>
      </c>
      <c r="F722" s="30">
        <f t="shared" ref="F722:F753" si="1">AVERAGE(C722:C821)</f>
        <v>9.9633707865168546</v>
      </c>
    </row>
    <row r="723" spans="2:11" ht="15.5" x14ac:dyDescent="0.35">
      <c r="B723" s="111" t="s">
        <v>45</v>
      </c>
      <c r="C723" s="112">
        <v>2</v>
      </c>
      <c r="E723" s="131" t="s">
        <v>550</v>
      </c>
      <c r="F723" s="30">
        <f t="shared" si="1"/>
        <v>10.345393258426967</v>
      </c>
    </row>
    <row r="724" spans="2:11" ht="15.5" x14ac:dyDescent="0.35">
      <c r="B724" s="111" t="s">
        <v>46</v>
      </c>
      <c r="C724" s="112">
        <v>3</v>
      </c>
      <c r="E724" s="131" t="s">
        <v>551</v>
      </c>
      <c r="F724" s="30">
        <f t="shared" si="1"/>
        <v>10.63752808988764</v>
      </c>
    </row>
    <row r="725" spans="2:11" ht="15.5" x14ac:dyDescent="0.35">
      <c r="B725" s="111" t="s">
        <v>47</v>
      </c>
      <c r="C725" s="112">
        <v>4</v>
      </c>
      <c r="E725" s="131" t="s">
        <v>552</v>
      </c>
      <c r="F725" s="30">
        <f t="shared" si="1"/>
        <v>10.974606741573034</v>
      </c>
    </row>
    <row r="726" spans="2:11" ht="15.5" x14ac:dyDescent="0.35">
      <c r="B726" s="111" t="s">
        <v>48</v>
      </c>
      <c r="C726" s="112">
        <v>3</v>
      </c>
      <c r="E726" s="131" t="s">
        <v>553</v>
      </c>
      <c r="F726" s="30">
        <f t="shared" si="1"/>
        <v>11.334157303370787</v>
      </c>
    </row>
    <row r="727" spans="2:11" ht="15.5" x14ac:dyDescent="0.35">
      <c r="B727" s="111" t="s">
        <v>49</v>
      </c>
      <c r="C727" s="112">
        <v>5</v>
      </c>
      <c r="E727" s="131" t="s">
        <v>554</v>
      </c>
      <c r="F727" s="30">
        <f t="shared" si="1"/>
        <v>11.749887640449439</v>
      </c>
    </row>
    <row r="728" spans="2:11" ht="15.5" x14ac:dyDescent="0.35">
      <c r="B728" s="111" t="s">
        <v>50</v>
      </c>
      <c r="C728" s="112">
        <v>4</v>
      </c>
      <c r="E728" s="131" t="s">
        <v>555</v>
      </c>
      <c r="F728" s="30">
        <f t="shared" si="1"/>
        <v>12.16561797752809</v>
      </c>
    </row>
    <row r="729" spans="2:11" ht="15.5" x14ac:dyDescent="0.35">
      <c r="B729" s="111" t="s">
        <v>51</v>
      </c>
      <c r="C729" s="112">
        <v>3</v>
      </c>
      <c r="E729" s="131" t="s">
        <v>556</v>
      </c>
      <c r="F729" s="30">
        <f t="shared" si="1"/>
        <v>12.446516853932584</v>
      </c>
    </row>
    <row r="730" spans="2:11" ht="15.5" x14ac:dyDescent="0.35">
      <c r="B730" s="111" t="s">
        <v>52</v>
      </c>
      <c r="C730" s="112">
        <v>4</v>
      </c>
      <c r="E730" s="131" t="s">
        <v>557</v>
      </c>
      <c r="F730" s="30">
        <f t="shared" si="1"/>
        <v>12.761123595505618</v>
      </c>
    </row>
    <row r="731" spans="2:11" ht="15.5" x14ac:dyDescent="0.35">
      <c r="B731" s="111" t="s">
        <v>53</v>
      </c>
      <c r="C731" s="112">
        <v>5</v>
      </c>
      <c r="E731" s="131" t="s">
        <v>558</v>
      </c>
      <c r="F731" s="30">
        <f t="shared" si="1"/>
        <v>13.221797752808989</v>
      </c>
    </row>
    <row r="732" spans="2:11" ht="15.5" x14ac:dyDescent="0.35">
      <c r="B732" s="111" t="s">
        <v>54</v>
      </c>
      <c r="C732" s="112">
        <v>4</v>
      </c>
      <c r="E732" s="131" t="s">
        <v>559</v>
      </c>
      <c r="F732" s="30">
        <f t="shared" si="1"/>
        <v>13.592584269662922</v>
      </c>
    </row>
    <row r="733" spans="2:11" ht="15.5" x14ac:dyDescent="0.35">
      <c r="B733" s="111" t="s">
        <v>55</v>
      </c>
      <c r="C733" s="112">
        <v>2</v>
      </c>
      <c r="E733" s="131" t="s">
        <v>560</v>
      </c>
      <c r="F733" s="30">
        <f t="shared" si="1"/>
        <v>13.918426966292134</v>
      </c>
    </row>
    <row r="734" spans="2:11" ht="15.5" x14ac:dyDescent="0.35">
      <c r="B734" s="111" t="s">
        <v>56</v>
      </c>
      <c r="C734" s="112">
        <v>3</v>
      </c>
      <c r="E734" s="131" t="s">
        <v>561</v>
      </c>
      <c r="F734" s="30">
        <f t="shared" si="1"/>
        <v>14.356629213483146</v>
      </c>
    </row>
    <row r="735" spans="2:11" ht="16" thickBot="1" x14ac:dyDescent="0.4">
      <c r="B735" s="111" t="s">
        <v>57</v>
      </c>
      <c r="C735" s="112">
        <v>4</v>
      </c>
      <c r="E735" s="131" t="s">
        <v>562</v>
      </c>
      <c r="F735" s="30">
        <f t="shared" si="1"/>
        <v>14.716179775280899</v>
      </c>
    </row>
    <row r="736" spans="2:11" ht="16" thickBot="1" x14ac:dyDescent="0.4">
      <c r="B736" s="111" t="s">
        <v>58</v>
      </c>
      <c r="C736" s="112">
        <v>5</v>
      </c>
      <c r="E736" s="131" t="s">
        <v>563</v>
      </c>
      <c r="F736" s="30">
        <f t="shared" si="1"/>
        <v>15.086966292134832</v>
      </c>
      <c r="H736" s="388" t="s">
        <v>909</v>
      </c>
      <c r="I736" s="389"/>
      <c r="J736" s="389"/>
      <c r="K736" s="390"/>
    </row>
    <row r="737" spans="2:6" ht="15.5" x14ac:dyDescent="0.35">
      <c r="B737" s="111" t="s">
        <v>59</v>
      </c>
      <c r="C737" s="112">
        <v>3</v>
      </c>
      <c r="E737" s="131" t="s">
        <v>564</v>
      </c>
      <c r="F737" s="30">
        <f t="shared" si="1"/>
        <v>15.412808988764045</v>
      </c>
    </row>
    <row r="738" spans="2:6" ht="15.5" x14ac:dyDescent="0.35">
      <c r="B738" s="111" t="s">
        <v>60</v>
      </c>
      <c r="C738" s="112">
        <v>4</v>
      </c>
      <c r="E738" s="131" t="s">
        <v>565</v>
      </c>
      <c r="F738" s="30">
        <f t="shared" si="1"/>
        <v>15.895955056179776</v>
      </c>
    </row>
    <row r="739" spans="2:6" ht="15.5" x14ac:dyDescent="0.35">
      <c r="B739" s="111" t="s">
        <v>61</v>
      </c>
      <c r="C739" s="112">
        <v>5</v>
      </c>
      <c r="E739" s="131" t="s">
        <v>566</v>
      </c>
      <c r="F739" s="30">
        <f t="shared" si="1"/>
        <v>16.188089887640448</v>
      </c>
    </row>
    <row r="740" spans="2:6" ht="15.5" x14ac:dyDescent="0.35">
      <c r="B740" s="111" t="s">
        <v>144</v>
      </c>
      <c r="C740" s="112">
        <v>4</v>
      </c>
      <c r="E740" s="131" t="s">
        <v>567</v>
      </c>
      <c r="F740" s="30">
        <f t="shared" si="1"/>
        <v>16.570112359550563</v>
      </c>
    </row>
    <row r="741" spans="2:6" ht="15.5" x14ac:dyDescent="0.35">
      <c r="B741" s="111" t="s">
        <v>145</v>
      </c>
      <c r="C741" s="112">
        <v>3</v>
      </c>
      <c r="E741" s="131" t="s">
        <v>568</v>
      </c>
      <c r="F741" s="30">
        <f t="shared" si="1"/>
        <v>17.008314606741575</v>
      </c>
    </row>
    <row r="742" spans="2:6" ht="15.5" x14ac:dyDescent="0.35">
      <c r="B742" s="111" t="s">
        <v>146</v>
      </c>
      <c r="C742" s="112">
        <v>4</v>
      </c>
      <c r="E742" s="131" t="s">
        <v>569</v>
      </c>
      <c r="F742" s="30">
        <f t="shared" si="1"/>
        <v>17.289213483146067</v>
      </c>
    </row>
    <row r="743" spans="2:6" ht="15.5" x14ac:dyDescent="0.35">
      <c r="B743" s="111" t="s">
        <v>147</v>
      </c>
      <c r="C743" s="112">
        <v>5</v>
      </c>
      <c r="E743" s="131" t="s">
        <v>570</v>
      </c>
      <c r="F743" s="30">
        <f t="shared" si="1"/>
        <v>17.603820224719101</v>
      </c>
    </row>
    <row r="744" spans="2:6" ht="15.5" x14ac:dyDescent="0.35">
      <c r="B744" s="111" t="s">
        <v>148</v>
      </c>
      <c r="C744" s="112">
        <v>3</v>
      </c>
      <c r="E744" s="131" t="s">
        <v>571</v>
      </c>
      <c r="F744" s="30">
        <f t="shared" si="1"/>
        <v>17.952134831460675</v>
      </c>
    </row>
    <row r="745" spans="2:6" ht="15.5" x14ac:dyDescent="0.35">
      <c r="B745" s="111" t="s">
        <v>149</v>
      </c>
      <c r="C745" s="112">
        <v>4</v>
      </c>
      <c r="E745" s="131" t="s">
        <v>572</v>
      </c>
      <c r="F745" s="30">
        <f t="shared" si="1"/>
        <v>18.244269662921347</v>
      </c>
    </row>
    <row r="746" spans="2:6" ht="15.5" x14ac:dyDescent="0.35">
      <c r="B746" s="111" t="s">
        <v>150</v>
      </c>
      <c r="C746" s="112">
        <v>5</v>
      </c>
      <c r="E746" s="131" t="s">
        <v>573</v>
      </c>
      <c r="F746" s="30">
        <f t="shared" si="1"/>
        <v>18.547640449438202</v>
      </c>
    </row>
    <row r="747" spans="2:6" ht="15.5" x14ac:dyDescent="0.35">
      <c r="B747" s="111" t="s">
        <v>151</v>
      </c>
      <c r="C747" s="112">
        <v>4</v>
      </c>
      <c r="E747" s="131" t="s">
        <v>574</v>
      </c>
      <c r="F747" s="30">
        <f t="shared" si="1"/>
        <v>18.907191011235955</v>
      </c>
    </row>
    <row r="748" spans="2:6" ht="15.5" x14ac:dyDescent="0.35">
      <c r="B748" s="111" t="s">
        <v>152</v>
      </c>
      <c r="C748" s="112">
        <v>3</v>
      </c>
      <c r="E748" s="131" t="s">
        <v>575</v>
      </c>
      <c r="F748" s="30">
        <f t="shared" si="1"/>
        <v>19.311685393258426</v>
      </c>
    </row>
    <row r="749" spans="2:6" ht="15.5" x14ac:dyDescent="0.35">
      <c r="B749" s="111" t="s">
        <v>153</v>
      </c>
      <c r="C749" s="112">
        <v>3</v>
      </c>
      <c r="E749" s="131" t="s">
        <v>576</v>
      </c>
      <c r="F749" s="30">
        <f t="shared" si="1"/>
        <v>19.749887640449437</v>
      </c>
    </row>
    <row r="750" spans="2:6" ht="15.5" x14ac:dyDescent="0.35">
      <c r="B750" s="111" t="s">
        <v>154</v>
      </c>
      <c r="C750" s="112">
        <v>4</v>
      </c>
      <c r="E750" s="131" t="s">
        <v>577</v>
      </c>
      <c r="F750" s="30">
        <f t="shared" si="1"/>
        <v>20.086966292134832</v>
      </c>
    </row>
    <row r="751" spans="2:6" ht="15.5" x14ac:dyDescent="0.35">
      <c r="B751" s="111" t="s">
        <v>155</v>
      </c>
      <c r="C751" s="112">
        <v>5</v>
      </c>
      <c r="E751" s="131" t="s">
        <v>578</v>
      </c>
      <c r="F751" s="30">
        <f t="shared" si="1"/>
        <v>20.480224719101123</v>
      </c>
    </row>
    <row r="752" spans="2:6" ht="15.5" x14ac:dyDescent="0.35">
      <c r="B752" s="111" t="s">
        <v>156</v>
      </c>
      <c r="C752" s="112">
        <v>2</v>
      </c>
      <c r="E752" s="131" t="s">
        <v>579</v>
      </c>
      <c r="F752" s="30">
        <f t="shared" si="1"/>
        <v>20.738651685393258</v>
      </c>
    </row>
    <row r="753" spans="2:6" ht="15.5" x14ac:dyDescent="0.35">
      <c r="B753" s="111" t="s">
        <v>157</v>
      </c>
      <c r="C753" s="112">
        <v>3</v>
      </c>
      <c r="E753" s="131" t="s">
        <v>580</v>
      </c>
      <c r="F753" s="30">
        <f t="shared" si="1"/>
        <v>21.10943820224719</v>
      </c>
    </row>
    <row r="754" spans="2:6" ht="15.5" x14ac:dyDescent="0.35">
      <c r="B754" s="111" t="s">
        <v>158</v>
      </c>
      <c r="C754" s="112">
        <v>4</v>
      </c>
      <c r="E754" s="131" t="s">
        <v>581</v>
      </c>
      <c r="F754" s="30">
        <f t="shared" ref="F754:F785" si="2">AVERAGE(C754:C853)</f>
        <v>21.502696629213482</v>
      </c>
    </row>
    <row r="755" spans="2:6" ht="15.5" x14ac:dyDescent="0.35">
      <c r="B755" s="111" t="s">
        <v>159</v>
      </c>
      <c r="C755" s="112">
        <v>4</v>
      </c>
      <c r="E755" s="131" t="s">
        <v>582</v>
      </c>
      <c r="F755" s="30">
        <f t="shared" si="2"/>
        <v>21.940898876404493</v>
      </c>
    </row>
    <row r="756" spans="2:6" ht="15.5" x14ac:dyDescent="0.35">
      <c r="B756" s="111" t="s">
        <v>160</v>
      </c>
      <c r="C756" s="112">
        <v>3</v>
      </c>
      <c r="E756" s="131" t="s">
        <v>583</v>
      </c>
      <c r="F756" s="30">
        <f t="shared" si="2"/>
        <v>22.144772727272727</v>
      </c>
    </row>
    <row r="757" spans="2:6" ht="15.5" x14ac:dyDescent="0.35">
      <c r="B757" s="111" t="s">
        <v>161</v>
      </c>
      <c r="C757" s="112">
        <v>3</v>
      </c>
      <c r="E757" s="131" t="s">
        <v>584</v>
      </c>
      <c r="F757" s="30">
        <f t="shared" si="2"/>
        <v>22.521363636363638</v>
      </c>
    </row>
    <row r="758" spans="2:6" ht="15.5" x14ac:dyDescent="0.35">
      <c r="B758" s="111" t="s">
        <v>162</v>
      </c>
      <c r="C758" s="112">
        <v>4</v>
      </c>
      <c r="E758" s="131" t="s">
        <v>585</v>
      </c>
      <c r="F758" s="30">
        <f t="shared" si="2"/>
        <v>22.745747126436783</v>
      </c>
    </row>
    <row r="759" spans="2:6" ht="15.5" x14ac:dyDescent="0.35">
      <c r="B759" s="111" t="s">
        <v>163</v>
      </c>
      <c r="C759" s="112">
        <v>5</v>
      </c>
      <c r="E759" s="131" t="s">
        <v>586</v>
      </c>
      <c r="F759" s="30">
        <f t="shared" si="2"/>
        <v>22.963720930232558</v>
      </c>
    </row>
    <row r="760" spans="2:6" ht="15.5" x14ac:dyDescent="0.35">
      <c r="B760" s="111" t="s">
        <v>164</v>
      </c>
      <c r="C760" s="112">
        <v>2</v>
      </c>
      <c r="E760" s="131" t="s">
        <v>587</v>
      </c>
      <c r="F760" s="30">
        <f t="shared" si="2"/>
        <v>23.175058823529412</v>
      </c>
    </row>
    <row r="761" spans="2:6" ht="15.5" x14ac:dyDescent="0.35">
      <c r="B761" s="111" t="s">
        <v>165</v>
      </c>
      <c r="C761" s="112">
        <v>3</v>
      </c>
      <c r="E761" s="131" t="s">
        <v>588</v>
      </c>
      <c r="F761" s="30">
        <f t="shared" si="2"/>
        <v>23.427142857142858</v>
      </c>
    </row>
    <row r="762" spans="2:6" ht="15.5" x14ac:dyDescent="0.35">
      <c r="B762" s="111" t="s">
        <v>166</v>
      </c>
      <c r="C762" s="112">
        <v>4</v>
      </c>
      <c r="E762" s="131" t="s">
        <v>589</v>
      </c>
      <c r="F762" s="30">
        <f t="shared" si="2"/>
        <v>23.673253012048193</v>
      </c>
    </row>
    <row r="763" spans="2:6" ht="15.5" x14ac:dyDescent="0.35">
      <c r="B763" s="111" t="s">
        <v>167</v>
      </c>
      <c r="C763" s="112">
        <v>4</v>
      </c>
      <c r="E763" s="131" t="s">
        <v>590</v>
      </c>
      <c r="F763" s="30">
        <f t="shared" si="2"/>
        <v>23.913170731707318</v>
      </c>
    </row>
    <row r="764" spans="2:6" ht="15.5" x14ac:dyDescent="0.35">
      <c r="B764" s="111" t="s">
        <v>168</v>
      </c>
      <c r="C764" s="112">
        <v>3</v>
      </c>
      <c r="E764" s="131" t="s">
        <v>591</v>
      </c>
      <c r="F764" s="30">
        <f t="shared" si="2"/>
        <v>24.159012345679013</v>
      </c>
    </row>
    <row r="765" spans="2:6" ht="15.5" x14ac:dyDescent="0.35">
      <c r="B765" s="111" t="s">
        <v>169</v>
      </c>
      <c r="C765" s="112">
        <v>5</v>
      </c>
      <c r="E765" s="131" t="s">
        <v>592</v>
      </c>
      <c r="F765" s="30">
        <f t="shared" si="2"/>
        <v>24.423500000000001</v>
      </c>
    </row>
    <row r="766" spans="2:6" ht="15.5" x14ac:dyDescent="0.35">
      <c r="B766" s="111" t="s">
        <v>170</v>
      </c>
      <c r="C766" s="112">
        <v>4</v>
      </c>
      <c r="E766" s="131" t="s">
        <v>593</v>
      </c>
      <c r="F766" s="30">
        <f t="shared" si="2"/>
        <v>24.669367088607597</v>
      </c>
    </row>
    <row r="767" spans="2:6" ht="15.5" x14ac:dyDescent="0.35">
      <c r="B767" s="111" t="s">
        <v>171</v>
      </c>
      <c r="C767" s="112">
        <v>3</v>
      </c>
      <c r="E767" s="131" t="s">
        <v>594</v>
      </c>
      <c r="F767" s="30">
        <f t="shared" si="2"/>
        <v>24.934358974358975</v>
      </c>
    </row>
    <row r="768" spans="2:6" ht="15.5" x14ac:dyDescent="0.35">
      <c r="B768" s="111" t="s">
        <v>172</v>
      </c>
      <c r="C768" s="112">
        <v>4</v>
      </c>
      <c r="E768" s="131" t="s">
        <v>595</v>
      </c>
      <c r="F768" s="30">
        <f t="shared" si="2"/>
        <v>26.498461538461541</v>
      </c>
    </row>
    <row r="769" spans="2:6" ht="15.5" x14ac:dyDescent="0.35">
      <c r="B769" s="111" t="s">
        <v>173</v>
      </c>
      <c r="C769" s="112">
        <v>5</v>
      </c>
      <c r="E769" s="131" t="s">
        <v>596</v>
      </c>
      <c r="F769" s="30">
        <f t="shared" si="2"/>
        <v>28.344615384615388</v>
      </c>
    </row>
    <row r="770" spans="2:6" ht="15.5" x14ac:dyDescent="0.35">
      <c r="B770" s="111" t="s">
        <v>174</v>
      </c>
      <c r="C770" s="112">
        <v>4</v>
      </c>
      <c r="E770" s="131" t="s">
        <v>597</v>
      </c>
      <c r="F770" s="30">
        <f t="shared" si="2"/>
        <v>30.036923076923078</v>
      </c>
    </row>
    <row r="771" spans="2:6" ht="15.5" x14ac:dyDescent="0.35">
      <c r="B771" s="111" t="s">
        <v>175</v>
      </c>
      <c r="C771" s="112">
        <v>2</v>
      </c>
      <c r="E771" s="131" t="s">
        <v>598</v>
      </c>
      <c r="F771" s="30">
        <f t="shared" si="2"/>
        <v>31.524102564102567</v>
      </c>
    </row>
    <row r="772" spans="2:6" ht="15.5" x14ac:dyDescent="0.35">
      <c r="B772" s="111" t="s">
        <v>176</v>
      </c>
      <c r="C772" s="112">
        <v>3</v>
      </c>
      <c r="E772" s="131" t="s">
        <v>599</v>
      </c>
      <c r="F772" s="30">
        <f t="shared" si="2"/>
        <v>33.229230769230767</v>
      </c>
    </row>
    <row r="773" spans="2:6" ht="15.5" x14ac:dyDescent="0.35">
      <c r="B773" s="111" t="s">
        <v>177</v>
      </c>
      <c r="C773" s="112">
        <v>4</v>
      </c>
      <c r="E773" s="131" t="s">
        <v>600</v>
      </c>
      <c r="F773" s="30">
        <f t="shared" si="2"/>
        <v>34.883076923076928</v>
      </c>
    </row>
    <row r="774" spans="2:6" ht="15.5" x14ac:dyDescent="0.35">
      <c r="B774" s="111" t="s">
        <v>178</v>
      </c>
      <c r="C774" s="112">
        <v>5</v>
      </c>
      <c r="E774" s="131" t="s">
        <v>601</v>
      </c>
      <c r="F774" s="30">
        <f t="shared" si="2"/>
        <v>36.690769230769234</v>
      </c>
    </row>
    <row r="775" spans="2:6" ht="15.5" x14ac:dyDescent="0.35">
      <c r="B775" s="111" t="s">
        <v>179</v>
      </c>
      <c r="C775" s="112">
        <v>5</v>
      </c>
      <c r="E775" s="131" t="s">
        <v>602</v>
      </c>
      <c r="F775" s="30">
        <f t="shared" si="2"/>
        <v>38.190769230769234</v>
      </c>
    </row>
    <row r="776" spans="2:6" ht="15.5" x14ac:dyDescent="0.35">
      <c r="B776" s="111" t="s">
        <v>180</v>
      </c>
      <c r="C776" s="112">
        <v>3</v>
      </c>
      <c r="E776" s="131" t="s">
        <v>603</v>
      </c>
      <c r="F776" s="30">
        <f t="shared" si="2"/>
        <v>39.793333333333337</v>
      </c>
    </row>
    <row r="777" spans="2:6" ht="15.5" x14ac:dyDescent="0.35">
      <c r="B777" s="111" t="s">
        <v>181</v>
      </c>
      <c r="C777" s="112">
        <v>4</v>
      </c>
      <c r="E777" s="131" t="s">
        <v>604</v>
      </c>
      <c r="F777" s="30">
        <f t="shared" si="2"/>
        <v>41.562564102564103</v>
      </c>
    </row>
    <row r="778" spans="2:6" ht="15.5" x14ac:dyDescent="0.35">
      <c r="B778" s="111" t="s">
        <v>182</v>
      </c>
      <c r="C778" s="112">
        <v>5</v>
      </c>
      <c r="E778" s="131" t="s">
        <v>605</v>
      </c>
      <c r="F778" s="30">
        <f t="shared" si="2"/>
        <v>43.024102564102563</v>
      </c>
    </row>
    <row r="779" spans="2:6" ht="15.5" x14ac:dyDescent="0.35">
      <c r="B779" s="111" t="s">
        <v>183</v>
      </c>
      <c r="C779" s="112">
        <v>4</v>
      </c>
      <c r="E779" s="131" t="s">
        <v>606</v>
      </c>
      <c r="F779" s="30">
        <f t="shared" si="2"/>
        <v>44.562564102564103</v>
      </c>
    </row>
    <row r="780" spans="2:6" ht="15.5" x14ac:dyDescent="0.35">
      <c r="B780" s="111" t="s">
        <v>184</v>
      </c>
      <c r="C780" s="112">
        <v>3</v>
      </c>
      <c r="E780" s="131" t="s">
        <v>607</v>
      </c>
      <c r="F780" s="30">
        <f t="shared" si="2"/>
        <v>46.203589743589745</v>
      </c>
    </row>
    <row r="781" spans="2:6" ht="15.5" x14ac:dyDescent="0.35">
      <c r="B781" s="111" t="s">
        <v>185</v>
      </c>
      <c r="C781" s="112">
        <v>3</v>
      </c>
      <c r="E781" s="131" t="s">
        <v>608</v>
      </c>
      <c r="F781" s="30">
        <f t="shared" si="2"/>
        <v>47.90871794871795</v>
      </c>
    </row>
    <row r="782" spans="2:6" ht="15.5" x14ac:dyDescent="0.35">
      <c r="B782" s="111" t="s">
        <v>186</v>
      </c>
      <c r="C782" s="112">
        <v>4</v>
      </c>
      <c r="E782" s="131" t="s">
        <v>609</v>
      </c>
      <c r="F782" s="30">
        <f t="shared" si="2"/>
        <v>49.511282051282052</v>
      </c>
    </row>
    <row r="783" spans="2:6" ht="15.5" x14ac:dyDescent="0.35">
      <c r="B783" s="111" t="s">
        <v>187</v>
      </c>
      <c r="C783" s="112">
        <v>5</v>
      </c>
      <c r="E783" s="131" t="s">
        <v>610</v>
      </c>
      <c r="F783" s="30">
        <f t="shared" si="2"/>
        <v>51.036923076923081</v>
      </c>
    </row>
    <row r="784" spans="2:6" ht="15.5" x14ac:dyDescent="0.35">
      <c r="B784" s="111" t="s">
        <v>188</v>
      </c>
      <c r="C784" s="112">
        <v>2</v>
      </c>
      <c r="E784" s="131" t="s">
        <v>611</v>
      </c>
      <c r="F784" s="30">
        <f t="shared" si="2"/>
        <v>52.665128205128205</v>
      </c>
    </row>
    <row r="785" spans="2:6" ht="15.5" x14ac:dyDescent="0.35">
      <c r="B785" s="111" t="s">
        <v>189</v>
      </c>
      <c r="C785" s="112">
        <v>3</v>
      </c>
      <c r="E785" s="131" t="s">
        <v>612</v>
      </c>
      <c r="F785" s="30">
        <f t="shared" si="2"/>
        <v>54.40871794871795</v>
      </c>
    </row>
    <row r="786" spans="2:6" ht="15.5" x14ac:dyDescent="0.35">
      <c r="B786" s="111" t="s">
        <v>190</v>
      </c>
      <c r="C786" s="112">
        <v>4</v>
      </c>
      <c r="E786" s="131" t="s">
        <v>613</v>
      </c>
      <c r="F786" s="30">
        <f>AVERAGE(C786:C885)</f>
        <v>55.98564102564103</v>
      </c>
    </row>
    <row r="787" spans="2:6" ht="15.5" x14ac:dyDescent="0.35">
      <c r="B787" s="111" t="s">
        <v>191</v>
      </c>
      <c r="C787" s="112">
        <v>4</v>
      </c>
      <c r="E787" s="131" t="s">
        <v>614</v>
      </c>
      <c r="F787" s="30">
        <f>AVERAGE(C787:C886)</f>
        <v>57.588205128205132</v>
      </c>
    </row>
    <row r="788" spans="2:6" ht="15.5" x14ac:dyDescent="0.35">
      <c r="B788" s="111" t="s">
        <v>192</v>
      </c>
      <c r="C788" s="112">
        <v>3</v>
      </c>
      <c r="E788" s="131" t="s">
        <v>615</v>
      </c>
      <c r="F788" s="30">
        <f>AVERAGE(C788:C887)</f>
        <v>59.280512820512818</v>
      </c>
    </row>
    <row r="789" spans="2:6" ht="16" thickBot="1" x14ac:dyDescent="0.4">
      <c r="B789" s="113" t="s">
        <v>193</v>
      </c>
      <c r="C789" s="114">
        <v>5</v>
      </c>
      <c r="E789" s="132" t="s">
        <v>616</v>
      </c>
      <c r="F789" s="32">
        <f>AVERAGE(C789:C888)</f>
        <v>60.87025641025641</v>
      </c>
    </row>
    <row r="790" spans="2:6" ht="15" thickBot="1" x14ac:dyDescent="0.4"/>
    <row r="791" spans="2:6" ht="15.5" x14ac:dyDescent="0.35">
      <c r="B791" s="115" t="s">
        <v>102</v>
      </c>
      <c r="C791" s="117">
        <f>AVERAGE(C690:C789)</f>
        <v>3.74</v>
      </c>
    </row>
    <row r="792" spans="2:6" ht="15.5" x14ac:dyDescent="0.35">
      <c r="B792" s="116" t="s">
        <v>100</v>
      </c>
      <c r="C792" s="118">
        <f>MAX(C690:C789)</f>
        <v>5</v>
      </c>
    </row>
    <row r="793" spans="2:6" ht="15.5" x14ac:dyDescent="0.35">
      <c r="B793" s="116" t="s">
        <v>101</v>
      </c>
      <c r="C793" s="118">
        <f>MIN(C690:C789)</f>
        <v>2</v>
      </c>
    </row>
    <row r="794" spans="2:6" ht="19" thickBot="1" x14ac:dyDescent="0.5">
      <c r="B794" s="119" t="s">
        <v>197</v>
      </c>
      <c r="C794" s="120">
        <f>MODE(C690:C789)</f>
        <v>4</v>
      </c>
    </row>
    <row r="796" spans="2:6" ht="15" thickBot="1" x14ac:dyDescent="0.4"/>
    <row r="797" spans="2:6" x14ac:dyDescent="0.35">
      <c r="D797" s="603" t="s">
        <v>356</v>
      </c>
      <c r="E797" s="604"/>
    </row>
    <row r="798" spans="2:6" ht="15" thickBot="1" x14ac:dyDescent="0.4">
      <c r="D798" s="605"/>
      <c r="E798" s="606"/>
    </row>
    <row r="800" spans="2:6" ht="15" thickBot="1" x14ac:dyDescent="0.4"/>
    <row r="801" spans="1:7" ht="19" thickBot="1" x14ac:dyDescent="0.5">
      <c r="A801" s="87" t="s">
        <v>140</v>
      </c>
    </row>
    <row r="802" spans="1:7" ht="15" thickBot="1" x14ac:dyDescent="0.4">
      <c r="B802" s="313" t="s">
        <v>357</v>
      </c>
      <c r="C802" s="314"/>
      <c r="D802" s="314"/>
      <c r="E802" s="314"/>
      <c r="F802" s="314"/>
      <c r="G802" s="315"/>
    </row>
    <row r="804" spans="1:7" ht="16.5" x14ac:dyDescent="0.45">
      <c r="B804" s="140" t="s">
        <v>409</v>
      </c>
      <c r="C804" s="141" t="s">
        <v>358</v>
      </c>
      <c r="D804" s="138" t="s">
        <v>409</v>
      </c>
      <c r="E804" s="139" t="s">
        <v>410</v>
      </c>
    </row>
    <row r="805" spans="1:7" x14ac:dyDescent="0.35">
      <c r="B805" s="142" t="s">
        <v>359</v>
      </c>
      <c r="C805" s="148">
        <v>35</v>
      </c>
      <c r="D805" s="149" t="s">
        <v>516</v>
      </c>
      <c r="E805" s="143">
        <f>AVERAGE(C805:C854)</f>
        <v>36.14</v>
      </c>
    </row>
    <row r="806" spans="1:7" x14ac:dyDescent="0.35">
      <c r="B806" s="144" t="s">
        <v>360</v>
      </c>
      <c r="C806" s="23">
        <v>28</v>
      </c>
      <c r="D806" s="150" t="s">
        <v>360</v>
      </c>
      <c r="E806" s="145">
        <f t="shared" ref="E806:E854" si="3">AVERAGE(C806:C855)</f>
        <v>36.163265306122447</v>
      </c>
    </row>
    <row r="807" spans="1:7" x14ac:dyDescent="0.35">
      <c r="B807" s="144" t="s">
        <v>361</v>
      </c>
      <c r="C807" s="23">
        <v>32</v>
      </c>
      <c r="D807" s="150" t="s">
        <v>361</v>
      </c>
      <c r="E807" s="145">
        <f t="shared" si="3"/>
        <v>36.32938775510204</v>
      </c>
    </row>
    <row r="808" spans="1:7" x14ac:dyDescent="0.35">
      <c r="B808" s="144" t="s">
        <v>362</v>
      </c>
      <c r="C808" s="23">
        <v>45</v>
      </c>
      <c r="D808" s="150" t="s">
        <v>362</v>
      </c>
      <c r="E808" s="145">
        <f t="shared" si="3"/>
        <v>36.419583333333335</v>
      </c>
    </row>
    <row r="809" spans="1:7" x14ac:dyDescent="0.35">
      <c r="B809" s="144" t="s">
        <v>363</v>
      </c>
      <c r="C809" s="23">
        <v>38</v>
      </c>
      <c r="D809" s="150" t="s">
        <v>363</v>
      </c>
      <c r="E809" s="145">
        <f t="shared" si="3"/>
        <v>36.237021276595748</v>
      </c>
    </row>
    <row r="810" spans="1:7" x14ac:dyDescent="0.35">
      <c r="B810" s="144" t="s">
        <v>364</v>
      </c>
      <c r="C810" s="23">
        <v>29</v>
      </c>
      <c r="D810" s="150" t="s">
        <v>364</v>
      </c>
      <c r="E810" s="145">
        <f t="shared" si="3"/>
        <v>36.198695652173917</v>
      </c>
    </row>
    <row r="811" spans="1:7" x14ac:dyDescent="0.35">
      <c r="B811" s="144" t="s">
        <v>365</v>
      </c>
      <c r="C811" s="23">
        <v>42</v>
      </c>
      <c r="D811" s="150" t="s">
        <v>365</v>
      </c>
      <c r="E811" s="145">
        <f t="shared" si="3"/>
        <v>36.358666666666672</v>
      </c>
    </row>
    <row r="812" spans="1:7" x14ac:dyDescent="0.35">
      <c r="B812" s="144" t="s">
        <v>366</v>
      </c>
      <c r="C812" s="23">
        <v>30</v>
      </c>
      <c r="D812" s="150" t="s">
        <v>366</v>
      </c>
      <c r="E812" s="145">
        <f t="shared" si="3"/>
        <v>36.230454545454549</v>
      </c>
    </row>
    <row r="813" spans="1:7" x14ac:dyDescent="0.35">
      <c r="B813" s="144" t="s">
        <v>367</v>
      </c>
      <c r="C813" s="23">
        <v>36</v>
      </c>
      <c r="D813" s="150" t="s">
        <v>367</v>
      </c>
      <c r="E813" s="145">
        <f t="shared" si="3"/>
        <v>36.375348837209302</v>
      </c>
    </row>
    <row r="814" spans="1:7" x14ac:dyDescent="0.35">
      <c r="B814" s="144" t="s">
        <v>368</v>
      </c>
      <c r="C814" s="23">
        <v>41</v>
      </c>
      <c r="D814" s="150" t="s">
        <v>368</v>
      </c>
      <c r="E814" s="145">
        <f t="shared" si="3"/>
        <v>36.384285714285717</v>
      </c>
    </row>
    <row r="815" spans="1:7" x14ac:dyDescent="0.35">
      <c r="B815" s="144" t="s">
        <v>369</v>
      </c>
      <c r="C815" s="23">
        <v>47</v>
      </c>
      <c r="D815" s="150" t="s">
        <v>369</v>
      </c>
      <c r="E815" s="145">
        <f t="shared" si="3"/>
        <v>36.271707317073172</v>
      </c>
    </row>
    <row r="816" spans="1:7" x14ac:dyDescent="0.35">
      <c r="B816" s="144" t="s">
        <v>370</v>
      </c>
      <c r="C816" s="23">
        <v>31</v>
      </c>
      <c r="D816" s="150" t="s">
        <v>370</v>
      </c>
      <c r="E816" s="145">
        <f t="shared" si="3"/>
        <v>36.003500000000003</v>
      </c>
    </row>
    <row r="817" spans="2:5" x14ac:dyDescent="0.35">
      <c r="B817" s="144" t="s">
        <v>371</v>
      </c>
      <c r="C817" s="23">
        <v>39</v>
      </c>
      <c r="D817" s="150" t="s">
        <v>371</v>
      </c>
      <c r="E817" s="145">
        <f t="shared" si="3"/>
        <v>36.131794871794874</v>
      </c>
    </row>
    <row r="818" spans="2:5" x14ac:dyDescent="0.35">
      <c r="B818" s="144" t="s">
        <v>372</v>
      </c>
      <c r="C818" s="23">
        <v>43</v>
      </c>
      <c r="D818" s="150" t="s">
        <v>372</v>
      </c>
      <c r="E818" s="145">
        <f t="shared" si="3"/>
        <v>38.336923076923078</v>
      </c>
    </row>
    <row r="819" spans="2:5" x14ac:dyDescent="0.35">
      <c r="B819" s="144" t="s">
        <v>373</v>
      </c>
      <c r="C819" s="23">
        <v>37</v>
      </c>
      <c r="D819" s="150" t="s">
        <v>373</v>
      </c>
      <c r="E819" s="145">
        <f t="shared" si="3"/>
        <v>41.029230769230772</v>
      </c>
    </row>
    <row r="820" spans="2:5" x14ac:dyDescent="0.35">
      <c r="B820" s="144" t="s">
        <v>374</v>
      </c>
      <c r="C820" s="23">
        <v>30</v>
      </c>
      <c r="D820" s="150" t="s">
        <v>374</v>
      </c>
      <c r="E820" s="145">
        <f t="shared" si="3"/>
        <v>43.593333333333334</v>
      </c>
    </row>
    <row r="821" spans="2:5" x14ac:dyDescent="0.35">
      <c r="B821" s="144" t="s">
        <v>375</v>
      </c>
      <c r="C821" s="23">
        <v>34</v>
      </c>
      <c r="D821" s="150" t="s">
        <v>375</v>
      </c>
      <c r="E821" s="145">
        <f t="shared" si="3"/>
        <v>45.90102564102564</v>
      </c>
    </row>
    <row r="822" spans="2:5" x14ac:dyDescent="0.35">
      <c r="B822" s="144" t="s">
        <v>376</v>
      </c>
      <c r="C822" s="23">
        <v>39</v>
      </c>
      <c r="D822" s="150" t="s">
        <v>376</v>
      </c>
      <c r="E822" s="145">
        <f t="shared" si="3"/>
        <v>48.490769230769232</v>
      </c>
    </row>
    <row r="823" spans="2:5" x14ac:dyDescent="0.35">
      <c r="B823" s="144" t="s">
        <v>377</v>
      </c>
      <c r="C823" s="23">
        <v>28</v>
      </c>
      <c r="D823" s="150" t="s">
        <v>377</v>
      </c>
      <c r="E823" s="145">
        <f t="shared" si="3"/>
        <v>50.875384615384618</v>
      </c>
    </row>
    <row r="824" spans="2:5" x14ac:dyDescent="0.35">
      <c r="B824" s="144" t="s">
        <v>378</v>
      </c>
      <c r="C824" s="23">
        <v>33</v>
      </c>
      <c r="D824" s="150" t="s">
        <v>378</v>
      </c>
      <c r="E824" s="145">
        <f t="shared" si="3"/>
        <v>53.875384615384625</v>
      </c>
    </row>
    <row r="825" spans="2:5" x14ac:dyDescent="0.35">
      <c r="B825" s="144" t="s">
        <v>379</v>
      </c>
      <c r="C825" s="23">
        <v>36</v>
      </c>
      <c r="D825" s="150" t="s">
        <v>379</v>
      </c>
      <c r="E825" s="145">
        <f t="shared" si="3"/>
        <v>56.157435897435903</v>
      </c>
    </row>
    <row r="826" spans="2:5" x14ac:dyDescent="0.35">
      <c r="B826" s="144" t="s">
        <v>380</v>
      </c>
      <c r="C826" s="23">
        <v>40</v>
      </c>
      <c r="D826" s="150" t="s">
        <v>380</v>
      </c>
      <c r="E826" s="145">
        <f t="shared" si="3"/>
        <v>58.567692307692319</v>
      </c>
    </row>
    <row r="827" spans="2:5" x14ac:dyDescent="0.35">
      <c r="B827" s="144" t="s">
        <v>381</v>
      </c>
      <c r="C827" s="23">
        <v>42</v>
      </c>
      <c r="D827" s="150" t="s">
        <v>381</v>
      </c>
      <c r="E827" s="145">
        <f t="shared" si="3"/>
        <v>61.157435897435903</v>
      </c>
    </row>
    <row r="828" spans="2:5" x14ac:dyDescent="0.35">
      <c r="B828" s="144" t="s">
        <v>382</v>
      </c>
      <c r="C828" s="23">
        <v>29</v>
      </c>
      <c r="D828" s="150" t="s">
        <v>382</v>
      </c>
      <c r="E828" s="145">
        <f t="shared" si="3"/>
        <v>63.106153846153845</v>
      </c>
    </row>
    <row r="829" spans="2:5" x14ac:dyDescent="0.35">
      <c r="B829" s="144" t="s">
        <v>383</v>
      </c>
      <c r="C829" s="23">
        <v>31</v>
      </c>
      <c r="D829" s="150" t="s">
        <v>383</v>
      </c>
      <c r="E829" s="145">
        <f t="shared" si="3"/>
        <v>65.567692307692298</v>
      </c>
    </row>
    <row r="830" spans="2:5" x14ac:dyDescent="0.35">
      <c r="B830" s="144" t="s">
        <v>384</v>
      </c>
      <c r="C830" s="23">
        <v>45</v>
      </c>
      <c r="D830" s="150" t="s">
        <v>384</v>
      </c>
      <c r="E830" s="145">
        <f t="shared" si="3"/>
        <v>68.157435897435889</v>
      </c>
    </row>
    <row r="831" spans="2:5" x14ac:dyDescent="0.35">
      <c r="B831" s="144" t="s">
        <v>385</v>
      </c>
      <c r="C831" s="23">
        <v>38</v>
      </c>
      <c r="D831" s="150" t="s">
        <v>385</v>
      </c>
      <c r="E831" s="145">
        <f t="shared" si="3"/>
        <v>70.490769230769232</v>
      </c>
    </row>
    <row r="832" spans="2:5" x14ac:dyDescent="0.35">
      <c r="B832" s="144" t="s">
        <v>386</v>
      </c>
      <c r="C832" s="23">
        <v>33</v>
      </c>
      <c r="D832" s="150" t="s">
        <v>386</v>
      </c>
      <c r="E832" s="145">
        <f t="shared" si="3"/>
        <v>72.798461538461538</v>
      </c>
    </row>
    <row r="833" spans="2:5" x14ac:dyDescent="0.35">
      <c r="B833" s="144" t="s">
        <v>387</v>
      </c>
      <c r="C833" s="23">
        <v>41</v>
      </c>
      <c r="D833" s="150" t="s">
        <v>387</v>
      </c>
      <c r="E833" s="145">
        <f t="shared" si="3"/>
        <v>75.106153846153845</v>
      </c>
    </row>
    <row r="834" spans="2:5" x14ac:dyDescent="0.35">
      <c r="B834" s="144" t="s">
        <v>388</v>
      </c>
      <c r="C834" s="23">
        <v>35</v>
      </c>
      <c r="D834" s="150" t="s">
        <v>388</v>
      </c>
      <c r="E834" s="145">
        <f t="shared" si="3"/>
        <v>77.439487179487173</v>
      </c>
    </row>
    <row r="835" spans="2:5" x14ac:dyDescent="0.35">
      <c r="B835" s="144" t="s">
        <v>389</v>
      </c>
      <c r="C835" s="23">
        <v>37</v>
      </c>
      <c r="D835" s="150" t="s">
        <v>389</v>
      </c>
      <c r="E835" s="145">
        <f t="shared" si="3"/>
        <v>80.080512820512823</v>
      </c>
    </row>
    <row r="836" spans="2:5" x14ac:dyDescent="0.35">
      <c r="B836" s="144" t="s">
        <v>390</v>
      </c>
      <c r="C836" s="23">
        <v>34</v>
      </c>
      <c r="D836" s="150" t="s">
        <v>390</v>
      </c>
      <c r="E836" s="145">
        <f t="shared" si="3"/>
        <v>82.362564102564093</v>
      </c>
    </row>
    <row r="837" spans="2:5" x14ac:dyDescent="0.35">
      <c r="B837" s="144" t="s">
        <v>391</v>
      </c>
      <c r="C837" s="23">
        <v>46</v>
      </c>
      <c r="D837" s="150" t="s">
        <v>391</v>
      </c>
      <c r="E837" s="145">
        <f t="shared" si="3"/>
        <v>84.798461538461538</v>
      </c>
    </row>
    <row r="838" spans="2:5" x14ac:dyDescent="0.35">
      <c r="B838" s="144" t="s">
        <v>392</v>
      </c>
      <c r="C838" s="23">
        <v>30</v>
      </c>
      <c r="D838" s="150" t="s">
        <v>392</v>
      </c>
      <c r="E838" s="145">
        <f t="shared" si="3"/>
        <v>87.106153846153845</v>
      </c>
    </row>
    <row r="839" spans="2:5" x14ac:dyDescent="0.35">
      <c r="B839" s="144" t="s">
        <v>393</v>
      </c>
      <c r="C839" s="23">
        <v>39</v>
      </c>
      <c r="D839" s="150" t="s">
        <v>393</v>
      </c>
      <c r="E839" s="145">
        <f t="shared" si="3"/>
        <v>89.593333333333334</v>
      </c>
    </row>
    <row r="840" spans="2:5" x14ac:dyDescent="0.35">
      <c r="B840" s="144" t="s">
        <v>394</v>
      </c>
      <c r="C840" s="23">
        <v>43</v>
      </c>
      <c r="D840" s="150" t="s">
        <v>394</v>
      </c>
      <c r="E840" s="145">
        <f t="shared" si="3"/>
        <v>91.926666666666662</v>
      </c>
    </row>
    <row r="841" spans="2:5" x14ac:dyDescent="0.35">
      <c r="B841" s="144" t="s">
        <v>395</v>
      </c>
      <c r="C841" s="23">
        <v>28</v>
      </c>
      <c r="D841" s="150" t="s">
        <v>395</v>
      </c>
      <c r="E841" s="145">
        <f t="shared" si="3"/>
        <v>93.952307692307684</v>
      </c>
    </row>
    <row r="842" spans="2:5" x14ac:dyDescent="0.35">
      <c r="B842" s="144" t="s">
        <v>396</v>
      </c>
      <c r="C842" s="23">
        <v>32</v>
      </c>
      <c r="D842" s="150" t="s">
        <v>396</v>
      </c>
      <c r="E842" s="145">
        <f t="shared" si="3"/>
        <v>96.439487179487173</v>
      </c>
    </row>
    <row r="843" spans="2:5" x14ac:dyDescent="0.35">
      <c r="B843" s="144" t="s">
        <v>397</v>
      </c>
      <c r="C843" s="23">
        <v>36</v>
      </c>
      <c r="D843" s="150" t="s">
        <v>397</v>
      </c>
      <c r="E843" s="145">
        <f t="shared" si="3"/>
        <v>99.029230769230765</v>
      </c>
    </row>
    <row r="844" spans="2:5" x14ac:dyDescent="0.35">
      <c r="B844" s="144" t="s">
        <v>398</v>
      </c>
      <c r="C844" s="23">
        <v>29</v>
      </c>
      <c r="D844" s="150" t="s">
        <v>398</v>
      </c>
      <c r="E844" s="145">
        <f t="shared" si="3"/>
        <v>101.69589743589744</v>
      </c>
    </row>
    <row r="845" spans="2:5" x14ac:dyDescent="0.35">
      <c r="B845" s="144" t="s">
        <v>399</v>
      </c>
      <c r="C845" s="23">
        <v>31</v>
      </c>
      <c r="D845" s="150" t="s">
        <v>399</v>
      </c>
      <c r="E845" s="145">
        <f t="shared" si="3"/>
        <v>104.18307692307692</v>
      </c>
    </row>
    <row r="846" spans="2:5" x14ac:dyDescent="0.35">
      <c r="B846" s="144" t="s">
        <v>400</v>
      </c>
      <c r="C846" s="23">
        <v>37</v>
      </c>
      <c r="D846" s="150" t="s">
        <v>400</v>
      </c>
      <c r="E846" s="145">
        <f t="shared" si="3"/>
        <v>106.79846153846152</v>
      </c>
    </row>
    <row r="847" spans="2:5" x14ac:dyDescent="0.35">
      <c r="B847" s="144" t="s">
        <v>401</v>
      </c>
      <c r="C847" s="23">
        <v>40</v>
      </c>
      <c r="D847" s="150" t="s">
        <v>401</v>
      </c>
      <c r="E847" s="145">
        <f t="shared" si="3"/>
        <v>109.31128205128203</v>
      </c>
    </row>
    <row r="848" spans="2:5" x14ac:dyDescent="0.35">
      <c r="B848" s="144" t="s">
        <v>402</v>
      </c>
      <c r="C848" s="23">
        <v>42</v>
      </c>
      <c r="D848" s="150" t="s">
        <v>402</v>
      </c>
      <c r="E848" s="145">
        <f t="shared" si="3"/>
        <v>111.61897435897434</v>
      </c>
    </row>
    <row r="849" spans="1:8" x14ac:dyDescent="0.35">
      <c r="B849" s="144" t="s">
        <v>403</v>
      </c>
      <c r="C849" s="23">
        <v>33</v>
      </c>
      <c r="D849" s="150" t="s">
        <v>403</v>
      </c>
      <c r="E849" s="145">
        <f t="shared" si="3"/>
        <v>113.97794871794871</v>
      </c>
    </row>
    <row r="850" spans="1:8" x14ac:dyDescent="0.35">
      <c r="B850" s="144" t="s">
        <v>404</v>
      </c>
      <c r="C850" s="23">
        <v>39</v>
      </c>
      <c r="D850" s="150" t="s">
        <v>404</v>
      </c>
      <c r="E850" s="145">
        <f t="shared" si="3"/>
        <v>116.74717948717947</v>
      </c>
    </row>
    <row r="851" spans="1:8" x14ac:dyDescent="0.35">
      <c r="B851" s="144" t="s">
        <v>405</v>
      </c>
      <c r="C851" s="23">
        <v>28</v>
      </c>
      <c r="D851" s="150" t="s">
        <v>405</v>
      </c>
      <c r="E851" s="145">
        <f t="shared" si="3"/>
        <v>118.79846153846152</v>
      </c>
    </row>
    <row r="852" spans="1:8" x14ac:dyDescent="0.35">
      <c r="B852" s="144" t="s">
        <v>406</v>
      </c>
      <c r="C852" s="23">
        <v>35</v>
      </c>
      <c r="D852" s="150" t="s">
        <v>406</v>
      </c>
      <c r="E852" s="145">
        <f t="shared" si="3"/>
        <v>121.28564102564101</v>
      </c>
    </row>
    <row r="853" spans="1:8" x14ac:dyDescent="0.35">
      <c r="B853" s="144" t="s">
        <v>407</v>
      </c>
      <c r="C853" s="23">
        <v>38</v>
      </c>
      <c r="D853" s="150" t="s">
        <v>407</v>
      </c>
      <c r="E853" s="145">
        <f t="shared" si="3"/>
        <v>123.74717948717947</v>
      </c>
    </row>
    <row r="854" spans="1:8" x14ac:dyDescent="0.35">
      <c r="B854" s="146" t="s">
        <v>408</v>
      </c>
      <c r="C854" s="151">
        <v>43</v>
      </c>
      <c r="D854" s="152" t="s">
        <v>408</v>
      </c>
      <c r="E854" s="147">
        <f t="shared" si="3"/>
        <v>126.25999999999999</v>
      </c>
    </row>
    <row r="855" spans="1:8" ht="15" thickBot="1" x14ac:dyDescent="0.4"/>
    <row r="856" spans="1:8" ht="19" thickBot="1" x14ac:dyDescent="0.5">
      <c r="B856" s="123" t="s">
        <v>102</v>
      </c>
      <c r="C856" s="124">
        <f>AVERAGE(C805:C854)</f>
        <v>36.14</v>
      </c>
    </row>
    <row r="857" spans="1:8" ht="15" thickBot="1" x14ac:dyDescent="0.4">
      <c r="H857" s="133"/>
    </row>
    <row r="858" spans="1:8" x14ac:dyDescent="0.35">
      <c r="E858" s="292" t="s">
        <v>411</v>
      </c>
      <c r="F858" s="293"/>
    </row>
    <row r="859" spans="1:8" x14ac:dyDescent="0.35">
      <c r="E859" s="294"/>
      <c r="F859" s="295"/>
    </row>
    <row r="860" spans="1:8" ht="15" thickBot="1" x14ac:dyDescent="0.4">
      <c r="E860" s="296"/>
      <c r="F860" s="297"/>
    </row>
    <row r="862" spans="1:8" ht="15" thickBot="1" x14ac:dyDescent="0.4"/>
    <row r="863" spans="1:8" ht="15" thickBot="1" x14ac:dyDescent="0.4">
      <c r="A863" s="570" t="s">
        <v>412</v>
      </c>
      <c r="B863" s="571"/>
      <c r="C863" s="571"/>
      <c r="D863" s="571"/>
      <c r="E863" s="571"/>
      <c r="F863" s="572"/>
    </row>
    <row r="864" spans="1:8" ht="15" thickBot="1" x14ac:dyDescent="0.4"/>
    <row r="865" spans="2:7" ht="22.5" customHeight="1" thickBot="1" x14ac:dyDescent="0.4">
      <c r="B865" s="128" t="s">
        <v>413</v>
      </c>
      <c r="C865" s="129" t="s">
        <v>514</v>
      </c>
      <c r="E865" s="594" t="s">
        <v>515</v>
      </c>
      <c r="F865" s="596" t="s">
        <v>617</v>
      </c>
    </row>
    <row r="866" spans="2:7" ht="15" thickBot="1" x14ac:dyDescent="0.4">
      <c r="E866" s="595"/>
      <c r="F866" s="597"/>
    </row>
    <row r="867" spans="2:7" x14ac:dyDescent="0.35">
      <c r="B867" s="125" t="s">
        <v>414</v>
      </c>
      <c r="C867" s="125">
        <v>125</v>
      </c>
      <c r="E867" s="134" t="s">
        <v>414</v>
      </c>
      <c r="F867" s="135">
        <f>AVERAGE(C867:C966)</f>
        <v>130.5</v>
      </c>
    </row>
    <row r="868" spans="2:7" x14ac:dyDescent="0.35">
      <c r="B868" s="126" t="s">
        <v>415</v>
      </c>
      <c r="C868" s="126">
        <v>148</v>
      </c>
      <c r="E868" s="16" t="s">
        <v>415</v>
      </c>
      <c r="F868" s="135">
        <f t="shared" ref="F868:F931" si="4">AVERAGE(C868:C967)</f>
        <v>130.55555555555554</v>
      </c>
      <c r="G868" s="3"/>
    </row>
    <row r="869" spans="2:7" x14ac:dyDescent="0.35">
      <c r="B869" s="126" t="s">
        <v>416</v>
      </c>
      <c r="C869" s="126">
        <v>137</v>
      </c>
      <c r="E869" s="16" t="s">
        <v>416</v>
      </c>
      <c r="F869" s="135">
        <f t="shared" si="4"/>
        <v>130.37755102040816</v>
      </c>
    </row>
    <row r="870" spans="2:7" x14ac:dyDescent="0.35">
      <c r="B870" s="126" t="s">
        <v>417</v>
      </c>
      <c r="C870" s="126">
        <v>120</v>
      </c>
      <c r="E870" s="16" t="s">
        <v>417</v>
      </c>
      <c r="F870" s="135">
        <f t="shared" si="4"/>
        <v>130.30927835051546</v>
      </c>
    </row>
    <row r="871" spans="2:7" x14ac:dyDescent="0.35">
      <c r="B871" s="126" t="s">
        <v>418</v>
      </c>
      <c r="C871" s="126">
        <v>135</v>
      </c>
      <c r="E871" s="16" t="s">
        <v>418</v>
      </c>
      <c r="F871" s="135">
        <f t="shared" si="4"/>
        <v>130.41666666666666</v>
      </c>
    </row>
    <row r="872" spans="2:7" x14ac:dyDescent="0.35">
      <c r="B872" s="126" t="s">
        <v>419</v>
      </c>
      <c r="C872" s="126">
        <v>132</v>
      </c>
      <c r="E872" s="16" t="s">
        <v>419</v>
      </c>
      <c r="F872" s="135">
        <f t="shared" si="4"/>
        <v>130.36842105263159</v>
      </c>
    </row>
    <row r="873" spans="2:7" x14ac:dyDescent="0.35">
      <c r="B873" s="126" t="s">
        <v>420</v>
      </c>
      <c r="C873" s="126">
        <v>145</v>
      </c>
      <c r="E873" s="16" t="s">
        <v>420</v>
      </c>
      <c r="F873" s="135">
        <f t="shared" si="4"/>
        <v>130.35106382978722</v>
      </c>
    </row>
    <row r="874" spans="2:7" x14ac:dyDescent="0.35">
      <c r="B874" s="126" t="s">
        <v>421</v>
      </c>
      <c r="C874" s="126">
        <v>122</v>
      </c>
      <c r="E874" s="16" t="s">
        <v>421</v>
      </c>
      <c r="F874" s="135">
        <f t="shared" si="4"/>
        <v>130.19354838709677</v>
      </c>
    </row>
    <row r="875" spans="2:7" x14ac:dyDescent="0.35">
      <c r="B875" s="126" t="s">
        <v>422</v>
      </c>
      <c r="C875" s="126">
        <v>130</v>
      </c>
      <c r="E875" s="16" t="s">
        <v>422</v>
      </c>
      <c r="F875" s="135">
        <f t="shared" si="4"/>
        <v>130.28260869565219</v>
      </c>
    </row>
    <row r="876" spans="2:7" x14ac:dyDescent="0.35">
      <c r="B876" s="126" t="s">
        <v>423</v>
      </c>
      <c r="C876" s="126">
        <v>141</v>
      </c>
      <c r="E876" s="16" t="s">
        <v>423</v>
      </c>
      <c r="F876" s="135">
        <f t="shared" si="4"/>
        <v>130.28571428571428</v>
      </c>
    </row>
    <row r="877" spans="2:7" x14ac:dyDescent="0.35">
      <c r="B877" s="126" t="s">
        <v>424</v>
      </c>
      <c r="C877" s="126">
        <v>118</v>
      </c>
      <c r="E877" s="16" t="s">
        <v>424</v>
      </c>
      <c r="F877" s="135">
        <f t="shared" si="4"/>
        <v>130.16666666666666</v>
      </c>
    </row>
    <row r="878" spans="2:7" x14ac:dyDescent="0.35">
      <c r="B878" s="126" t="s">
        <v>425</v>
      </c>
      <c r="C878" s="126">
        <v>125</v>
      </c>
      <c r="E878" s="16" t="s">
        <v>425</v>
      </c>
      <c r="F878" s="135">
        <f t="shared" si="4"/>
        <v>129.30000000000001</v>
      </c>
    </row>
    <row r="879" spans="2:7" x14ac:dyDescent="0.35">
      <c r="B879" s="126" t="s">
        <v>426</v>
      </c>
      <c r="C879" s="126">
        <v>132</v>
      </c>
      <c r="E879" s="16" t="s">
        <v>426</v>
      </c>
      <c r="F879" s="135">
        <f t="shared" si="4"/>
        <v>128.34444444444443</v>
      </c>
    </row>
    <row r="880" spans="2:7" x14ac:dyDescent="0.35">
      <c r="B880" s="126" t="s">
        <v>427</v>
      </c>
      <c r="C880" s="126">
        <v>136</v>
      </c>
      <c r="E880" s="16" t="s">
        <v>427</v>
      </c>
      <c r="F880" s="135">
        <f t="shared" si="4"/>
        <v>127.34444444444445</v>
      </c>
    </row>
    <row r="881" spans="2:6" x14ac:dyDescent="0.35">
      <c r="B881" s="126" t="s">
        <v>428</v>
      </c>
      <c r="C881" s="126">
        <v>128</v>
      </c>
      <c r="E881" s="16" t="s">
        <v>428</v>
      </c>
      <c r="F881" s="135">
        <f t="shared" si="4"/>
        <v>126.28888888888889</v>
      </c>
    </row>
    <row r="882" spans="2:6" x14ac:dyDescent="0.35">
      <c r="B882" s="126" t="s">
        <v>429</v>
      </c>
      <c r="C882" s="126">
        <v>123</v>
      </c>
      <c r="E882" s="16" t="s">
        <v>429</v>
      </c>
      <c r="F882" s="135">
        <f t="shared" si="4"/>
        <v>125.28888888888889</v>
      </c>
    </row>
    <row r="883" spans="2:6" x14ac:dyDescent="0.35">
      <c r="B883" s="126" t="s">
        <v>430</v>
      </c>
      <c r="C883" s="126">
        <v>132</v>
      </c>
      <c r="E883" s="16" t="s">
        <v>430</v>
      </c>
      <c r="F883" s="135">
        <f t="shared" si="4"/>
        <v>124.4</v>
      </c>
    </row>
    <row r="884" spans="2:6" x14ac:dyDescent="0.35">
      <c r="B884" s="126" t="s">
        <v>431</v>
      </c>
      <c r="C884" s="126">
        <v>138</v>
      </c>
      <c r="E884" s="16" t="s">
        <v>431</v>
      </c>
      <c r="F884" s="135">
        <f t="shared" si="4"/>
        <v>123.43333333333334</v>
      </c>
    </row>
    <row r="885" spans="2:6" x14ac:dyDescent="0.35">
      <c r="B885" s="126" t="s">
        <v>432</v>
      </c>
      <c r="C885" s="126">
        <v>126</v>
      </c>
      <c r="E885" s="16" t="s">
        <v>432</v>
      </c>
      <c r="F885" s="135">
        <f t="shared" si="4"/>
        <v>122.38888888888889</v>
      </c>
    </row>
    <row r="886" spans="2:6" x14ac:dyDescent="0.35">
      <c r="B886" s="126" t="s">
        <v>433</v>
      </c>
      <c r="C886" s="126">
        <v>129</v>
      </c>
      <c r="E886" s="16" t="s">
        <v>433</v>
      </c>
      <c r="F886" s="135">
        <f t="shared" si="4"/>
        <v>121.44444444444444</v>
      </c>
    </row>
    <row r="887" spans="2:6" x14ac:dyDescent="0.35">
      <c r="B887" s="126" t="s">
        <v>434</v>
      </c>
      <c r="C887" s="126">
        <v>136</v>
      </c>
      <c r="E887" s="16" t="s">
        <v>434</v>
      </c>
      <c r="F887" s="135">
        <f t="shared" si="4"/>
        <v>120.42222222222222</v>
      </c>
    </row>
    <row r="888" spans="2:6" x14ac:dyDescent="0.35">
      <c r="B888" s="126" t="s">
        <v>435</v>
      </c>
      <c r="C888" s="126">
        <v>127</v>
      </c>
      <c r="E888" s="16" t="s">
        <v>435</v>
      </c>
      <c r="F888" s="135">
        <f>AVERAGE(C888:C987)</f>
        <v>120.24719101123596</v>
      </c>
    </row>
    <row r="889" spans="2:6" x14ac:dyDescent="0.35">
      <c r="B889" s="126" t="s">
        <v>436</v>
      </c>
      <c r="C889" s="126">
        <v>130</v>
      </c>
      <c r="E889" s="16" t="s">
        <v>436</v>
      </c>
      <c r="F889" s="135">
        <f>AVERAGE(C889:C988)</f>
        <v>119.28089887640449</v>
      </c>
    </row>
    <row r="890" spans="2:6" x14ac:dyDescent="0.35">
      <c r="B890" s="126" t="s">
        <v>437</v>
      </c>
      <c r="C890" s="126">
        <v>122</v>
      </c>
      <c r="E890" s="16" t="s">
        <v>437</v>
      </c>
      <c r="F890" s="135">
        <f>AVERAGE(C890:C988)</f>
        <v>119.15909090909091</v>
      </c>
    </row>
    <row r="891" spans="2:6" x14ac:dyDescent="0.35">
      <c r="B891" s="126" t="s">
        <v>438</v>
      </c>
      <c r="C891" s="126">
        <v>125</v>
      </c>
      <c r="E891" s="16" t="s">
        <v>438</v>
      </c>
      <c r="F891" s="135">
        <f>AVERAGE(C891:C990)</f>
        <v>119.1264367816092</v>
      </c>
    </row>
    <row r="892" spans="2:6" x14ac:dyDescent="0.35">
      <c r="B892" s="126" t="s">
        <v>439</v>
      </c>
      <c r="C892" s="126">
        <v>133</v>
      </c>
      <c r="E892" s="16" t="s">
        <v>439</v>
      </c>
      <c r="F892" s="135">
        <f>AVERAGE(C892:C991)</f>
        <v>117.71933320571806</v>
      </c>
    </row>
    <row r="893" spans="2:6" x14ac:dyDescent="0.35">
      <c r="B893" s="126" t="s">
        <v>440</v>
      </c>
      <c r="C893" s="126">
        <v>140</v>
      </c>
      <c r="E893" s="16" t="s">
        <v>440</v>
      </c>
      <c r="F893" s="135">
        <f>AVERAGE(C893:C992)</f>
        <v>117.54165103369152</v>
      </c>
    </row>
    <row r="894" spans="2:6" x14ac:dyDescent="0.35">
      <c r="B894" s="126" t="s">
        <v>441</v>
      </c>
      <c r="C894" s="126">
        <v>126</v>
      </c>
      <c r="E894" s="16" t="s">
        <v>441</v>
      </c>
      <c r="F894" s="135">
        <f>AVERAGE(C894:C993)</f>
        <v>117.27743516349966</v>
      </c>
    </row>
    <row r="895" spans="2:6" x14ac:dyDescent="0.35">
      <c r="B895" s="126" t="s">
        <v>442</v>
      </c>
      <c r="C895" s="126">
        <v>133</v>
      </c>
      <c r="E895" s="16" t="s">
        <v>442</v>
      </c>
      <c r="F895" s="135">
        <f>AVERAGE(C895:C994)</f>
        <v>115.87351359487221</v>
      </c>
    </row>
    <row r="896" spans="2:6" x14ac:dyDescent="0.35">
      <c r="B896" s="126" t="s">
        <v>443</v>
      </c>
      <c r="C896" s="126">
        <v>135</v>
      </c>
      <c r="E896" s="16" t="s">
        <v>443</v>
      </c>
      <c r="F896" s="135">
        <f>AVERAGE(C896:C994)</f>
        <v>115.66962685195401</v>
      </c>
    </row>
    <row r="897" spans="2:6" x14ac:dyDescent="0.35">
      <c r="B897" s="126" t="s">
        <v>444</v>
      </c>
      <c r="C897" s="126">
        <v>130</v>
      </c>
      <c r="E897" s="16" t="s">
        <v>444</v>
      </c>
      <c r="F897" s="135">
        <f t="shared" si="4"/>
        <v>115.43673078992936</v>
      </c>
    </row>
    <row r="898" spans="2:6" x14ac:dyDescent="0.35">
      <c r="B898" s="126" t="s">
        <v>445</v>
      </c>
      <c r="C898" s="126">
        <v>134</v>
      </c>
      <c r="E898" s="16" t="s">
        <v>445</v>
      </c>
      <c r="F898" s="135">
        <f t="shared" si="4"/>
        <v>115.25912994590411</v>
      </c>
    </row>
    <row r="899" spans="2:6" x14ac:dyDescent="0.35">
      <c r="B899" s="126" t="s">
        <v>446</v>
      </c>
      <c r="C899" s="126">
        <v>141</v>
      </c>
      <c r="E899" s="16" t="s">
        <v>446</v>
      </c>
      <c r="F899" s="135">
        <f t="shared" si="4"/>
        <v>115.02776117980416</v>
      </c>
    </row>
    <row r="900" spans="2:6" x14ac:dyDescent="0.35">
      <c r="B900" s="126" t="s">
        <v>447</v>
      </c>
      <c r="C900" s="126">
        <v>119</v>
      </c>
      <c r="E900" s="16" t="s">
        <v>447</v>
      </c>
      <c r="F900" s="135">
        <f t="shared" si="4"/>
        <v>114.70310819455172</v>
      </c>
    </row>
    <row r="901" spans="2:6" x14ac:dyDescent="0.35">
      <c r="B901" s="126" t="s">
        <v>448</v>
      </c>
      <c r="C901" s="126">
        <v>125</v>
      </c>
      <c r="E901" s="16" t="s">
        <v>448</v>
      </c>
      <c r="F901" s="135">
        <f t="shared" si="4"/>
        <v>114.64871715903971</v>
      </c>
    </row>
    <row r="902" spans="2:6" x14ac:dyDescent="0.35">
      <c r="B902" s="126" t="s">
        <v>449</v>
      </c>
      <c r="C902" s="126">
        <v>131</v>
      </c>
      <c r="E902" s="16" t="s">
        <v>449</v>
      </c>
      <c r="F902" s="135">
        <f t="shared" si="4"/>
        <v>114.51600840466843</v>
      </c>
    </row>
    <row r="903" spans="2:6" x14ac:dyDescent="0.35">
      <c r="B903" s="126" t="s">
        <v>450</v>
      </c>
      <c r="C903" s="126">
        <v>136</v>
      </c>
      <c r="E903" s="16" t="s">
        <v>450</v>
      </c>
      <c r="F903" s="135">
        <f t="shared" si="4"/>
        <v>114.30193059174204</v>
      </c>
    </row>
    <row r="904" spans="2:6" x14ac:dyDescent="0.35">
      <c r="B904" s="126" t="s">
        <v>451</v>
      </c>
      <c r="C904" s="126">
        <v>128</v>
      </c>
      <c r="E904" s="16" t="s">
        <v>451</v>
      </c>
      <c r="F904" s="135">
        <f t="shared" si="4"/>
        <v>114.01642967847549</v>
      </c>
    </row>
    <row r="905" spans="2:6" x14ac:dyDescent="0.35">
      <c r="B905" s="126" t="s">
        <v>452</v>
      </c>
      <c r="C905" s="126">
        <v>124</v>
      </c>
      <c r="E905" s="16" t="s">
        <v>452</v>
      </c>
      <c r="F905" s="135">
        <f t="shared" si="4"/>
        <v>113.82998207418849</v>
      </c>
    </row>
    <row r="906" spans="2:6" x14ac:dyDescent="0.35">
      <c r="B906" s="126" t="s">
        <v>453</v>
      </c>
      <c r="C906" s="126">
        <v>132</v>
      </c>
      <c r="E906" s="16" t="s">
        <v>453</v>
      </c>
      <c r="F906" s="135">
        <f t="shared" si="4"/>
        <v>113.69254939951537</v>
      </c>
    </row>
    <row r="907" spans="2:6" x14ac:dyDescent="0.35">
      <c r="B907" s="126" t="s">
        <v>454</v>
      </c>
      <c r="C907" s="126">
        <v>136</v>
      </c>
      <c r="E907" s="16" t="s">
        <v>454</v>
      </c>
      <c r="F907" s="135">
        <f t="shared" si="4"/>
        <v>113.44176240498818</v>
      </c>
    </row>
    <row r="908" spans="2:6" x14ac:dyDescent="0.35">
      <c r="B908" s="126" t="s">
        <v>455</v>
      </c>
      <c r="C908" s="126">
        <v>127</v>
      </c>
      <c r="E908" s="16" t="s">
        <v>455</v>
      </c>
      <c r="F908" s="135">
        <f t="shared" si="4"/>
        <v>113.12845354950193</v>
      </c>
    </row>
    <row r="909" spans="2:6" x14ac:dyDescent="0.35">
      <c r="B909" s="126" t="s">
        <v>456</v>
      </c>
      <c r="C909" s="126">
        <v>130</v>
      </c>
      <c r="E909" s="16" t="s">
        <v>456</v>
      </c>
      <c r="F909" s="135">
        <f t="shared" si="4"/>
        <v>112.93307965583294</v>
      </c>
    </row>
    <row r="910" spans="2:6" x14ac:dyDescent="0.35">
      <c r="B910" s="126" t="s">
        <v>457</v>
      </c>
      <c r="C910" s="126">
        <v>122</v>
      </c>
      <c r="E910" s="16" t="s">
        <v>457</v>
      </c>
      <c r="F910" s="135">
        <f t="shared" si="4"/>
        <v>112.68926650805913</v>
      </c>
    </row>
    <row r="911" spans="2:6" x14ac:dyDescent="0.35">
      <c r="B911" s="126" t="s">
        <v>458</v>
      </c>
      <c r="C911" s="126">
        <v>125</v>
      </c>
      <c r="E911" s="16" t="s">
        <v>458</v>
      </c>
      <c r="F911" s="135">
        <f t="shared" si="4"/>
        <v>112.55432834150926</v>
      </c>
    </row>
    <row r="912" spans="2:6" x14ac:dyDescent="0.35">
      <c r="B912" s="126" t="s">
        <v>459</v>
      </c>
      <c r="C912" s="126">
        <v>133</v>
      </c>
      <c r="E912" s="16" t="s">
        <v>459</v>
      </c>
      <c r="F912" s="135">
        <f t="shared" si="4"/>
        <v>112.37130375829616</v>
      </c>
    </row>
    <row r="913" spans="2:11" x14ac:dyDescent="0.35">
      <c r="B913" s="126" t="s">
        <v>460</v>
      </c>
      <c r="C913" s="126">
        <v>140</v>
      </c>
      <c r="E913" s="16" t="s">
        <v>460</v>
      </c>
      <c r="F913" s="135">
        <f t="shared" si="4"/>
        <v>111.00365669947263</v>
      </c>
    </row>
    <row r="914" spans="2:11" x14ac:dyDescent="0.35">
      <c r="B914" s="126" t="s">
        <v>461</v>
      </c>
      <c r="C914" s="126">
        <v>126</v>
      </c>
      <c r="E914" s="16" t="s">
        <v>461</v>
      </c>
      <c r="F914" s="135">
        <f t="shared" si="4"/>
        <v>109.60659787594322</v>
      </c>
    </row>
    <row r="915" spans="2:11" x14ac:dyDescent="0.35">
      <c r="B915" s="126" t="s">
        <v>462</v>
      </c>
      <c r="C915" s="126">
        <v>133</v>
      </c>
      <c r="E915" s="16" t="s">
        <v>462</v>
      </c>
      <c r="F915" s="135">
        <f t="shared" si="4"/>
        <v>108.48895081711969</v>
      </c>
    </row>
    <row r="916" spans="2:11" x14ac:dyDescent="0.35">
      <c r="B916" s="126" t="s">
        <v>463</v>
      </c>
      <c r="C916" s="126">
        <v>135</v>
      </c>
      <c r="E916" s="16" t="s">
        <v>463</v>
      </c>
      <c r="F916" s="135">
        <f t="shared" si="4"/>
        <v>107.34189199359028</v>
      </c>
    </row>
    <row r="917" spans="2:11" ht="15" thickBot="1" x14ac:dyDescent="0.4">
      <c r="B917" s="126" t="s">
        <v>464</v>
      </c>
      <c r="C917" s="126">
        <v>130</v>
      </c>
      <c r="E917" s="16" t="s">
        <v>464</v>
      </c>
      <c r="F917" s="135">
        <f t="shared" si="4"/>
        <v>106.23895081711969</v>
      </c>
    </row>
    <row r="918" spans="2:11" x14ac:dyDescent="0.35">
      <c r="B918" s="126" t="s">
        <v>465</v>
      </c>
      <c r="C918" s="126">
        <v>134</v>
      </c>
      <c r="E918" s="16" t="s">
        <v>465</v>
      </c>
      <c r="F918" s="135">
        <f t="shared" si="4"/>
        <v>105.23895081711969</v>
      </c>
      <c r="H918" s="580" t="s">
        <v>196</v>
      </c>
      <c r="I918" s="581"/>
      <c r="J918" s="584">
        <f>MEDIAN(F867:F966)</f>
        <v>112.62179742478421</v>
      </c>
      <c r="K918" s="585"/>
    </row>
    <row r="919" spans="2:11" ht="15" thickBot="1" x14ac:dyDescent="0.4">
      <c r="B919" s="126" t="s">
        <v>466</v>
      </c>
      <c r="C919" s="126">
        <v>141</v>
      </c>
      <c r="E919" s="16" t="s">
        <v>466</v>
      </c>
      <c r="F919" s="135">
        <f t="shared" si="4"/>
        <v>104.22424493476674</v>
      </c>
      <c r="H919" s="582"/>
      <c r="I919" s="583"/>
      <c r="J919" s="586"/>
      <c r="K919" s="587"/>
    </row>
    <row r="920" spans="2:11" x14ac:dyDescent="0.35">
      <c r="B920" s="126" t="s">
        <v>467</v>
      </c>
      <c r="C920" s="126">
        <v>119</v>
      </c>
      <c r="E920" s="16" t="s">
        <v>467</v>
      </c>
      <c r="F920" s="135">
        <f t="shared" si="4"/>
        <v>103.15071552300205</v>
      </c>
    </row>
    <row r="921" spans="2:11" x14ac:dyDescent="0.35">
      <c r="B921" s="126" t="s">
        <v>468</v>
      </c>
      <c r="C921" s="126">
        <v>125</v>
      </c>
      <c r="E921" s="16" t="s">
        <v>468</v>
      </c>
      <c r="F921" s="135">
        <f t="shared" si="4"/>
        <v>102.43012728770793</v>
      </c>
    </row>
    <row r="922" spans="2:11" x14ac:dyDescent="0.35">
      <c r="B922" s="126" t="s">
        <v>469</v>
      </c>
      <c r="C922" s="126">
        <v>131</v>
      </c>
      <c r="E922" s="16" t="s">
        <v>469</v>
      </c>
      <c r="F922" s="135">
        <f t="shared" si="4"/>
        <v>101.65071552300205</v>
      </c>
    </row>
    <row r="923" spans="2:11" x14ac:dyDescent="0.35">
      <c r="B923" s="126" t="s">
        <v>470</v>
      </c>
      <c r="C923" s="126">
        <v>136</v>
      </c>
      <c r="E923" s="16" t="s">
        <v>470</v>
      </c>
      <c r="F923" s="135">
        <f t="shared" si="4"/>
        <v>100.82718611123734</v>
      </c>
    </row>
    <row r="924" spans="2:11" x14ac:dyDescent="0.35">
      <c r="B924" s="126" t="s">
        <v>471</v>
      </c>
      <c r="C924" s="126">
        <v>128</v>
      </c>
      <c r="E924" s="16" t="s">
        <v>471</v>
      </c>
      <c r="F924" s="135">
        <f t="shared" si="4"/>
        <v>99.974244934766745</v>
      </c>
    </row>
    <row r="925" spans="2:11" x14ac:dyDescent="0.35">
      <c r="B925" s="126" t="s">
        <v>472</v>
      </c>
      <c r="C925" s="126">
        <v>124</v>
      </c>
      <c r="E925" s="16" t="s">
        <v>472</v>
      </c>
      <c r="F925" s="135">
        <f t="shared" si="4"/>
        <v>99.268362581825571</v>
      </c>
    </row>
    <row r="926" spans="2:11" x14ac:dyDescent="0.35">
      <c r="B926" s="126" t="s">
        <v>473</v>
      </c>
      <c r="C926" s="126">
        <v>132</v>
      </c>
      <c r="E926" s="16" t="s">
        <v>473</v>
      </c>
      <c r="F926" s="135">
        <f t="shared" si="4"/>
        <v>98.650715523002049</v>
      </c>
    </row>
    <row r="927" spans="2:11" x14ac:dyDescent="0.35">
      <c r="B927" s="126" t="s">
        <v>474</v>
      </c>
      <c r="C927" s="126">
        <v>136</v>
      </c>
      <c r="E927" s="16" t="s">
        <v>474</v>
      </c>
      <c r="F927" s="135">
        <f t="shared" si="4"/>
        <v>97.959539052413803</v>
      </c>
    </row>
    <row r="928" spans="2:11" x14ac:dyDescent="0.35">
      <c r="B928" s="126" t="s">
        <v>475</v>
      </c>
      <c r="C928" s="126">
        <v>127</v>
      </c>
      <c r="E928" s="16" t="s">
        <v>475</v>
      </c>
      <c r="F928" s="135">
        <f t="shared" si="4"/>
        <v>97.253656699472629</v>
      </c>
    </row>
    <row r="929" spans="2:6" x14ac:dyDescent="0.35">
      <c r="B929" s="126" t="s">
        <v>476</v>
      </c>
      <c r="C929" s="126">
        <v>130</v>
      </c>
      <c r="E929" s="16" t="s">
        <v>476</v>
      </c>
      <c r="F929" s="135">
        <f t="shared" si="4"/>
        <v>96.709539052413803</v>
      </c>
    </row>
    <row r="930" spans="2:6" x14ac:dyDescent="0.35">
      <c r="B930" s="126" t="s">
        <v>477</v>
      </c>
      <c r="C930" s="126">
        <v>122</v>
      </c>
      <c r="E930" s="16" t="s">
        <v>477</v>
      </c>
      <c r="F930" s="135">
        <f t="shared" si="4"/>
        <v>96.150715523002049</v>
      </c>
    </row>
    <row r="931" spans="2:6" x14ac:dyDescent="0.35">
      <c r="B931" s="126" t="s">
        <v>478</v>
      </c>
      <c r="C931" s="126">
        <v>125</v>
      </c>
      <c r="E931" s="16" t="s">
        <v>478</v>
      </c>
      <c r="F931" s="135">
        <f t="shared" si="4"/>
        <v>95.753656699472629</v>
      </c>
    </row>
    <row r="932" spans="2:6" x14ac:dyDescent="0.35">
      <c r="B932" s="126" t="s">
        <v>479</v>
      </c>
      <c r="C932" s="126">
        <v>133</v>
      </c>
      <c r="E932" s="16" t="s">
        <v>479</v>
      </c>
      <c r="F932" s="135">
        <f t="shared" ref="F932:F966" si="5">AVERAGE(C932:C1031)</f>
        <v>95.386009640649107</v>
      </c>
    </row>
    <row r="933" spans="2:6" x14ac:dyDescent="0.35">
      <c r="B933" s="126" t="s">
        <v>480</v>
      </c>
      <c r="C933" s="126">
        <v>140</v>
      </c>
      <c r="E933" s="16" t="s">
        <v>480</v>
      </c>
      <c r="F933" s="135">
        <f t="shared" si="5"/>
        <v>94.974244934766745</v>
      </c>
    </row>
    <row r="934" spans="2:6" x14ac:dyDescent="0.35">
      <c r="B934" s="126" t="s">
        <v>481</v>
      </c>
      <c r="C934" s="126">
        <v>126</v>
      </c>
      <c r="E934" s="16" t="s">
        <v>481</v>
      </c>
      <c r="F934" s="135">
        <f t="shared" si="5"/>
        <v>94.533068464178513</v>
      </c>
    </row>
    <row r="935" spans="2:6" x14ac:dyDescent="0.35">
      <c r="B935" s="126" t="s">
        <v>482</v>
      </c>
      <c r="C935" s="126">
        <v>133</v>
      </c>
      <c r="E935" s="16" t="s">
        <v>482</v>
      </c>
      <c r="F935" s="135">
        <f t="shared" si="5"/>
        <v>94.371303758296165</v>
      </c>
    </row>
    <row r="936" spans="2:6" x14ac:dyDescent="0.35">
      <c r="B936" s="126" t="s">
        <v>483</v>
      </c>
      <c r="C936" s="126">
        <v>135</v>
      </c>
      <c r="E936" s="16" t="s">
        <v>483</v>
      </c>
      <c r="F936" s="135">
        <f t="shared" si="5"/>
        <v>94.180127287707933</v>
      </c>
    </row>
    <row r="937" spans="2:6" x14ac:dyDescent="0.35">
      <c r="B937" s="126" t="s">
        <v>484</v>
      </c>
      <c r="C937" s="126">
        <v>130</v>
      </c>
      <c r="E937" s="16" t="s">
        <v>484</v>
      </c>
      <c r="F937" s="135">
        <f t="shared" si="5"/>
        <v>94.033068464178513</v>
      </c>
    </row>
    <row r="938" spans="2:6" x14ac:dyDescent="0.35">
      <c r="B938" s="126" t="s">
        <v>485</v>
      </c>
      <c r="C938" s="126">
        <v>134</v>
      </c>
      <c r="E938" s="16" t="s">
        <v>485</v>
      </c>
      <c r="F938" s="135">
        <f t="shared" si="5"/>
        <v>94.033068464178513</v>
      </c>
    </row>
    <row r="939" spans="2:6" x14ac:dyDescent="0.35">
      <c r="B939" s="126" t="s">
        <v>486</v>
      </c>
      <c r="C939" s="126">
        <v>141</v>
      </c>
      <c r="E939" s="16" t="s">
        <v>486</v>
      </c>
      <c r="F939" s="135">
        <f t="shared" si="5"/>
        <v>94.047774346531455</v>
      </c>
    </row>
    <row r="940" spans="2:6" x14ac:dyDescent="0.35">
      <c r="B940" s="126" t="s">
        <v>487</v>
      </c>
      <c r="C940" s="126">
        <v>119</v>
      </c>
      <c r="E940" s="16" t="s">
        <v>487</v>
      </c>
      <c r="F940" s="135">
        <f t="shared" si="5"/>
        <v>94.033068464178498</v>
      </c>
    </row>
    <row r="941" spans="2:6" x14ac:dyDescent="0.35">
      <c r="B941" s="126" t="s">
        <v>488</v>
      </c>
      <c r="C941" s="126">
        <v>125</v>
      </c>
      <c r="E941" s="16" t="s">
        <v>488</v>
      </c>
      <c r="F941" s="135">
        <f t="shared" si="5"/>
        <v>94.415421405354977</v>
      </c>
    </row>
    <row r="942" spans="2:6" x14ac:dyDescent="0.35">
      <c r="B942" s="126" t="s">
        <v>489</v>
      </c>
      <c r="C942" s="126">
        <v>131</v>
      </c>
      <c r="E942" s="16" t="s">
        <v>489</v>
      </c>
      <c r="F942" s="135">
        <f t="shared" si="5"/>
        <v>94.783068464178498</v>
      </c>
    </row>
    <row r="943" spans="2:6" x14ac:dyDescent="0.35">
      <c r="B943" s="126" t="s">
        <v>490</v>
      </c>
      <c r="C943" s="126">
        <v>136</v>
      </c>
      <c r="E943" s="16" t="s">
        <v>490</v>
      </c>
      <c r="F943" s="135">
        <f t="shared" si="5"/>
        <v>95.136009640649092</v>
      </c>
    </row>
    <row r="944" spans="2:6" x14ac:dyDescent="0.35">
      <c r="B944" s="126" t="s">
        <v>491</v>
      </c>
      <c r="C944" s="126">
        <v>128</v>
      </c>
      <c r="E944" s="16" t="s">
        <v>491</v>
      </c>
      <c r="F944" s="135">
        <f t="shared" si="5"/>
        <v>95.488950817119672</v>
      </c>
    </row>
    <row r="945" spans="2:6" x14ac:dyDescent="0.35">
      <c r="B945" s="126" t="s">
        <v>492</v>
      </c>
      <c r="C945" s="126">
        <v>124</v>
      </c>
      <c r="E945" s="16" t="s">
        <v>492</v>
      </c>
      <c r="F945" s="135">
        <f t="shared" si="5"/>
        <v>96.033068464178498</v>
      </c>
    </row>
    <row r="946" spans="2:6" x14ac:dyDescent="0.35">
      <c r="B946" s="126" t="s">
        <v>493</v>
      </c>
      <c r="C946" s="126">
        <v>132</v>
      </c>
      <c r="E946" s="16" t="s">
        <v>493</v>
      </c>
      <c r="F946" s="135">
        <f t="shared" si="5"/>
        <v>96.709539052413788</v>
      </c>
    </row>
    <row r="947" spans="2:6" x14ac:dyDescent="0.35">
      <c r="B947" s="126" t="s">
        <v>494</v>
      </c>
      <c r="C947" s="126">
        <v>136</v>
      </c>
      <c r="E947" s="16" t="s">
        <v>494</v>
      </c>
      <c r="F947" s="135">
        <f t="shared" si="5"/>
        <v>97.341891993590266</v>
      </c>
    </row>
    <row r="948" spans="2:6" x14ac:dyDescent="0.35">
      <c r="B948" s="126" t="s">
        <v>495</v>
      </c>
      <c r="C948" s="126">
        <v>127</v>
      </c>
      <c r="E948" s="16" t="s">
        <v>495</v>
      </c>
      <c r="F948" s="135">
        <f t="shared" si="5"/>
        <v>97.988950817119672</v>
      </c>
    </row>
    <row r="949" spans="2:6" x14ac:dyDescent="0.35">
      <c r="B949" s="126" t="s">
        <v>496</v>
      </c>
      <c r="C949" s="126">
        <v>130</v>
      </c>
      <c r="E949" s="16" t="s">
        <v>496</v>
      </c>
      <c r="F949" s="135">
        <f t="shared" si="5"/>
        <v>98.841891993590266</v>
      </c>
    </row>
    <row r="950" spans="2:6" x14ac:dyDescent="0.35">
      <c r="B950" s="126" t="s">
        <v>497</v>
      </c>
      <c r="C950" s="126">
        <v>122</v>
      </c>
      <c r="E950" s="16" t="s">
        <v>497</v>
      </c>
      <c r="F950" s="135">
        <f t="shared" si="5"/>
        <v>99.72424493476673</v>
      </c>
    </row>
    <row r="951" spans="2:6" x14ac:dyDescent="0.35">
      <c r="B951" s="126" t="s">
        <v>498</v>
      </c>
      <c r="C951" s="126">
        <v>125</v>
      </c>
      <c r="E951" s="16" t="s">
        <v>498</v>
      </c>
      <c r="F951" s="135">
        <f t="shared" si="5"/>
        <v>100.79777434653144</v>
      </c>
    </row>
    <row r="952" spans="2:6" x14ac:dyDescent="0.35">
      <c r="B952" s="126" t="s">
        <v>499</v>
      </c>
      <c r="C952" s="126">
        <v>133</v>
      </c>
      <c r="E952" s="16" t="s">
        <v>499</v>
      </c>
      <c r="F952" s="135">
        <f t="shared" si="5"/>
        <v>101.90071552300203</v>
      </c>
    </row>
    <row r="953" spans="2:6" x14ac:dyDescent="0.35">
      <c r="B953" s="126" t="s">
        <v>500</v>
      </c>
      <c r="C953" s="126">
        <v>140</v>
      </c>
      <c r="E953" s="16" t="s">
        <v>500</v>
      </c>
      <c r="F953" s="135">
        <f t="shared" si="5"/>
        <v>102.95953905241379</v>
      </c>
    </row>
    <row r="954" spans="2:6" x14ac:dyDescent="0.35">
      <c r="B954" s="126" t="s">
        <v>501</v>
      </c>
      <c r="C954" s="126">
        <v>126</v>
      </c>
      <c r="E954" s="16" t="s">
        <v>501</v>
      </c>
      <c r="F954" s="135">
        <f t="shared" si="5"/>
        <v>103.98895081711967</v>
      </c>
    </row>
    <row r="955" spans="2:6" x14ac:dyDescent="0.35">
      <c r="B955" s="126" t="s">
        <v>502</v>
      </c>
      <c r="C955" s="126">
        <v>133</v>
      </c>
      <c r="E955" s="16" t="s">
        <v>502</v>
      </c>
      <c r="F955" s="135">
        <f t="shared" si="5"/>
        <v>105.29777434653144</v>
      </c>
    </row>
    <row r="956" spans="2:6" x14ac:dyDescent="0.35">
      <c r="B956" s="126" t="s">
        <v>503</v>
      </c>
      <c r="C956" s="126">
        <v>135</v>
      </c>
      <c r="E956" s="16" t="s">
        <v>503</v>
      </c>
      <c r="F956" s="135">
        <f t="shared" si="5"/>
        <v>106.57718611123732</v>
      </c>
    </row>
    <row r="957" spans="2:6" x14ac:dyDescent="0.35">
      <c r="B957" s="126" t="s">
        <v>504</v>
      </c>
      <c r="C957" s="126">
        <v>130</v>
      </c>
      <c r="E957" s="16" t="s">
        <v>504</v>
      </c>
      <c r="F957" s="135">
        <f t="shared" si="5"/>
        <v>107.90071552300203</v>
      </c>
    </row>
    <row r="958" spans="2:6" x14ac:dyDescent="0.35">
      <c r="B958" s="126" t="s">
        <v>505</v>
      </c>
      <c r="C958" s="126">
        <v>134</v>
      </c>
      <c r="E958" s="16" t="s">
        <v>505</v>
      </c>
      <c r="F958" s="135">
        <f t="shared" si="5"/>
        <v>109.37130375829615</v>
      </c>
    </row>
    <row r="959" spans="2:6" x14ac:dyDescent="0.35">
      <c r="B959" s="126" t="s">
        <v>506</v>
      </c>
      <c r="C959" s="126">
        <v>141</v>
      </c>
      <c r="E959" s="16" t="s">
        <v>506</v>
      </c>
      <c r="F959" s="135">
        <f t="shared" si="5"/>
        <v>110.85659787594321</v>
      </c>
    </row>
    <row r="960" spans="2:6" x14ac:dyDescent="0.35">
      <c r="B960" s="126" t="s">
        <v>507</v>
      </c>
      <c r="C960" s="126">
        <v>119</v>
      </c>
      <c r="E960" s="16" t="s">
        <v>507</v>
      </c>
      <c r="F960" s="135">
        <f t="shared" si="5"/>
        <v>112.31248022888438</v>
      </c>
    </row>
    <row r="961" spans="1:7" x14ac:dyDescent="0.35">
      <c r="B961" s="126" t="s">
        <v>508</v>
      </c>
      <c r="C961" s="126">
        <v>125</v>
      </c>
      <c r="E961" s="16" t="s">
        <v>508</v>
      </c>
      <c r="F961" s="135">
        <f t="shared" si="5"/>
        <v>114.16542140535498</v>
      </c>
    </row>
    <row r="962" spans="1:7" x14ac:dyDescent="0.35">
      <c r="B962" s="126" t="s">
        <v>509</v>
      </c>
      <c r="C962" s="126">
        <v>131</v>
      </c>
      <c r="E962" s="16" t="s">
        <v>509</v>
      </c>
      <c r="F962" s="135">
        <f t="shared" si="5"/>
        <v>116.00365669947261</v>
      </c>
    </row>
    <row r="963" spans="1:7" x14ac:dyDescent="0.35">
      <c r="B963" s="126" t="s">
        <v>510</v>
      </c>
      <c r="C963" s="126">
        <v>136</v>
      </c>
      <c r="E963" s="16" t="s">
        <v>510</v>
      </c>
      <c r="F963" s="135">
        <f t="shared" si="5"/>
        <v>117.82718611123732</v>
      </c>
    </row>
    <row r="964" spans="1:7" x14ac:dyDescent="0.35">
      <c r="B964" s="126" t="s">
        <v>511</v>
      </c>
      <c r="C964" s="126">
        <v>128</v>
      </c>
      <c r="E964" s="16" t="s">
        <v>511</v>
      </c>
      <c r="F964" s="135">
        <f t="shared" si="5"/>
        <v>119.65071552300203</v>
      </c>
    </row>
    <row r="965" spans="1:7" x14ac:dyDescent="0.35">
      <c r="B965" s="126" t="s">
        <v>512</v>
      </c>
      <c r="C965" s="126">
        <v>124</v>
      </c>
      <c r="E965" s="16" t="s">
        <v>512</v>
      </c>
      <c r="F965" s="135">
        <f t="shared" si="5"/>
        <v>121.66542140535496</v>
      </c>
    </row>
    <row r="966" spans="1:7" ht="15" thickBot="1" x14ac:dyDescent="0.4">
      <c r="B966" s="127" t="s">
        <v>513</v>
      </c>
      <c r="C966" s="127">
        <v>132</v>
      </c>
      <c r="E966" s="136" t="s">
        <v>513</v>
      </c>
      <c r="F966" s="137">
        <f t="shared" si="5"/>
        <v>123.81248022888437</v>
      </c>
    </row>
    <row r="968" spans="1:7" ht="15" thickBot="1" x14ac:dyDescent="0.4"/>
    <row r="969" spans="1:7" x14ac:dyDescent="0.35">
      <c r="D969" s="588" t="s">
        <v>618</v>
      </c>
      <c r="E969" s="589"/>
      <c r="F969" s="590"/>
    </row>
    <row r="970" spans="1:7" ht="15" thickBot="1" x14ac:dyDescent="0.4">
      <c r="D970" s="591"/>
      <c r="E970" s="592"/>
      <c r="F970" s="593"/>
    </row>
    <row r="973" spans="1:7" ht="15" thickBot="1" x14ac:dyDescent="0.4"/>
    <row r="974" spans="1:7" ht="15" thickBot="1" x14ac:dyDescent="0.4">
      <c r="A974" s="573" t="s">
        <v>619</v>
      </c>
      <c r="B974" s="574"/>
      <c r="C974" s="574"/>
      <c r="D974" s="574"/>
      <c r="E974" s="574"/>
      <c r="F974" s="574"/>
      <c r="G974" s="575"/>
    </row>
    <row r="975" spans="1:7" ht="15" thickBot="1" x14ac:dyDescent="0.4"/>
    <row r="976" spans="1:7" x14ac:dyDescent="0.35">
      <c r="A976" s="153" t="s">
        <v>620</v>
      </c>
      <c r="B976" s="154" t="s">
        <v>621</v>
      </c>
      <c r="C976" s="155" t="s">
        <v>622</v>
      </c>
    </row>
    <row r="977" spans="1:3" x14ac:dyDescent="0.35">
      <c r="A977" s="156">
        <v>40</v>
      </c>
      <c r="B977" s="157">
        <v>32</v>
      </c>
      <c r="C977" s="158">
        <v>40</v>
      </c>
    </row>
    <row r="978" spans="1:3" x14ac:dyDescent="0.35">
      <c r="A978" s="156">
        <v>35</v>
      </c>
      <c r="B978" s="157">
        <v>28</v>
      </c>
      <c r="C978" s="158">
        <v>39</v>
      </c>
    </row>
    <row r="979" spans="1:3" x14ac:dyDescent="0.35">
      <c r="A979" s="156">
        <v>40</v>
      </c>
      <c r="B979" s="157">
        <v>30</v>
      </c>
      <c r="C979" s="158">
        <v>42</v>
      </c>
    </row>
    <row r="980" spans="1:3" x14ac:dyDescent="0.35">
      <c r="A980" s="156">
        <v>38</v>
      </c>
      <c r="B980" s="157">
        <v>34</v>
      </c>
      <c r="C980" s="158">
        <v>41</v>
      </c>
    </row>
    <row r="981" spans="1:3" x14ac:dyDescent="0.35">
      <c r="A981" s="156">
        <v>42</v>
      </c>
      <c r="B981" s="157">
        <v>33</v>
      </c>
      <c r="C981" s="158">
        <v>38</v>
      </c>
    </row>
    <row r="982" spans="1:3" x14ac:dyDescent="0.35">
      <c r="A982" s="156">
        <v>37</v>
      </c>
      <c r="B982" s="157">
        <v>35</v>
      </c>
      <c r="C982" s="158">
        <v>43</v>
      </c>
    </row>
    <row r="983" spans="1:3" x14ac:dyDescent="0.35">
      <c r="A983" s="156">
        <v>39</v>
      </c>
      <c r="B983" s="157">
        <v>31</v>
      </c>
      <c r="C983" s="158">
        <v>45</v>
      </c>
    </row>
    <row r="984" spans="1:3" x14ac:dyDescent="0.35">
      <c r="A984" s="156">
        <v>43</v>
      </c>
      <c r="B984" s="157">
        <v>29</v>
      </c>
      <c r="C984" s="158">
        <v>44</v>
      </c>
    </row>
    <row r="985" spans="1:3" x14ac:dyDescent="0.35">
      <c r="A985" s="156">
        <v>44</v>
      </c>
      <c r="B985" s="157">
        <v>36</v>
      </c>
      <c r="C985" s="158">
        <v>41</v>
      </c>
    </row>
    <row r="986" spans="1:3" ht="15" thickBot="1" x14ac:dyDescent="0.4">
      <c r="A986" s="156">
        <v>41</v>
      </c>
      <c r="B986" s="157">
        <v>37</v>
      </c>
      <c r="C986" s="158">
        <v>37</v>
      </c>
    </row>
    <row r="987" spans="1:3" x14ac:dyDescent="0.35">
      <c r="A987" s="161" t="s">
        <v>102</v>
      </c>
      <c r="B987" s="162" t="s">
        <v>102</v>
      </c>
      <c r="C987" s="163" t="s">
        <v>102</v>
      </c>
    </row>
    <row r="988" spans="1:3" x14ac:dyDescent="0.35">
      <c r="A988" s="164">
        <f>AVERAGE(A977:A986)</f>
        <v>39.9</v>
      </c>
      <c r="B988" s="159">
        <f>AVERAGE(B977:B986)</f>
        <v>32.5</v>
      </c>
      <c r="C988" s="165">
        <f>AVERAGE(C977:C986)</f>
        <v>41</v>
      </c>
    </row>
    <row r="989" spans="1:3" x14ac:dyDescent="0.35">
      <c r="A989" s="166"/>
      <c r="B989" s="167"/>
      <c r="C989" s="168"/>
    </row>
    <row r="990" spans="1:3" x14ac:dyDescent="0.35">
      <c r="A990" s="164" t="s">
        <v>623</v>
      </c>
      <c r="B990" s="159" t="s">
        <v>623</v>
      </c>
      <c r="C990" s="165" t="s">
        <v>623</v>
      </c>
    </row>
    <row r="991" spans="1:3" x14ac:dyDescent="0.35">
      <c r="A991" s="169">
        <f>_xlfn.STDEV.S(A977:A986)</f>
        <v>2.766867462592951</v>
      </c>
      <c r="B991" s="160">
        <f>_xlfn.STDEV.S(B977:B986)</f>
        <v>3.0276503540974917</v>
      </c>
      <c r="C991" s="170">
        <f>_xlfn.STDEV.S(C977:C986)</f>
        <v>2.5819888974716112</v>
      </c>
    </row>
    <row r="992" spans="1:3" x14ac:dyDescent="0.35">
      <c r="A992" s="169"/>
      <c r="B992" s="160"/>
      <c r="C992" s="170"/>
    </row>
    <row r="993" spans="1:11" x14ac:dyDescent="0.35">
      <c r="A993" s="164" t="s">
        <v>83</v>
      </c>
      <c r="B993" s="159" t="s">
        <v>83</v>
      </c>
      <c r="C993" s="165" t="s">
        <v>83</v>
      </c>
    </row>
    <row r="994" spans="1:11" ht="15" thickBot="1" x14ac:dyDescent="0.4">
      <c r="A994" s="171">
        <f>_xlfn.VAR.S(A977:A986)</f>
        <v>7.6555555555555559</v>
      </c>
      <c r="B994" s="172">
        <f>_xlfn.VAR.S(B977:B986)</f>
        <v>9.1666666666666661</v>
      </c>
      <c r="C994" s="173">
        <f>_xlfn.VAR.S(C977:C986)</f>
        <v>6.666666666666667</v>
      </c>
    </row>
    <row r="1003" spans="1:11" ht="15" thickBot="1" x14ac:dyDescent="0.4"/>
    <row r="1004" spans="1:11" x14ac:dyDescent="0.35">
      <c r="E1004" s="576" t="s">
        <v>626</v>
      </c>
      <c r="F1004" s="577"/>
    </row>
    <row r="1005" spans="1:11" ht="15" thickBot="1" x14ac:dyDescent="0.4">
      <c r="E1005" s="578"/>
      <c r="F1005" s="579"/>
    </row>
    <row r="1006" spans="1:11" ht="15" thickBot="1" x14ac:dyDescent="0.4">
      <c r="H1006" s="286" t="s">
        <v>625</v>
      </c>
      <c r="I1006" s="287"/>
      <c r="J1006" s="287"/>
      <c r="K1006" s="288"/>
    </row>
    <row r="1007" spans="1:11" ht="19" thickBot="1" x14ac:dyDescent="0.5">
      <c r="A1007" s="87" t="s">
        <v>195</v>
      </c>
    </row>
    <row r="1008" spans="1:11" ht="15" thickBot="1" x14ac:dyDescent="0.4">
      <c r="B1008" s="289" t="s">
        <v>627</v>
      </c>
      <c r="C1008" s="290"/>
      <c r="D1008" s="290"/>
      <c r="E1008" s="290"/>
      <c r="F1008" s="290"/>
      <c r="G1008" s="291"/>
    </row>
    <row r="1010" spans="2:3" x14ac:dyDescent="0.35">
      <c r="B1010" s="23" t="s">
        <v>628</v>
      </c>
      <c r="C1010" s="23" t="s">
        <v>629</v>
      </c>
    </row>
    <row r="1011" spans="2:3" ht="15" thickBot="1" x14ac:dyDescent="0.4">
      <c r="B1011" s="23"/>
      <c r="C1011" s="23"/>
    </row>
    <row r="1012" spans="2:3" x14ac:dyDescent="0.35">
      <c r="B1012" s="41" t="s">
        <v>212</v>
      </c>
      <c r="C1012" s="42">
        <v>40</v>
      </c>
    </row>
    <row r="1013" spans="2:3" x14ac:dyDescent="0.35">
      <c r="B1013" s="83" t="s">
        <v>213</v>
      </c>
      <c r="C1013" s="44">
        <v>45</v>
      </c>
    </row>
    <row r="1014" spans="2:3" x14ac:dyDescent="0.35">
      <c r="B1014" s="83" t="s">
        <v>214</v>
      </c>
      <c r="C1014" s="44">
        <v>50</v>
      </c>
    </row>
    <row r="1015" spans="2:3" x14ac:dyDescent="0.35">
      <c r="B1015" s="83" t="s">
        <v>215</v>
      </c>
      <c r="C1015" s="44">
        <v>55</v>
      </c>
    </row>
    <row r="1016" spans="2:3" x14ac:dyDescent="0.35">
      <c r="B1016" s="83" t="s">
        <v>216</v>
      </c>
      <c r="C1016" s="44">
        <v>60</v>
      </c>
    </row>
    <row r="1017" spans="2:3" x14ac:dyDescent="0.35">
      <c r="B1017" s="83" t="s">
        <v>217</v>
      </c>
      <c r="C1017" s="44">
        <v>62</v>
      </c>
    </row>
    <row r="1018" spans="2:3" x14ac:dyDescent="0.35">
      <c r="B1018" s="83" t="s">
        <v>218</v>
      </c>
      <c r="C1018" s="44">
        <v>65</v>
      </c>
    </row>
    <row r="1019" spans="2:3" x14ac:dyDescent="0.35">
      <c r="B1019" s="83" t="s">
        <v>219</v>
      </c>
      <c r="C1019" s="44">
        <v>68</v>
      </c>
    </row>
    <row r="1020" spans="2:3" x14ac:dyDescent="0.35">
      <c r="B1020" s="83" t="s">
        <v>220</v>
      </c>
      <c r="C1020" s="44">
        <v>70</v>
      </c>
    </row>
    <row r="1021" spans="2:3" x14ac:dyDescent="0.35">
      <c r="B1021" s="83" t="s">
        <v>221</v>
      </c>
      <c r="C1021" s="44">
        <v>72</v>
      </c>
    </row>
    <row r="1022" spans="2:3" x14ac:dyDescent="0.35">
      <c r="B1022" s="83" t="s">
        <v>222</v>
      </c>
      <c r="C1022" s="44">
        <v>75</v>
      </c>
    </row>
    <row r="1023" spans="2:3" x14ac:dyDescent="0.35">
      <c r="B1023" s="83" t="s">
        <v>223</v>
      </c>
      <c r="C1023" s="44">
        <v>78</v>
      </c>
    </row>
    <row r="1024" spans="2:3" x14ac:dyDescent="0.35">
      <c r="B1024" s="83" t="s">
        <v>224</v>
      </c>
      <c r="C1024" s="44">
        <v>80</v>
      </c>
    </row>
    <row r="1025" spans="2:3" x14ac:dyDescent="0.35">
      <c r="B1025" s="83" t="s">
        <v>225</v>
      </c>
      <c r="C1025" s="44">
        <v>82</v>
      </c>
    </row>
    <row r="1026" spans="2:3" x14ac:dyDescent="0.35">
      <c r="B1026" s="83" t="s">
        <v>226</v>
      </c>
      <c r="C1026" s="44">
        <v>85</v>
      </c>
    </row>
    <row r="1027" spans="2:3" x14ac:dyDescent="0.35">
      <c r="B1027" s="83" t="s">
        <v>227</v>
      </c>
      <c r="C1027" s="44">
        <v>88</v>
      </c>
    </row>
    <row r="1028" spans="2:3" x14ac:dyDescent="0.35">
      <c r="B1028" s="83" t="s">
        <v>228</v>
      </c>
      <c r="C1028" s="44">
        <v>90</v>
      </c>
    </row>
    <row r="1029" spans="2:3" x14ac:dyDescent="0.35">
      <c r="B1029" s="83" t="s">
        <v>229</v>
      </c>
      <c r="C1029" s="44">
        <v>92</v>
      </c>
    </row>
    <row r="1030" spans="2:3" x14ac:dyDescent="0.35">
      <c r="B1030" s="83" t="s">
        <v>230</v>
      </c>
      <c r="C1030" s="44">
        <v>95</v>
      </c>
    </row>
    <row r="1031" spans="2:3" x14ac:dyDescent="0.35">
      <c r="B1031" s="83" t="s">
        <v>231</v>
      </c>
      <c r="C1031" s="44">
        <v>100</v>
      </c>
    </row>
    <row r="1032" spans="2:3" x14ac:dyDescent="0.35">
      <c r="B1032" s="83" t="s">
        <v>232</v>
      </c>
      <c r="C1032" s="44">
        <v>105</v>
      </c>
    </row>
    <row r="1033" spans="2:3" x14ac:dyDescent="0.35">
      <c r="B1033" s="83" t="s">
        <v>233</v>
      </c>
      <c r="C1033" s="44">
        <v>110</v>
      </c>
    </row>
    <row r="1034" spans="2:3" x14ac:dyDescent="0.35">
      <c r="B1034" s="83" t="s">
        <v>234</v>
      </c>
      <c r="C1034" s="44">
        <v>115</v>
      </c>
    </row>
    <row r="1035" spans="2:3" x14ac:dyDescent="0.35">
      <c r="B1035" s="83" t="s">
        <v>235</v>
      </c>
      <c r="C1035" s="44">
        <v>120</v>
      </c>
    </row>
    <row r="1036" spans="2:3" x14ac:dyDescent="0.35">
      <c r="B1036" s="83" t="s">
        <v>236</v>
      </c>
      <c r="C1036" s="44">
        <v>125</v>
      </c>
    </row>
    <row r="1037" spans="2:3" x14ac:dyDescent="0.35">
      <c r="B1037" s="83" t="s">
        <v>237</v>
      </c>
      <c r="C1037" s="44">
        <v>130</v>
      </c>
    </row>
    <row r="1038" spans="2:3" x14ac:dyDescent="0.35">
      <c r="B1038" s="83" t="s">
        <v>238</v>
      </c>
      <c r="C1038" s="44">
        <v>135</v>
      </c>
    </row>
    <row r="1039" spans="2:3" x14ac:dyDescent="0.35">
      <c r="B1039" s="83" t="s">
        <v>239</v>
      </c>
      <c r="C1039" s="44">
        <v>140</v>
      </c>
    </row>
    <row r="1040" spans="2:3" x14ac:dyDescent="0.35">
      <c r="B1040" s="83" t="s">
        <v>240</v>
      </c>
      <c r="C1040" s="44">
        <v>145</v>
      </c>
    </row>
    <row r="1041" spans="2:3" x14ac:dyDescent="0.35">
      <c r="B1041" s="83" t="s">
        <v>241</v>
      </c>
      <c r="C1041" s="44">
        <v>150</v>
      </c>
    </row>
    <row r="1042" spans="2:3" x14ac:dyDescent="0.35">
      <c r="B1042" s="83" t="s">
        <v>242</v>
      </c>
      <c r="C1042" s="44">
        <v>155</v>
      </c>
    </row>
    <row r="1043" spans="2:3" x14ac:dyDescent="0.35">
      <c r="B1043" s="83" t="s">
        <v>243</v>
      </c>
      <c r="C1043" s="44">
        <v>160</v>
      </c>
    </row>
    <row r="1044" spans="2:3" x14ac:dyDescent="0.35">
      <c r="B1044" s="83" t="s">
        <v>244</v>
      </c>
      <c r="C1044" s="44">
        <v>165</v>
      </c>
    </row>
    <row r="1045" spans="2:3" x14ac:dyDescent="0.35">
      <c r="B1045" s="83" t="s">
        <v>245</v>
      </c>
      <c r="C1045" s="44">
        <v>170</v>
      </c>
    </row>
    <row r="1046" spans="2:3" x14ac:dyDescent="0.35">
      <c r="B1046" s="83" t="s">
        <v>246</v>
      </c>
      <c r="C1046" s="44">
        <v>175</v>
      </c>
    </row>
    <row r="1047" spans="2:3" x14ac:dyDescent="0.35">
      <c r="B1047" s="83" t="s">
        <v>247</v>
      </c>
      <c r="C1047" s="44">
        <v>180</v>
      </c>
    </row>
    <row r="1048" spans="2:3" x14ac:dyDescent="0.35">
      <c r="B1048" s="83" t="s">
        <v>248</v>
      </c>
      <c r="C1048" s="44">
        <v>185</v>
      </c>
    </row>
    <row r="1049" spans="2:3" x14ac:dyDescent="0.35">
      <c r="B1049" s="83" t="s">
        <v>249</v>
      </c>
      <c r="C1049" s="44">
        <v>190</v>
      </c>
    </row>
    <row r="1050" spans="2:3" x14ac:dyDescent="0.35">
      <c r="B1050" s="83" t="s">
        <v>250</v>
      </c>
      <c r="C1050" s="44">
        <v>195</v>
      </c>
    </row>
    <row r="1051" spans="2:3" x14ac:dyDescent="0.35">
      <c r="B1051" s="83" t="s">
        <v>251</v>
      </c>
      <c r="C1051" s="44">
        <v>200</v>
      </c>
    </row>
    <row r="1052" spans="2:3" x14ac:dyDescent="0.35">
      <c r="B1052" s="83" t="s">
        <v>252</v>
      </c>
      <c r="C1052" s="44">
        <v>205</v>
      </c>
    </row>
    <row r="1053" spans="2:3" x14ac:dyDescent="0.35">
      <c r="B1053" s="83" t="s">
        <v>253</v>
      </c>
      <c r="C1053" s="44">
        <v>210</v>
      </c>
    </row>
    <row r="1054" spans="2:3" x14ac:dyDescent="0.35">
      <c r="B1054" s="83" t="s">
        <v>254</v>
      </c>
      <c r="C1054" s="44">
        <v>215</v>
      </c>
    </row>
    <row r="1055" spans="2:3" x14ac:dyDescent="0.35">
      <c r="B1055" s="83" t="s">
        <v>255</v>
      </c>
      <c r="C1055" s="44">
        <v>220</v>
      </c>
    </row>
    <row r="1056" spans="2:3" x14ac:dyDescent="0.35">
      <c r="B1056" s="83" t="s">
        <v>256</v>
      </c>
      <c r="C1056" s="44">
        <v>225</v>
      </c>
    </row>
    <row r="1057" spans="2:3" x14ac:dyDescent="0.35">
      <c r="B1057" s="83" t="s">
        <v>257</v>
      </c>
      <c r="C1057" s="44">
        <v>230</v>
      </c>
    </row>
    <row r="1058" spans="2:3" x14ac:dyDescent="0.35">
      <c r="B1058" s="83" t="s">
        <v>258</v>
      </c>
      <c r="C1058" s="44">
        <v>235</v>
      </c>
    </row>
    <row r="1059" spans="2:3" x14ac:dyDescent="0.35">
      <c r="B1059" s="83" t="s">
        <v>259</v>
      </c>
      <c r="C1059" s="44">
        <v>240</v>
      </c>
    </row>
    <row r="1060" spans="2:3" x14ac:dyDescent="0.35">
      <c r="B1060" s="83" t="s">
        <v>260</v>
      </c>
      <c r="C1060" s="44">
        <v>245</v>
      </c>
    </row>
    <row r="1061" spans="2:3" x14ac:dyDescent="0.35">
      <c r="B1061" s="83" t="s">
        <v>261</v>
      </c>
      <c r="C1061" s="44">
        <v>250</v>
      </c>
    </row>
    <row r="1062" spans="2:3" x14ac:dyDescent="0.35">
      <c r="B1062" s="83" t="s">
        <v>262</v>
      </c>
      <c r="C1062" s="44">
        <v>255</v>
      </c>
    </row>
    <row r="1063" spans="2:3" x14ac:dyDescent="0.35">
      <c r="B1063" s="83" t="s">
        <v>263</v>
      </c>
      <c r="C1063" s="44">
        <v>260</v>
      </c>
    </row>
    <row r="1064" spans="2:3" x14ac:dyDescent="0.35">
      <c r="B1064" s="83" t="s">
        <v>264</v>
      </c>
      <c r="C1064" s="44">
        <v>265</v>
      </c>
    </row>
    <row r="1065" spans="2:3" x14ac:dyDescent="0.35">
      <c r="B1065" s="83" t="s">
        <v>265</v>
      </c>
      <c r="C1065" s="44">
        <v>270</v>
      </c>
    </row>
    <row r="1066" spans="2:3" x14ac:dyDescent="0.35">
      <c r="B1066" s="83" t="s">
        <v>266</v>
      </c>
      <c r="C1066" s="44">
        <v>275</v>
      </c>
    </row>
    <row r="1067" spans="2:3" x14ac:dyDescent="0.35">
      <c r="B1067" s="83" t="s">
        <v>267</v>
      </c>
      <c r="C1067" s="44">
        <v>280</v>
      </c>
    </row>
    <row r="1068" spans="2:3" x14ac:dyDescent="0.35">
      <c r="B1068" s="83" t="s">
        <v>268</v>
      </c>
      <c r="C1068" s="44">
        <v>285</v>
      </c>
    </row>
    <row r="1069" spans="2:3" x14ac:dyDescent="0.35">
      <c r="B1069" s="83" t="s">
        <v>269</v>
      </c>
      <c r="C1069" s="44">
        <v>290</v>
      </c>
    </row>
    <row r="1070" spans="2:3" x14ac:dyDescent="0.35">
      <c r="B1070" s="83" t="s">
        <v>270</v>
      </c>
      <c r="C1070" s="44">
        <v>295</v>
      </c>
    </row>
    <row r="1071" spans="2:3" x14ac:dyDescent="0.35">
      <c r="B1071" s="83" t="s">
        <v>271</v>
      </c>
      <c r="C1071" s="44">
        <v>300</v>
      </c>
    </row>
    <row r="1072" spans="2:3" x14ac:dyDescent="0.35">
      <c r="B1072" s="83" t="s">
        <v>272</v>
      </c>
      <c r="C1072" s="44">
        <v>305</v>
      </c>
    </row>
    <row r="1073" spans="2:3" x14ac:dyDescent="0.35">
      <c r="B1073" s="83" t="s">
        <v>273</v>
      </c>
      <c r="C1073" s="44">
        <v>310</v>
      </c>
    </row>
    <row r="1074" spans="2:3" x14ac:dyDescent="0.35">
      <c r="B1074" s="83" t="s">
        <v>274</v>
      </c>
      <c r="C1074" s="44">
        <v>315</v>
      </c>
    </row>
    <row r="1075" spans="2:3" x14ac:dyDescent="0.35">
      <c r="B1075" s="83" t="s">
        <v>275</v>
      </c>
      <c r="C1075" s="44">
        <v>320</v>
      </c>
    </row>
    <row r="1076" spans="2:3" x14ac:dyDescent="0.35">
      <c r="B1076" s="83" t="s">
        <v>276</v>
      </c>
      <c r="C1076" s="44">
        <v>325</v>
      </c>
    </row>
    <row r="1077" spans="2:3" x14ac:dyDescent="0.35">
      <c r="B1077" s="83" t="s">
        <v>277</v>
      </c>
      <c r="C1077" s="44">
        <v>330</v>
      </c>
    </row>
    <row r="1078" spans="2:3" x14ac:dyDescent="0.35">
      <c r="B1078" s="83" t="s">
        <v>278</v>
      </c>
      <c r="C1078" s="44">
        <v>335</v>
      </c>
    </row>
    <row r="1079" spans="2:3" x14ac:dyDescent="0.35">
      <c r="B1079" s="83" t="s">
        <v>279</v>
      </c>
      <c r="C1079" s="44">
        <v>340</v>
      </c>
    </row>
    <row r="1080" spans="2:3" x14ac:dyDescent="0.35">
      <c r="B1080" s="83" t="s">
        <v>280</v>
      </c>
      <c r="C1080" s="44">
        <v>345</v>
      </c>
    </row>
    <row r="1081" spans="2:3" x14ac:dyDescent="0.35">
      <c r="B1081" s="83" t="s">
        <v>281</v>
      </c>
      <c r="C1081" s="44">
        <v>350</v>
      </c>
    </row>
    <row r="1082" spans="2:3" x14ac:dyDescent="0.35">
      <c r="B1082" s="83" t="s">
        <v>282</v>
      </c>
      <c r="C1082" s="44">
        <v>355</v>
      </c>
    </row>
    <row r="1083" spans="2:3" x14ac:dyDescent="0.35">
      <c r="B1083" s="83" t="s">
        <v>283</v>
      </c>
      <c r="C1083" s="44">
        <v>360</v>
      </c>
    </row>
    <row r="1084" spans="2:3" x14ac:dyDescent="0.35">
      <c r="B1084" s="83" t="s">
        <v>284</v>
      </c>
      <c r="C1084" s="44">
        <v>365</v>
      </c>
    </row>
    <row r="1085" spans="2:3" x14ac:dyDescent="0.35">
      <c r="B1085" s="83" t="s">
        <v>285</v>
      </c>
      <c r="C1085" s="44">
        <v>370</v>
      </c>
    </row>
    <row r="1086" spans="2:3" x14ac:dyDescent="0.35">
      <c r="B1086" s="83" t="s">
        <v>286</v>
      </c>
      <c r="C1086" s="44">
        <v>375</v>
      </c>
    </row>
    <row r="1087" spans="2:3" x14ac:dyDescent="0.35">
      <c r="B1087" s="83" t="s">
        <v>287</v>
      </c>
      <c r="C1087" s="44">
        <v>380</v>
      </c>
    </row>
    <row r="1088" spans="2:3" x14ac:dyDescent="0.35">
      <c r="B1088" s="83" t="s">
        <v>288</v>
      </c>
      <c r="C1088" s="44">
        <v>385</v>
      </c>
    </row>
    <row r="1089" spans="2:3" x14ac:dyDescent="0.35">
      <c r="B1089" s="83" t="s">
        <v>289</v>
      </c>
      <c r="C1089" s="44">
        <v>390</v>
      </c>
    </row>
    <row r="1090" spans="2:3" x14ac:dyDescent="0.35">
      <c r="B1090" s="83" t="s">
        <v>290</v>
      </c>
      <c r="C1090" s="44">
        <v>395</v>
      </c>
    </row>
    <row r="1091" spans="2:3" x14ac:dyDescent="0.35">
      <c r="B1091" s="83" t="s">
        <v>291</v>
      </c>
      <c r="C1091" s="44">
        <v>400</v>
      </c>
    </row>
    <row r="1092" spans="2:3" x14ac:dyDescent="0.35">
      <c r="B1092" s="83" t="s">
        <v>292</v>
      </c>
      <c r="C1092" s="44">
        <v>405</v>
      </c>
    </row>
    <row r="1093" spans="2:3" x14ac:dyDescent="0.35">
      <c r="B1093" s="83" t="s">
        <v>293</v>
      </c>
      <c r="C1093" s="44">
        <v>410</v>
      </c>
    </row>
    <row r="1094" spans="2:3" x14ac:dyDescent="0.35">
      <c r="B1094" s="83" t="s">
        <v>294</v>
      </c>
      <c r="C1094" s="44">
        <v>415</v>
      </c>
    </row>
    <row r="1095" spans="2:3" x14ac:dyDescent="0.35">
      <c r="B1095" s="83" t="s">
        <v>295</v>
      </c>
      <c r="C1095" s="44">
        <v>420</v>
      </c>
    </row>
    <row r="1096" spans="2:3" x14ac:dyDescent="0.35">
      <c r="B1096" s="83" t="s">
        <v>296</v>
      </c>
      <c r="C1096" s="44">
        <v>425</v>
      </c>
    </row>
    <row r="1097" spans="2:3" x14ac:dyDescent="0.35">
      <c r="B1097" s="83" t="s">
        <v>297</v>
      </c>
      <c r="C1097" s="44">
        <v>430</v>
      </c>
    </row>
    <row r="1098" spans="2:3" x14ac:dyDescent="0.35">
      <c r="B1098" s="83" t="s">
        <v>298</v>
      </c>
      <c r="C1098" s="44">
        <v>435</v>
      </c>
    </row>
    <row r="1099" spans="2:3" x14ac:dyDescent="0.35">
      <c r="B1099" s="83" t="s">
        <v>299</v>
      </c>
      <c r="C1099" s="44">
        <v>440</v>
      </c>
    </row>
    <row r="1100" spans="2:3" x14ac:dyDescent="0.35">
      <c r="B1100" s="83" t="s">
        <v>300</v>
      </c>
      <c r="C1100" s="44">
        <v>445</v>
      </c>
    </row>
    <row r="1101" spans="2:3" x14ac:dyDescent="0.35">
      <c r="B1101" s="83" t="s">
        <v>301</v>
      </c>
      <c r="C1101" s="44">
        <v>450</v>
      </c>
    </row>
    <row r="1102" spans="2:3" x14ac:dyDescent="0.35">
      <c r="B1102" s="83" t="s">
        <v>302</v>
      </c>
      <c r="C1102" s="44">
        <v>455</v>
      </c>
    </row>
    <row r="1103" spans="2:3" x14ac:dyDescent="0.35">
      <c r="B1103" s="83" t="s">
        <v>303</v>
      </c>
      <c r="C1103" s="44">
        <v>460</v>
      </c>
    </row>
    <row r="1104" spans="2:3" x14ac:dyDescent="0.35">
      <c r="B1104" s="83" t="s">
        <v>304</v>
      </c>
      <c r="C1104" s="44">
        <v>465</v>
      </c>
    </row>
    <row r="1105" spans="2:3" x14ac:dyDescent="0.35">
      <c r="B1105" s="83" t="s">
        <v>305</v>
      </c>
      <c r="C1105" s="44">
        <v>470</v>
      </c>
    </row>
    <row r="1106" spans="2:3" x14ac:dyDescent="0.35">
      <c r="B1106" s="83" t="s">
        <v>306</v>
      </c>
      <c r="C1106" s="44">
        <v>475</v>
      </c>
    </row>
    <row r="1107" spans="2:3" x14ac:dyDescent="0.35">
      <c r="B1107" s="83" t="s">
        <v>307</v>
      </c>
      <c r="C1107" s="44">
        <v>480</v>
      </c>
    </row>
    <row r="1108" spans="2:3" x14ac:dyDescent="0.35">
      <c r="B1108" s="83" t="s">
        <v>308</v>
      </c>
      <c r="C1108" s="44">
        <v>485</v>
      </c>
    </row>
    <row r="1109" spans="2:3" x14ac:dyDescent="0.35">
      <c r="B1109" s="83" t="s">
        <v>309</v>
      </c>
      <c r="C1109" s="44">
        <v>490</v>
      </c>
    </row>
    <row r="1110" spans="2:3" x14ac:dyDescent="0.35">
      <c r="B1110" s="83" t="s">
        <v>310</v>
      </c>
      <c r="C1110" s="44">
        <v>495</v>
      </c>
    </row>
    <row r="1111" spans="2:3" ht="15" thickBot="1" x14ac:dyDescent="0.4">
      <c r="B1111" s="84" t="s">
        <v>311</v>
      </c>
      <c r="C1111" s="47">
        <v>500</v>
      </c>
    </row>
    <row r="1112" spans="2:3" ht="21.5" thickBot="1" x14ac:dyDescent="0.55000000000000004">
      <c r="B1112" s="632" t="s">
        <v>924</v>
      </c>
      <c r="C1112" s="633"/>
    </row>
    <row r="1114" spans="2:3" ht="15.5" x14ac:dyDescent="0.35">
      <c r="B1114" s="185" t="s">
        <v>630</v>
      </c>
      <c r="C1114" s="186">
        <f>QUARTILE(C1012:C1111,1)</f>
        <v>128.75</v>
      </c>
    </row>
    <row r="1115" spans="2:3" ht="15.5" x14ac:dyDescent="0.35">
      <c r="B1115" s="183" t="s">
        <v>631</v>
      </c>
      <c r="C1115" s="182">
        <f>QUARTILE(C1012:C1111,2)</f>
        <v>252.5</v>
      </c>
    </row>
    <row r="1116" spans="2:3" ht="16" thickBot="1" x14ac:dyDescent="0.4">
      <c r="B1116" s="184" t="s">
        <v>632</v>
      </c>
      <c r="C1116" s="181">
        <f>QUARTILE(C1012:C1111,3)</f>
        <v>376.25</v>
      </c>
    </row>
    <row r="1117" spans="2:3" ht="15" thickBot="1" x14ac:dyDescent="0.4"/>
    <row r="1118" spans="2:3" ht="21.5" thickBot="1" x14ac:dyDescent="0.55000000000000004">
      <c r="B1118" s="632" t="s">
        <v>925</v>
      </c>
      <c r="C1118" s="633"/>
    </row>
    <row r="1120" spans="2:3" x14ac:dyDescent="0.35">
      <c r="B1120" s="187" t="s">
        <v>633</v>
      </c>
      <c r="C1120" s="187">
        <f>PERCENTILE(C1012:C1111,0.1)</f>
        <v>74.7</v>
      </c>
    </row>
    <row r="1121" spans="1:6" x14ac:dyDescent="0.35">
      <c r="B1121" s="187" t="s">
        <v>634</v>
      </c>
      <c r="C1121" s="187">
        <f>PERCENTILE(C1013:C1112,0.25)</f>
        <v>132.5</v>
      </c>
    </row>
    <row r="1122" spans="1:6" x14ac:dyDescent="0.35">
      <c r="B1122" s="187" t="s">
        <v>635</v>
      </c>
      <c r="C1122" s="187">
        <f>PERCENTILE(C1014:C1113,0.75)</f>
        <v>378.75</v>
      </c>
    </row>
    <row r="1123" spans="1:6" ht="15.5" x14ac:dyDescent="0.35">
      <c r="B1123" s="187" t="s">
        <v>864</v>
      </c>
      <c r="C1123" s="238">
        <f>PERCENTILE(C1012:C1111,0.9)</f>
        <v>450.50000000000006</v>
      </c>
    </row>
    <row r="1124" spans="1:6" x14ac:dyDescent="0.35">
      <c r="B1124" s="188" t="s">
        <v>102</v>
      </c>
      <c r="C1124" s="188">
        <f>AVERAGE(C1012:C1111)</f>
        <v>256.52</v>
      </c>
    </row>
    <row r="1125" spans="1:6" x14ac:dyDescent="0.35">
      <c r="B1125" s="188"/>
      <c r="C1125" s="188"/>
    </row>
    <row r="1126" spans="1:6" ht="15" thickBot="1" x14ac:dyDescent="0.4"/>
    <row r="1127" spans="1:6" x14ac:dyDescent="0.35">
      <c r="E1127" s="316" t="s">
        <v>636</v>
      </c>
      <c r="F1127" s="317"/>
    </row>
    <row r="1128" spans="1:6" ht="15" thickBot="1" x14ac:dyDescent="0.4">
      <c r="E1128" s="318"/>
      <c r="F1128" s="319"/>
    </row>
    <row r="1129" spans="1:6" ht="15" thickBot="1" x14ac:dyDescent="0.4"/>
    <row r="1130" spans="1:6" ht="16" thickBot="1" x14ac:dyDescent="0.4">
      <c r="A1130" s="190" t="s">
        <v>195</v>
      </c>
    </row>
    <row r="1131" spans="1:6" ht="16" thickBot="1" x14ac:dyDescent="0.4">
      <c r="A1131" s="320" t="s">
        <v>637</v>
      </c>
      <c r="B1131" s="321"/>
      <c r="C1131" s="321"/>
      <c r="D1131" s="321"/>
      <c r="E1131" s="322"/>
    </row>
    <row r="1133" spans="1:6" ht="15" thickBot="1" x14ac:dyDescent="0.4"/>
    <row r="1134" spans="1:6" ht="15" thickBot="1" x14ac:dyDescent="0.4">
      <c r="A1134" s="191" t="s">
        <v>639</v>
      </c>
      <c r="B1134" s="189" t="s">
        <v>638</v>
      </c>
    </row>
    <row r="1135" spans="1:6" x14ac:dyDescent="0.35">
      <c r="A1135" s="41">
        <v>1</v>
      </c>
      <c r="B1135" s="42">
        <v>55</v>
      </c>
    </row>
    <row r="1136" spans="1:6" x14ac:dyDescent="0.35">
      <c r="A1136" s="83">
        <v>2</v>
      </c>
      <c r="B1136" s="44">
        <v>60</v>
      </c>
    </row>
    <row r="1137" spans="1:2" x14ac:dyDescent="0.35">
      <c r="A1137" s="83">
        <v>3</v>
      </c>
      <c r="B1137" s="44">
        <v>62</v>
      </c>
    </row>
    <row r="1138" spans="1:2" x14ac:dyDescent="0.35">
      <c r="A1138" s="83">
        <v>4</v>
      </c>
      <c r="B1138" s="44">
        <v>65</v>
      </c>
    </row>
    <row r="1139" spans="1:2" x14ac:dyDescent="0.35">
      <c r="A1139" s="83">
        <v>5</v>
      </c>
      <c r="B1139" s="44">
        <v>68</v>
      </c>
    </row>
    <row r="1140" spans="1:2" x14ac:dyDescent="0.35">
      <c r="A1140" s="83">
        <v>6</v>
      </c>
      <c r="B1140" s="44">
        <v>70</v>
      </c>
    </row>
    <row r="1141" spans="1:2" x14ac:dyDescent="0.35">
      <c r="A1141" s="83">
        <v>7</v>
      </c>
      <c r="B1141" s="44">
        <v>72</v>
      </c>
    </row>
    <row r="1142" spans="1:2" x14ac:dyDescent="0.35">
      <c r="A1142" s="83">
        <v>8</v>
      </c>
      <c r="B1142" s="44">
        <v>75</v>
      </c>
    </row>
    <row r="1143" spans="1:2" x14ac:dyDescent="0.35">
      <c r="A1143" s="83">
        <v>9</v>
      </c>
      <c r="B1143" s="44">
        <v>78</v>
      </c>
    </row>
    <row r="1144" spans="1:2" x14ac:dyDescent="0.35">
      <c r="A1144" s="83">
        <v>10</v>
      </c>
      <c r="B1144" s="44">
        <v>80</v>
      </c>
    </row>
    <row r="1145" spans="1:2" x14ac:dyDescent="0.35">
      <c r="A1145" s="83">
        <v>11</v>
      </c>
      <c r="B1145" s="44">
        <v>82</v>
      </c>
    </row>
    <row r="1146" spans="1:2" x14ac:dyDescent="0.35">
      <c r="A1146" s="83">
        <v>12</v>
      </c>
      <c r="B1146" s="44">
        <v>85</v>
      </c>
    </row>
    <row r="1147" spans="1:2" x14ac:dyDescent="0.35">
      <c r="A1147" s="83">
        <v>13</v>
      </c>
      <c r="B1147" s="44">
        <v>88</v>
      </c>
    </row>
    <row r="1148" spans="1:2" x14ac:dyDescent="0.35">
      <c r="A1148" s="83">
        <v>14</v>
      </c>
      <c r="B1148" s="44">
        <v>90</v>
      </c>
    </row>
    <row r="1149" spans="1:2" x14ac:dyDescent="0.35">
      <c r="A1149" s="83">
        <v>15</v>
      </c>
      <c r="B1149" s="44">
        <v>92</v>
      </c>
    </row>
    <row r="1150" spans="1:2" x14ac:dyDescent="0.35">
      <c r="A1150" s="83">
        <v>16</v>
      </c>
      <c r="B1150" s="44">
        <v>95</v>
      </c>
    </row>
    <row r="1151" spans="1:2" x14ac:dyDescent="0.35">
      <c r="A1151" s="83">
        <v>17</v>
      </c>
      <c r="B1151" s="44">
        <v>100</v>
      </c>
    </row>
    <row r="1152" spans="1:2" x14ac:dyDescent="0.35">
      <c r="A1152" s="83">
        <v>18</v>
      </c>
      <c r="B1152" s="44">
        <v>105</v>
      </c>
    </row>
    <row r="1153" spans="1:7" x14ac:dyDescent="0.35">
      <c r="A1153" s="83">
        <v>19</v>
      </c>
      <c r="B1153" s="44">
        <v>110</v>
      </c>
    </row>
    <row r="1154" spans="1:7" x14ac:dyDescent="0.35">
      <c r="A1154" s="83">
        <v>20</v>
      </c>
      <c r="B1154" s="44">
        <v>115</v>
      </c>
    </row>
    <row r="1155" spans="1:7" x14ac:dyDescent="0.35">
      <c r="A1155" s="83">
        <v>21</v>
      </c>
      <c r="B1155" s="44">
        <v>120</v>
      </c>
    </row>
    <row r="1156" spans="1:7" x14ac:dyDescent="0.35">
      <c r="A1156" s="83">
        <v>22</v>
      </c>
      <c r="B1156" s="44">
        <v>125</v>
      </c>
    </row>
    <row r="1157" spans="1:7" x14ac:dyDescent="0.35">
      <c r="A1157" s="83">
        <v>23</v>
      </c>
      <c r="B1157" s="44">
        <v>130</v>
      </c>
    </row>
    <row r="1158" spans="1:7" ht="15" thickBot="1" x14ac:dyDescent="0.4">
      <c r="A1158" s="83">
        <v>24</v>
      </c>
      <c r="B1158" s="44">
        <v>135</v>
      </c>
    </row>
    <row r="1159" spans="1:7" x14ac:dyDescent="0.35">
      <c r="A1159" s="83">
        <v>25</v>
      </c>
      <c r="B1159" s="44">
        <v>140</v>
      </c>
      <c r="D1159" s="628" t="s">
        <v>922</v>
      </c>
      <c r="E1159" s="196" t="s">
        <v>325</v>
      </c>
      <c r="F1159" s="197" t="s">
        <v>641</v>
      </c>
      <c r="G1159" s="198" t="s">
        <v>326</v>
      </c>
    </row>
    <row r="1160" spans="1:7" x14ac:dyDescent="0.35">
      <c r="A1160" s="83">
        <v>26</v>
      </c>
      <c r="B1160" s="44">
        <v>145</v>
      </c>
      <c r="D1160" s="629"/>
      <c r="E1160" s="192">
        <f>QUARTILE(B1135:B1234,1)</f>
        <v>143.75</v>
      </c>
      <c r="F1160" s="192">
        <f>QUARTILE(B1135:B1234,2)</f>
        <v>267.5</v>
      </c>
      <c r="G1160" s="193">
        <f>QUARTILE(B1135:B1234,3)</f>
        <v>391.25</v>
      </c>
    </row>
    <row r="1161" spans="1:7" x14ac:dyDescent="0.35">
      <c r="A1161" s="83">
        <v>27</v>
      </c>
      <c r="B1161" s="44">
        <v>150</v>
      </c>
      <c r="D1161" s="630" t="s">
        <v>923</v>
      </c>
      <c r="E1161" s="199" t="s">
        <v>642</v>
      </c>
      <c r="F1161" s="194" t="s">
        <v>643</v>
      </c>
      <c r="G1161" s="200" t="s">
        <v>644</v>
      </c>
    </row>
    <row r="1162" spans="1:7" x14ac:dyDescent="0.35">
      <c r="A1162" s="83">
        <v>28</v>
      </c>
      <c r="B1162" s="44">
        <v>155</v>
      </c>
      <c r="D1162" s="631"/>
      <c r="E1162" s="194">
        <f>PERCENTILE(B1135:B1234,0.15)</f>
        <v>94.55</v>
      </c>
      <c r="F1162" s="194">
        <f>PERCENTILE(B1135:B1234,0.5)</f>
        <v>267.5</v>
      </c>
      <c r="G1162" s="195">
        <f>PERCENTILE(B1135:B1234,0.85)</f>
        <v>440.74999999999994</v>
      </c>
    </row>
    <row r="1163" spans="1:7" x14ac:dyDescent="0.35">
      <c r="A1163" s="83">
        <v>29</v>
      </c>
      <c r="B1163" s="44">
        <v>160</v>
      </c>
    </row>
    <row r="1164" spans="1:7" x14ac:dyDescent="0.35">
      <c r="A1164" s="83">
        <v>30</v>
      </c>
      <c r="B1164" s="44">
        <v>165</v>
      </c>
      <c r="D1164" s="239"/>
      <c r="E1164" s="240"/>
      <c r="F1164" s="23"/>
      <c r="G1164" s="23"/>
    </row>
    <row r="1165" spans="1:7" x14ac:dyDescent="0.35">
      <c r="A1165" s="83">
        <v>31</v>
      </c>
      <c r="B1165" s="44">
        <v>170</v>
      </c>
    </row>
    <row r="1166" spans="1:7" x14ac:dyDescent="0.35">
      <c r="A1166" s="83">
        <v>32</v>
      </c>
      <c r="B1166" s="44">
        <v>175</v>
      </c>
    </row>
    <row r="1167" spans="1:7" x14ac:dyDescent="0.35">
      <c r="A1167" s="83">
        <v>33</v>
      </c>
      <c r="B1167" s="44">
        <v>180</v>
      </c>
    </row>
    <row r="1168" spans="1:7" x14ac:dyDescent="0.35">
      <c r="A1168" s="83">
        <v>34</v>
      </c>
      <c r="B1168" s="44">
        <v>185</v>
      </c>
    </row>
    <row r="1169" spans="1:2" x14ac:dyDescent="0.35">
      <c r="A1169" s="83">
        <v>35</v>
      </c>
      <c r="B1169" s="44">
        <v>190</v>
      </c>
    </row>
    <row r="1170" spans="1:2" x14ac:dyDescent="0.35">
      <c r="A1170" s="83">
        <v>36</v>
      </c>
      <c r="B1170" s="44">
        <v>195</v>
      </c>
    </row>
    <row r="1171" spans="1:2" x14ac:dyDescent="0.35">
      <c r="A1171" s="83">
        <v>37</v>
      </c>
      <c r="B1171" s="44">
        <v>200</v>
      </c>
    </row>
    <row r="1172" spans="1:2" x14ac:dyDescent="0.35">
      <c r="A1172" s="83">
        <v>38</v>
      </c>
      <c r="B1172" s="44">
        <v>205</v>
      </c>
    </row>
    <row r="1173" spans="1:2" x14ac:dyDescent="0.35">
      <c r="A1173" s="83">
        <v>39</v>
      </c>
      <c r="B1173" s="44">
        <v>210</v>
      </c>
    </row>
    <row r="1174" spans="1:2" x14ac:dyDescent="0.35">
      <c r="A1174" s="83">
        <v>40</v>
      </c>
      <c r="B1174" s="44">
        <v>215</v>
      </c>
    </row>
    <row r="1175" spans="1:2" x14ac:dyDescent="0.35">
      <c r="A1175" s="83">
        <v>41</v>
      </c>
      <c r="B1175" s="44">
        <v>220</v>
      </c>
    </row>
    <row r="1176" spans="1:2" x14ac:dyDescent="0.35">
      <c r="A1176" s="83">
        <v>42</v>
      </c>
      <c r="B1176" s="44">
        <v>225</v>
      </c>
    </row>
    <row r="1177" spans="1:2" x14ac:dyDescent="0.35">
      <c r="A1177" s="83">
        <v>43</v>
      </c>
      <c r="B1177" s="44">
        <v>230</v>
      </c>
    </row>
    <row r="1178" spans="1:2" x14ac:dyDescent="0.35">
      <c r="A1178" s="83">
        <v>44</v>
      </c>
      <c r="B1178" s="44">
        <v>235</v>
      </c>
    </row>
    <row r="1179" spans="1:2" x14ac:dyDescent="0.35">
      <c r="A1179" s="83">
        <v>45</v>
      </c>
      <c r="B1179" s="44">
        <v>240</v>
      </c>
    </row>
    <row r="1180" spans="1:2" x14ac:dyDescent="0.35">
      <c r="A1180" s="83">
        <v>46</v>
      </c>
      <c r="B1180" s="44">
        <v>245</v>
      </c>
    </row>
    <row r="1181" spans="1:2" x14ac:dyDescent="0.35">
      <c r="A1181" s="83">
        <v>47</v>
      </c>
      <c r="B1181" s="44">
        <v>250</v>
      </c>
    </row>
    <row r="1182" spans="1:2" x14ac:dyDescent="0.35">
      <c r="A1182" s="83">
        <v>48</v>
      </c>
      <c r="B1182" s="44">
        <v>255</v>
      </c>
    </row>
    <row r="1183" spans="1:2" x14ac:dyDescent="0.35">
      <c r="A1183" s="83">
        <v>49</v>
      </c>
      <c r="B1183" s="44">
        <v>260</v>
      </c>
    </row>
    <row r="1184" spans="1:2" x14ac:dyDescent="0.35">
      <c r="A1184" s="83">
        <v>50</v>
      </c>
      <c r="B1184" s="44">
        <v>265</v>
      </c>
    </row>
    <row r="1185" spans="1:2" x14ac:dyDescent="0.35">
      <c r="A1185" s="83">
        <v>51</v>
      </c>
      <c r="B1185" s="44">
        <v>270</v>
      </c>
    </row>
    <row r="1186" spans="1:2" x14ac:dyDescent="0.35">
      <c r="A1186" s="83">
        <v>52</v>
      </c>
      <c r="B1186" s="44">
        <v>275</v>
      </c>
    </row>
    <row r="1187" spans="1:2" x14ac:dyDescent="0.35">
      <c r="A1187" s="83">
        <v>53</v>
      </c>
      <c r="B1187" s="44">
        <v>280</v>
      </c>
    </row>
    <row r="1188" spans="1:2" x14ac:dyDescent="0.35">
      <c r="A1188" s="83">
        <v>54</v>
      </c>
      <c r="B1188" s="44">
        <v>285</v>
      </c>
    </row>
    <row r="1189" spans="1:2" x14ac:dyDescent="0.35">
      <c r="A1189" s="83">
        <v>55</v>
      </c>
      <c r="B1189" s="44">
        <v>290</v>
      </c>
    </row>
    <row r="1190" spans="1:2" x14ac:dyDescent="0.35">
      <c r="A1190" s="83">
        <v>56</v>
      </c>
      <c r="B1190" s="44">
        <v>295</v>
      </c>
    </row>
    <row r="1191" spans="1:2" x14ac:dyDescent="0.35">
      <c r="A1191" s="83">
        <v>57</v>
      </c>
      <c r="B1191" s="44">
        <v>300</v>
      </c>
    </row>
    <row r="1192" spans="1:2" x14ac:dyDescent="0.35">
      <c r="A1192" s="83">
        <v>58</v>
      </c>
      <c r="B1192" s="44">
        <v>305</v>
      </c>
    </row>
    <row r="1193" spans="1:2" x14ac:dyDescent="0.35">
      <c r="A1193" s="83">
        <v>59</v>
      </c>
      <c r="B1193" s="44">
        <v>310</v>
      </c>
    </row>
    <row r="1194" spans="1:2" x14ac:dyDescent="0.35">
      <c r="A1194" s="83">
        <v>60</v>
      </c>
      <c r="B1194" s="44">
        <v>315</v>
      </c>
    </row>
    <row r="1195" spans="1:2" x14ac:dyDescent="0.35">
      <c r="A1195" s="83">
        <v>61</v>
      </c>
      <c r="B1195" s="44">
        <v>320</v>
      </c>
    </row>
    <row r="1196" spans="1:2" x14ac:dyDescent="0.35">
      <c r="A1196" s="83">
        <v>62</v>
      </c>
      <c r="B1196" s="44">
        <v>325</v>
      </c>
    </row>
    <row r="1197" spans="1:2" x14ac:dyDescent="0.35">
      <c r="A1197" s="83">
        <v>63</v>
      </c>
      <c r="B1197" s="44">
        <v>330</v>
      </c>
    </row>
    <row r="1198" spans="1:2" x14ac:dyDescent="0.35">
      <c r="A1198" s="83">
        <v>64</v>
      </c>
      <c r="B1198" s="44">
        <v>335</v>
      </c>
    </row>
    <row r="1199" spans="1:2" x14ac:dyDescent="0.35">
      <c r="A1199" s="83">
        <v>65</v>
      </c>
      <c r="B1199" s="44">
        <v>340</v>
      </c>
    </row>
    <row r="1200" spans="1:2" x14ac:dyDescent="0.35">
      <c r="A1200" s="83">
        <v>66</v>
      </c>
      <c r="B1200" s="44">
        <v>345</v>
      </c>
    </row>
    <row r="1201" spans="1:2" x14ac:dyDescent="0.35">
      <c r="A1201" s="83">
        <v>67</v>
      </c>
      <c r="B1201" s="44">
        <v>350</v>
      </c>
    </row>
    <row r="1202" spans="1:2" x14ac:dyDescent="0.35">
      <c r="A1202" s="83">
        <v>68</v>
      </c>
      <c r="B1202" s="44">
        <v>355</v>
      </c>
    </row>
    <row r="1203" spans="1:2" x14ac:dyDescent="0.35">
      <c r="A1203" s="83">
        <v>69</v>
      </c>
      <c r="B1203" s="44">
        <v>360</v>
      </c>
    </row>
    <row r="1204" spans="1:2" x14ac:dyDescent="0.35">
      <c r="A1204" s="83">
        <v>70</v>
      </c>
      <c r="B1204" s="44">
        <v>365</v>
      </c>
    </row>
    <row r="1205" spans="1:2" x14ac:dyDescent="0.35">
      <c r="A1205" s="83">
        <v>71</v>
      </c>
      <c r="B1205" s="44">
        <v>370</v>
      </c>
    </row>
    <row r="1206" spans="1:2" x14ac:dyDescent="0.35">
      <c r="A1206" s="83">
        <v>72</v>
      </c>
      <c r="B1206" s="44">
        <v>375</v>
      </c>
    </row>
    <row r="1207" spans="1:2" x14ac:dyDescent="0.35">
      <c r="A1207" s="83">
        <v>73</v>
      </c>
      <c r="B1207" s="44">
        <v>380</v>
      </c>
    </row>
    <row r="1208" spans="1:2" x14ac:dyDescent="0.35">
      <c r="A1208" s="83">
        <v>74</v>
      </c>
      <c r="B1208" s="44">
        <v>385</v>
      </c>
    </row>
    <row r="1209" spans="1:2" x14ac:dyDescent="0.35">
      <c r="A1209" s="83">
        <v>75</v>
      </c>
      <c r="B1209" s="44">
        <v>390</v>
      </c>
    </row>
    <row r="1210" spans="1:2" x14ac:dyDescent="0.35">
      <c r="A1210" s="83">
        <v>76</v>
      </c>
      <c r="B1210" s="44">
        <v>395</v>
      </c>
    </row>
    <row r="1211" spans="1:2" x14ac:dyDescent="0.35">
      <c r="A1211" s="83">
        <v>77</v>
      </c>
      <c r="B1211" s="44">
        <v>400</v>
      </c>
    </row>
    <row r="1212" spans="1:2" x14ac:dyDescent="0.35">
      <c r="A1212" s="83">
        <v>78</v>
      </c>
      <c r="B1212" s="44">
        <v>405</v>
      </c>
    </row>
    <row r="1213" spans="1:2" x14ac:dyDescent="0.35">
      <c r="A1213" s="83">
        <v>79</v>
      </c>
      <c r="B1213" s="44">
        <v>410</v>
      </c>
    </row>
    <row r="1214" spans="1:2" x14ac:dyDescent="0.35">
      <c r="A1214" s="83">
        <v>80</v>
      </c>
      <c r="B1214" s="44">
        <v>415</v>
      </c>
    </row>
    <row r="1215" spans="1:2" x14ac:dyDescent="0.35">
      <c r="A1215" s="83">
        <v>81</v>
      </c>
      <c r="B1215" s="44">
        <v>420</v>
      </c>
    </row>
    <row r="1216" spans="1:2" x14ac:dyDescent="0.35">
      <c r="A1216" s="83">
        <v>82</v>
      </c>
      <c r="B1216" s="44">
        <v>405</v>
      </c>
    </row>
    <row r="1217" spans="1:2" x14ac:dyDescent="0.35">
      <c r="A1217" s="83">
        <v>83</v>
      </c>
      <c r="B1217" s="44">
        <v>430</v>
      </c>
    </row>
    <row r="1218" spans="1:2" x14ac:dyDescent="0.35">
      <c r="A1218" s="83">
        <v>84</v>
      </c>
      <c r="B1218" s="44">
        <v>435</v>
      </c>
    </row>
    <row r="1219" spans="1:2" x14ac:dyDescent="0.35">
      <c r="A1219" s="83">
        <v>85</v>
      </c>
      <c r="B1219" s="44">
        <v>440</v>
      </c>
    </row>
    <row r="1220" spans="1:2" x14ac:dyDescent="0.35">
      <c r="A1220" s="83">
        <v>86</v>
      </c>
      <c r="B1220" s="44">
        <v>445</v>
      </c>
    </row>
    <row r="1221" spans="1:2" x14ac:dyDescent="0.35">
      <c r="A1221" s="83">
        <v>87</v>
      </c>
      <c r="B1221" s="44">
        <v>450</v>
      </c>
    </row>
    <row r="1222" spans="1:2" x14ac:dyDescent="0.35">
      <c r="A1222" s="83">
        <v>88</v>
      </c>
      <c r="B1222" s="44">
        <v>455</v>
      </c>
    </row>
    <row r="1223" spans="1:2" x14ac:dyDescent="0.35">
      <c r="A1223" s="83">
        <v>89</v>
      </c>
      <c r="B1223" s="44">
        <v>460</v>
      </c>
    </row>
    <row r="1224" spans="1:2" x14ac:dyDescent="0.35">
      <c r="A1224" s="83">
        <v>90</v>
      </c>
      <c r="B1224" s="44">
        <v>465</v>
      </c>
    </row>
    <row r="1225" spans="1:2" x14ac:dyDescent="0.35">
      <c r="A1225" s="83">
        <v>91</v>
      </c>
      <c r="B1225" s="44">
        <v>470</v>
      </c>
    </row>
    <row r="1226" spans="1:2" x14ac:dyDescent="0.35">
      <c r="A1226" s="83">
        <v>92</v>
      </c>
      <c r="B1226" s="44">
        <v>475</v>
      </c>
    </row>
    <row r="1227" spans="1:2" x14ac:dyDescent="0.35">
      <c r="A1227" s="83">
        <v>93</v>
      </c>
      <c r="B1227" s="44">
        <v>480</v>
      </c>
    </row>
    <row r="1228" spans="1:2" x14ac:dyDescent="0.35">
      <c r="A1228" s="83">
        <v>94</v>
      </c>
      <c r="B1228" s="44">
        <v>485</v>
      </c>
    </row>
    <row r="1229" spans="1:2" x14ac:dyDescent="0.35">
      <c r="A1229" s="83">
        <v>95</v>
      </c>
      <c r="B1229" s="44">
        <v>490</v>
      </c>
    </row>
    <row r="1230" spans="1:2" x14ac:dyDescent="0.35">
      <c r="A1230" s="83">
        <v>96</v>
      </c>
      <c r="B1230" s="44">
        <v>495</v>
      </c>
    </row>
    <row r="1231" spans="1:2" x14ac:dyDescent="0.35">
      <c r="A1231" s="83">
        <v>97</v>
      </c>
      <c r="B1231" s="44">
        <v>500</v>
      </c>
    </row>
    <row r="1232" spans="1:2" x14ac:dyDescent="0.35">
      <c r="A1232" s="83">
        <v>98</v>
      </c>
      <c r="B1232" s="44">
        <v>505</v>
      </c>
    </row>
    <row r="1233" spans="1:7" x14ac:dyDescent="0.35">
      <c r="A1233" s="83">
        <v>99</v>
      </c>
      <c r="B1233" s="44">
        <v>510</v>
      </c>
    </row>
    <row r="1234" spans="1:7" ht="15" thickBot="1" x14ac:dyDescent="0.4">
      <c r="A1234" s="84">
        <v>100</v>
      </c>
      <c r="B1234" s="47">
        <v>515</v>
      </c>
    </row>
    <row r="1235" spans="1:7" ht="15" thickBot="1" x14ac:dyDescent="0.4"/>
    <row r="1236" spans="1:7" x14ac:dyDescent="0.35">
      <c r="D1236" s="607" t="s">
        <v>353</v>
      </c>
      <c r="E1236" s="608"/>
      <c r="F1236" s="609"/>
    </row>
    <row r="1237" spans="1:7" ht="15" thickBot="1" x14ac:dyDescent="0.4">
      <c r="D1237" s="610"/>
      <c r="E1237" s="611"/>
      <c r="F1237" s="612"/>
    </row>
    <row r="1239" spans="1:7" ht="15" thickBot="1" x14ac:dyDescent="0.4"/>
    <row r="1240" spans="1:7" ht="15" thickBot="1" x14ac:dyDescent="0.4">
      <c r="B1240" s="613" t="s">
        <v>645</v>
      </c>
      <c r="C1240" s="614"/>
      <c r="D1240" s="614"/>
      <c r="E1240" s="614"/>
      <c r="F1240" s="615"/>
    </row>
    <row r="1241" spans="1:7" ht="15" thickBot="1" x14ac:dyDescent="0.4"/>
    <row r="1242" spans="1:7" ht="15" thickBot="1" x14ac:dyDescent="0.4">
      <c r="A1242" s="201" t="s">
        <v>323</v>
      </c>
      <c r="B1242" s="202" t="s">
        <v>656</v>
      </c>
    </row>
    <row r="1243" spans="1:7" x14ac:dyDescent="0.35">
      <c r="A1243" s="41" t="s">
        <v>11</v>
      </c>
      <c r="B1243" s="42">
        <v>20</v>
      </c>
    </row>
    <row r="1244" spans="1:7" x14ac:dyDescent="0.35">
      <c r="A1244" s="83" t="s">
        <v>12</v>
      </c>
      <c r="B1244" s="44">
        <v>25</v>
      </c>
    </row>
    <row r="1245" spans="1:7" x14ac:dyDescent="0.35">
      <c r="A1245" s="83" t="s">
        <v>13</v>
      </c>
      <c r="B1245" s="44">
        <v>30</v>
      </c>
    </row>
    <row r="1246" spans="1:7" x14ac:dyDescent="0.35">
      <c r="A1246" s="83" t="s">
        <v>14</v>
      </c>
      <c r="B1246" s="44">
        <v>35</v>
      </c>
    </row>
    <row r="1247" spans="1:7" x14ac:dyDescent="0.35">
      <c r="A1247" s="83" t="s">
        <v>15</v>
      </c>
      <c r="B1247" s="44">
        <v>40</v>
      </c>
      <c r="D1247" s="310" t="s">
        <v>657</v>
      </c>
      <c r="E1247" s="203" t="s">
        <v>325</v>
      </c>
      <c r="F1247" s="203" t="s">
        <v>641</v>
      </c>
      <c r="G1247" s="203" t="s">
        <v>326</v>
      </c>
    </row>
    <row r="1248" spans="1:7" x14ac:dyDescent="0.35">
      <c r="A1248" s="83" t="s">
        <v>16</v>
      </c>
      <c r="B1248" s="44">
        <v>45</v>
      </c>
      <c r="D1248" s="310"/>
      <c r="E1248" s="205">
        <f>QUARTILE(B1243:B1352,1)</f>
        <v>156.25</v>
      </c>
      <c r="F1248" s="205">
        <f>QUARTILE(B1243:B1352,2)</f>
        <v>287.5</v>
      </c>
      <c r="G1248" s="205">
        <f>QUARTILE(B1243:B1352,3)</f>
        <v>428.75</v>
      </c>
    </row>
    <row r="1249" spans="1:7" x14ac:dyDescent="0.35">
      <c r="A1249" s="83" t="s">
        <v>17</v>
      </c>
      <c r="B1249" s="44">
        <v>50</v>
      </c>
      <c r="D1249" s="311" t="s">
        <v>640</v>
      </c>
      <c r="E1249" s="204" t="s">
        <v>658</v>
      </c>
      <c r="F1249" s="204" t="s">
        <v>659</v>
      </c>
      <c r="G1249" s="204" t="s">
        <v>660</v>
      </c>
    </row>
    <row r="1250" spans="1:7" x14ac:dyDescent="0.35">
      <c r="A1250" s="83" t="s">
        <v>18</v>
      </c>
      <c r="B1250" s="44">
        <v>55</v>
      </c>
      <c r="D1250" s="312"/>
      <c r="E1250" s="241">
        <f>PERCENTILE(B1243:B1352,0.2)</f>
        <v>129</v>
      </c>
      <c r="F1250" s="241">
        <f>PERCENTILE(B1243:B1352,0.4)</f>
        <v>233</v>
      </c>
      <c r="G1250" s="241">
        <f>PERCENTILE(B1243:B1352,0.8)</f>
        <v>456</v>
      </c>
    </row>
    <row r="1251" spans="1:7" ht="14.5" customHeight="1" x14ac:dyDescent="0.35">
      <c r="A1251" s="83" t="s">
        <v>19</v>
      </c>
      <c r="B1251" s="44">
        <v>60</v>
      </c>
      <c r="D1251" s="244"/>
      <c r="E1251" s="243"/>
      <c r="F1251" s="243"/>
      <c r="G1251" s="243"/>
    </row>
    <row r="1252" spans="1:7" ht="14.5" customHeight="1" x14ac:dyDescent="0.35">
      <c r="A1252" s="83" t="s">
        <v>20</v>
      </c>
      <c r="B1252" s="44">
        <v>65</v>
      </c>
      <c r="D1252" s="244"/>
      <c r="E1252" s="243"/>
      <c r="F1252" s="243"/>
      <c r="G1252" s="243"/>
    </row>
    <row r="1253" spans="1:7" x14ac:dyDescent="0.35">
      <c r="A1253" s="83" t="s">
        <v>21</v>
      </c>
      <c r="B1253" s="44">
        <v>70</v>
      </c>
    </row>
    <row r="1254" spans="1:7" x14ac:dyDescent="0.35">
      <c r="A1254" s="83" t="s">
        <v>22</v>
      </c>
      <c r="B1254" s="44">
        <v>75</v>
      </c>
    </row>
    <row r="1255" spans="1:7" x14ac:dyDescent="0.35">
      <c r="A1255" s="83" t="s">
        <v>23</v>
      </c>
      <c r="B1255" s="44">
        <v>80</v>
      </c>
      <c r="F1255" s="94"/>
    </row>
    <row r="1256" spans="1:7" x14ac:dyDescent="0.35">
      <c r="A1256" s="83" t="s">
        <v>24</v>
      </c>
      <c r="B1256" s="44">
        <v>85</v>
      </c>
    </row>
    <row r="1257" spans="1:7" x14ac:dyDescent="0.35">
      <c r="A1257" s="83" t="s">
        <v>25</v>
      </c>
      <c r="B1257" s="44">
        <v>90</v>
      </c>
    </row>
    <row r="1258" spans="1:7" x14ac:dyDescent="0.35">
      <c r="A1258" s="83" t="s">
        <v>26</v>
      </c>
      <c r="B1258" s="44">
        <v>95</v>
      </c>
    </row>
    <row r="1259" spans="1:7" x14ac:dyDescent="0.35">
      <c r="A1259" s="83" t="s">
        <v>27</v>
      </c>
      <c r="B1259" s="44">
        <v>100</v>
      </c>
    </row>
    <row r="1260" spans="1:7" x14ac:dyDescent="0.35">
      <c r="A1260" s="83" t="s">
        <v>28</v>
      </c>
      <c r="B1260" s="44">
        <v>105</v>
      </c>
    </row>
    <row r="1261" spans="1:7" x14ac:dyDescent="0.35">
      <c r="A1261" s="83" t="s">
        <v>29</v>
      </c>
      <c r="B1261" s="44">
        <v>110</v>
      </c>
    </row>
    <row r="1262" spans="1:7" x14ac:dyDescent="0.35">
      <c r="A1262" s="83" t="s">
        <v>30</v>
      </c>
      <c r="B1262" s="44">
        <v>115</v>
      </c>
    </row>
    <row r="1263" spans="1:7" x14ac:dyDescent="0.35">
      <c r="A1263" s="83" t="s">
        <v>32</v>
      </c>
      <c r="B1263" s="44">
        <v>120</v>
      </c>
    </row>
    <row r="1264" spans="1:7" x14ac:dyDescent="0.35">
      <c r="A1264" s="83" t="s">
        <v>33</v>
      </c>
      <c r="B1264" s="44">
        <v>125</v>
      </c>
    </row>
    <row r="1265" spans="1:2" x14ac:dyDescent="0.35">
      <c r="A1265" s="83" t="s">
        <v>34</v>
      </c>
      <c r="B1265" s="44">
        <v>130</v>
      </c>
    </row>
    <row r="1266" spans="1:2" x14ac:dyDescent="0.35">
      <c r="A1266" s="83" t="s">
        <v>35</v>
      </c>
      <c r="B1266" s="44">
        <v>135</v>
      </c>
    </row>
    <row r="1267" spans="1:2" x14ac:dyDescent="0.35">
      <c r="A1267" s="83" t="s">
        <v>36</v>
      </c>
      <c r="B1267" s="44">
        <v>140</v>
      </c>
    </row>
    <row r="1268" spans="1:2" x14ac:dyDescent="0.35">
      <c r="A1268" s="83" t="s">
        <v>37</v>
      </c>
      <c r="B1268" s="44">
        <v>145</v>
      </c>
    </row>
    <row r="1269" spans="1:2" x14ac:dyDescent="0.35">
      <c r="A1269" s="83" t="s">
        <v>38</v>
      </c>
      <c r="B1269" s="44">
        <v>150</v>
      </c>
    </row>
    <row r="1270" spans="1:2" x14ac:dyDescent="0.35">
      <c r="A1270" s="83" t="s">
        <v>39</v>
      </c>
      <c r="B1270" s="44">
        <v>155</v>
      </c>
    </row>
    <row r="1271" spans="1:2" x14ac:dyDescent="0.35">
      <c r="A1271" s="83" t="s">
        <v>40</v>
      </c>
      <c r="B1271" s="44">
        <v>160</v>
      </c>
    </row>
    <row r="1272" spans="1:2" x14ac:dyDescent="0.35">
      <c r="A1272" s="83" t="s">
        <v>41</v>
      </c>
      <c r="B1272" s="44">
        <v>165</v>
      </c>
    </row>
    <row r="1273" spans="1:2" x14ac:dyDescent="0.35">
      <c r="A1273" s="83" t="s">
        <v>42</v>
      </c>
      <c r="B1273" s="44">
        <v>170</v>
      </c>
    </row>
    <row r="1274" spans="1:2" x14ac:dyDescent="0.35">
      <c r="A1274" s="83" t="s">
        <v>43</v>
      </c>
      <c r="B1274" s="44">
        <v>175</v>
      </c>
    </row>
    <row r="1275" spans="1:2" x14ac:dyDescent="0.35">
      <c r="A1275" s="83" t="s">
        <v>44</v>
      </c>
      <c r="B1275" s="44">
        <v>180</v>
      </c>
    </row>
    <row r="1276" spans="1:2" x14ac:dyDescent="0.35">
      <c r="A1276" s="83" t="s">
        <v>45</v>
      </c>
      <c r="B1276" s="44">
        <v>185</v>
      </c>
    </row>
    <row r="1277" spans="1:2" x14ac:dyDescent="0.35">
      <c r="A1277" s="83" t="s">
        <v>46</v>
      </c>
      <c r="B1277" s="44">
        <v>190</v>
      </c>
    </row>
    <row r="1278" spans="1:2" x14ac:dyDescent="0.35">
      <c r="A1278" s="83" t="s">
        <v>47</v>
      </c>
      <c r="B1278" s="44">
        <v>195</v>
      </c>
    </row>
    <row r="1279" spans="1:2" x14ac:dyDescent="0.35">
      <c r="A1279" s="83" t="s">
        <v>48</v>
      </c>
      <c r="B1279" s="44">
        <v>200</v>
      </c>
    </row>
    <row r="1280" spans="1:2" x14ac:dyDescent="0.35">
      <c r="A1280" s="83" t="s">
        <v>49</v>
      </c>
      <c r="B1280" s="44">
        <v>205</v>
      </c>
    </row>
    <row r="1281" spans="1:2" x14ac:dyDescent="0.35">
      <c r="A1281" s="83" t="s">
        <v>50</v>
      </c>
      <c r="B1281" s="44">
        <v>210</v>
      </c>
    </row>
    <row r="1282" spans="1:2" x14ac:dyDescent="0.35">
      <c r="A1282" s="83" t="s">
        <v>51</v>
      </c>
      <c r="B1282" s="44">
        <v>215</v>
      </c>
    </row>
    <row r="1283" spans="1:2" x14ac:dyDescent="0.35">
      <c r="A1283" s="83" t="s">
        <v>52</v>
      </c>
      <c r="B1283" s="44">
        <v>220</v>
      </c>
    </row>
    <row r="1284" spans="1:2" x14ac:dyDescent="0.35">
      <c r="A1284" s="83" t="s">
        <v>53</v>
      </c>
      <c r="B1284" s="44">
        <v>225</v>
      </c>
    </row>
    <row r="1285" spans="1:2" x14ac:dyDescent="0.35">
      <c r="A1285" s="83" t="s">
        <v>54</v>
      </c>
      <c r="B1285" s="44">
        <v>230</v>
      </c>
    </row>
    <row r="1286" spans="1:2" x14ac:dyDescent="0.35">
      <c r="A1286" s="83" t="s">
        <v>55</v>
      </c>
      <c r="B1286" s="44">
        <v>235</v>
      </c>
    </row>
    <row r="1287" spans="1:2" x14ac:dyDescent="0.35">
      <c r="A1287" s="83" t="s">
        <v>56</v>
      </c>
      <c r="B1287" s="44">
        <v>240</v>
      </c>
    </row>
    <row r="1288" spans="1:2" x14ac:dyDescent="0.35">
      <c r="A1288" s="83" t="s">
        <v>57</v>
      </c>
      <c r="B1288" s="44">
        <v>245</v>
      </c>
    </row>
    <row r="1289" spans="1:2" x14ac:dyDescent="0.35">
      <c r="A1289" s="83" t="s">
        <v>58</v>
      </c>
      <c r="B1289" s="44">
        <v>250</v>
      </c>
    </row>
    <row r="1290" spans="1:2" x14ac:dyDescent="0.35">
      <c r="A1290" s="83" t="s">
        <v>59</v>
      </c>
      <c r="B1290" s="44">
        <v>255</v>
      </c>
    </row>
    <row r="1291" spans="1:2" x14ac:dyDescent="0.35">
      <c r="A1291" s="83" t="s">
        <v>60</v>
      </c>
      <c r="B1291" s="44">
        <v>260</v>
      </c>
    </row>
    <row r="1292" spans="1:2" x14ac:dyDescent="0.35">
      <c r="A1292" s="83" t="s">
        <v>61</v>
      </c>
      <c r="B1292" s="44">
        <v>265</v>
      </c>
    </row>
    <row r="1293" spans="1:2" x14ac:dyDescent="0.35">
      <c r="A1293" s="83" t="s">
        <v>144</v>
      </c>
      <c r="B1293" s="44">
        <v>270</v>
      </c>
    </row>
    <row r="1294" spans="1:2" x14ac:dyDescent="0.35">
      <c r="A1294" s="83" t="s">
        <v>145</v>
      </c>
      <c r="B1294" s="44">
        <v>275</v>
      </c>
    </row>
    <row r="1295" spans="1:2" x14ac:dyDescent="0.35">
      <c r="A1295" s="83" t="s">
        <v>146</v>
      </c>
      <c r="B1295" s="44">
        <v>280</v>
      </c>
    </row>
    <row r="1296" spans="1:2" x14ac:dyDescent="0.35">
      <c r="A1296" s="83" t="s">
        <v>147</v>
      </c>
      <c r="B1296" s="44">
        <v>285</v>
      </c>
    </row>
    <row r="1297" spans="1:2" x14ac:dyDescent="0.35">
      <c r="A1297" s="83" t="s">
        <v>148</v>
      </c>
      <c r="B1297" s="44">
        <v>290</v>
      </c>
    </row>
    <row r="1298" spans="1:2" x14ac:dyDescent="0.35">
      <c r="A1298" s="83" t="s">
        <v>149</v>
      </c>
      <c r="B1298" s="44">
        <v>295</v>
      </c>
    </row>
    <row r="1299" spans="1:2" x14ac:dyDescent="0.35">
      <c r="A1299" s="83" t="s">
        <v>150</v>
      </c>
      <c r="B1299" s="44">
        <v>300</v>
      </c>
    </row>
    <row r="1300" spans="1:2" x14ac:dyDescent="0.35">
      <c r="A1300" s="83" t="s">
        <v>151</v>
      </c>
      <c r="B1300" s="44">
        <v>305</v>
      </c>
    </row>
    <row r="1301" spans="1:2" x14ac:dyDescent="0.35">
      <c r="A1301" s="83" t="s">
        <v>152</v>
      </c>
      <c r="B1301" s="44">
        <v>210</v>
      </c>
    </row>
    <row r="1302" spans="1:2" x14ac:dyDescent="0.35">
      <c r="A1302" s="83" t="s">
        <v>153</v>
      </c>
      <c r="B1302" s="44">
        <v>315</v>
      </c>
    </row>
    <row r="1303" spans="1:2" x14ac:dyDescent="0.35">
      <c r="A1303" s="83" t="s">
        <v>154</v>
      </c>
      <c r="B1303" s="44">
        <v>320</v>
      </c>
    </row>
    <row r="1304" spans="1:2" x14ac:dyDescent="0.35">
      <c r="A1304" s="83" t="s">
        <v>155</v>
      </c>
      <c r="B1304" s="44">
        <v>325</v>
      </c>
    </row>
    <row r="1305" spans="1:2" x14ac:dyDescent="0.35">
      <c r="A1305" s="83" t="s">
        <v>156</v>
      </c>
      <c r="B1305" s="44">
        <v>330</v>
      </c>
    </row>
    <row r="1306" spans="1:2" x14ac:dyDescent="0.35">
      <c r="A1306" s="83" t="s">
        <v>157</v>
      </c>
      <c r="B1306" s="44">
        <v>335</v>
      </c>
    </row>
    <row r="1307" spans="1:2" x14ac:dyDescent="0.35">
      <c r="A1307" s="83" t="s">
        <v>158</v>
      </c>
      <c r="B1307" s="44">
        <v>340</v>
      </c>
    </row>
    <row r="1308" spans="1:2" x14ac:dyDescent="0.35">
      <c r="A1308" s="83" t="s">
        <v>159</v>
      </c>
      <c r="B1308" s="44">
        <v>345</v>
      </c>
    </row>
    <row r="1309" spans="1:2" x14ac:dyDescent="0.35">
      <c r="A1309" s="83" t="s">
        <v>160</v>
      </c>
      <c r="B1309" s="44">
        <v>350</v>
      </c>
    </row>
    <row r="1310" spans="1:2" x14ac:dyDescent="0.35">
      <c r="A1310" s="83" t="s">
        <v>161</v>
      </c>
      <c r="B1310" s="44">
        <v>355</v>
      </c>
    </row>
    <row r="1311" spans="1:2" x14ac:dyDescent="0.35">
      <c r="A1311" s="83" t="s">
        <v>162</v>
      </c>
      <c r="B1311" s="44">
        <v>360</v>
      </c>
    </row>
    <row r="1312" spans="1:2" x14ac:dyDescent="0.35">
      <c r="A1312" s="83" t="s">
        <v>163</v>
      </c>
      <c r="B1312" s="44">
        <v>365</v>
      </c>
    </row>
    <row r="1313" spans="1:2" x14ac:dyDescent="0.35">
      <c r="A1313" s="83" t="s">
        <v>164</v>
      </c>
      <c r="B1313" s="44">
        <v>370</v>
      </c>
    </row>
    <row r="1314" spans="1:2" x14ac:dyDescent="0.35">
      <c r="A1314" s="83" t="s">
        <v>165</v>
      </c>
      <c r="B1314" s="44">
        <v>375</v>
      </c>
    </row>
    <row r="1315" spans="1:2" x14ac:dyDescent="0.35">
      <c r="A1315" s="83" t="s">
        <v>166</v>
      </c>
      <c r="B1315" s="44">
        <v>380</v>
      </c>
    </row>
    <row r="1316" spans="1:2" x14ac:dyDescent="0.35">
      <c r="A1316" s="83" t="s">
        <v>167</v>
      </c>
      <c r="B1316" s="44">
        <v>385</v>
      </c>
    </row>
    <row r="1317" spans="1:2" x14ac:dyDescent="0.35">
      <c r="A1317" s="83" t="s">
        <v>168</v>
      </c>
      <c r="B1317" s="44">
        <v>390</v>
      </c>
    </row>
    <row r="1318" spans="1:2" x14ac:dyDescent="0.35">
      <c r="A1318" s="83" t="s">
        <v>169</v>
      </c>
      <c r="B1318" s="44">
        <v>395</v>
      </c>
    </row>
    <row r="1319" spans="1:2" x14ac:dyDescent="0.35">
      <c r="A1319" s="83" t="s">
        <v>170</v>
      </c>
      <c r="B1319" s="44">
        <v>400</v>
      </c>
    </row>
    <row r="1320" spans="1:2" x14ac:dyDescent="0.35">
      <c r="A1320" s="83" t="s">
        <v>171</v>
      </c>
      <c r="B1320" s="44">
        <v>405</v>
      </c>
    </row>
    <row r="1321" spans="1:2" x14ac:dyDescent="0.35">
      <c r="A1321" s="83" t="s">
        <v>172</v>
      </c>
      <c r="B1321" s="44">
        <v>410</v>
      </c>
    </row>
    <row r="1322" spans="1:2" x14ac:dyDescent="0.35">
      <c r="A1322" s="83" t="s">
        <v>173</v>
      </c>
      <c r="B1322" s="44">
        <v>415</v>
      </c>
    </row>
    <row r="1323" spans="1:2" x14ac:dyDescent="0.35">
      <c r="A1323" s="83" t="s">
        <v>174</v>
      </c>
      <c r="B1323" s="44">
        <v>420</v>
      </c>
    </row>
    <row r="1324" spans="1:2" x14ac:dyDescent="0.35">
      <c r="A1324" s="83" t="s">
        <v>175</v>
      </c>
      <c r="B1324" s="44">
        <v>425</v>
      </c>
    </row>
    <row r="1325" spans="1:2" x14ac:dyDescent="0.35">
      <c r="A1325" s="83" t="s">
        <v>176</v>
      </c>
      <c r="B1325" s="44">
        <v>430</v>
      </c>
    </row>
    <row r="1326" spans="1:2" x14ac:dyDescent="0.35">
      <c r="A1326" s="83" t="s">
        <v>177</v>
      </c>
      <c r="B1326" s="44">
        <v>435</v>
      </c>
    </row>
    <row r="1327" spans="1:2" x14ac:dyDescent="0.35">
      <c r="A1327" s="83" t="s">
        <v>178</v>
      </c>
      <c r="B1327" s="44">
        <v>440</v>
      </c>
    </row>
    <row r="1328" spans="1:2" x14ac:dyDescent="0.35">
      <c r="A1328" s="83" t="s">
        <v>179</v>
      </c>
      <c r="B1328" s="44">
        <v>445</v>
      </c>
    </row>
    <row r="1329" spans="1:2" x14ac:dyDescent="0.35">
      <c r="A1329" s="83" t="s">
        <v>180</v>
      </c>
      <c r="B1329" s="44">
        <v>450</v>
      </c>
    </row>
    <row r="1330" spans="1:2" x14ac:dyDescent="0.35">
      <c r="A1330" s="83" t="s">
        <v>181</v>
      </c>
      <c r="B1330" s="44">
        <v>455</v>
      </c>
    </row>
    <row r="1331" spans="1:2" x14ac:dyDescent="0.35">
      <c r="A1331" s="83" t="s">
        <v>182</v>
      </c>
      <c r="B1331" s="44">
        <v>460</v>
      </c>
    </row>
    <row r="1332" spans="1:2" x14ac:dyDescent="0.35">
      <c r="A1332" s="83" t="s">
        <v>183</v>
      </c>
      <c r="B1332" s="44">
        <v>465</v>
      </c>
    </row>
    <row r="1333" spans="1:2" x14ac:dyDescent="0.35">
      <c r="A1333" s="83" t="s">
        <v>184</v>
      </c>
      <c r="B1333" s="44">
        <v>470</v>
      </c>
    </row>
    <row r="1334" spans="1:2" x14ac:dyDescent="0.35">
      <c r="A1334" s="83" t="s">
        <v>185</v>
      </c>
      <c r="B1334" s="44">
        <v>475</v>
      </c>
    </row>
    <row r="1335" spans="1:2" x14ac:dyDescent="0.35">
      <c r="A1335" s="83" t="s">
        <v>186</v>
      </c>
      <c r="B1335" s="44">
        <v>480</v>
      </c>
    </row>
    <row r="1336" spans="1:2" x14ac:dyDescent="0.35">
      <c r="A1336" s="83" t="s">
        <v>187</v>
      </c>
      <c r="B1336" s="44">
        <v>485</v>
      </c>
    </row>
    <row r="1337" spans="1:2" x14ac:dyDescent="0.35">
      <c r="A1337" s="83" t="s">
        <v>188</v>
      </c>
      <c r="B1337" s="44">
        <v>490</v>
      </c>
    </row>
    <row r="1338" spans="1:2" x14ac:dyDescent="0.35">
      <c r="A1338" s="83" t="s">
        <v>189</v>
      </c>
      <c r="B1338" s="44">
        <v>495</v>
      </c>
    </row>
    <row r="1339" spans="1:2" x14ac:dyDescent="0.35">
      <c r="A1339" s="83" t="s">
        <v>190</v>
      </c>
      <c r="B1339" s="44">
        <v>500</v>
      </c>
    </row>
    <row r="1340" spans="1:2" x14ac:dyDescent="0.35">
      <c r="A1340" s="83" t="s">
        <v>191</v>
      </c>
      <c r="B1340" s="44">
        <v>505</v>
      </c>
    </row>
    <row r="1341" spans="1:2" x14ac:dyDescent="0.35">
      <c r="A1341" s="83" t="s">
        <v>192</v>
      </c>
      <c r="B1341" s="44">
        <v>510</v>
      </c>
    </row>
    <row r="1342" spans="1:2" x14ac:dyDescent="0.35">
      <c r="A1342" s="83" t="s">
        <v>193</v>
      </c>
      <c r="B1342" s="44">
        <v>515</v>
      </c>
    </row>
    <row r="1343" spans="1:2" x14ac:dyDescent="0.35">
      <c r="A1343" s="83" t="s">
        <v>646</v>
      </c>
      <c r="B1343" s="44">
        <v>520</v>
      </c>
    </row>
    <row r="1344" spans="1:2" x14ac:dyDescent="0.35">
      <c r="A1344" s="83" t="s">
        <v>647</v>
      </c>
      <c r="B1344" s="44">
        <v>525</v>
      </c>
    </row>
    <row r="1345" spans="1:6" x14ac:dyDescent="0.35">
      <c r="A1345" s="83" t="s">
        <v>648</v>
      </c>
      <c r="B1345" s="44">
        <v>530</v>
      </c>
    </row>
    <row r="1346" spans="1:6" x14ac:dyDescent="0.35">
      <c r="A1346" s="83" t="s">
        <v>649</v>
      </c>
      <c r="B1346" s="44">
        <v>535</v>
      </c>
    </row>
    <row r="1347" spans="1:6" x14ac:dyDescent="0.35">
      <c r="A1347" s="83" t="s">
        <v>650</v>
      </c>
      <c r="B1347" s="44">
        <v>540</v>
      </c>
    </row>
    <row r="1348" spans="1:6" x14ac:dyDescent="0.35">
      <c r="A1348" s="83" t="s">
        <v>651</v>
      </c>
      <c r="B1348" s="44">
        <v>545</v>
      </c>
    </row>
    <row r="1349" spans="1:6" x14ac:dyDescent="0.35">
      <c r="A1349" s="83" t="s">
        <v>652</v>
      </c>
      <c r="B1349" s="44">
        <v>550</v>
      </c>
    </row>
    <row r="1350" spans="1:6" x14ac:dyDescent="0.35">
      <c r="A1350" s="83" t="s">
        <v>653</v>
      </c>
      <c r="B1350" s="44">
        <v>555</v>
      </c>
    </row>
    <row r="1351" spans="1:6" x14ac:dyDescent="0.35">
      <c r="A1351" s="83" t="s">
        <v>654</v>
      </c>
      <c r="B1351" s="44">
        <v>560</v>
      </c>
    </row>
    <row r="1352" spans="1:6" ht="15" thickBot="1" x14ac:dyDescent="0.4">
      <c r="A1352" s="84" t="s">
        <v>655</v>
      </c>
      <c r="B1352" s="47">
        <v>565</v>
      </c>
    </row>
    <row r="1353" spans="1:6" ht="15" thickBot="1" x14ac:dyDescent="0.4"/>
    <row r="1354" spans="1:6" x14ac:dyDescent="0.35">
      <c r="D1354" s="298" t="s">
        <v>661</v>
      </c>
      <c r="E1354" s="299"/>
      <c r="F1354" s="300"/>
    </row>
    <row r="1355" spans="1:6" x14ac:dyDescent="0.35">
      <c r="D1355" s="301"/>
      <c r="E1355" s="302"/>
      <c r="F1355" s="303"/>
    </row>
    <row r="1356" spans="1:6" ht="15" thickBot="1" x14ac:dyDescent="0.4">
      <c r="D1356" s="304"/>
      <c r="E1356" s="305"/>
      <c r="F1356" s="306"/>
    </row>
    <row r="1357" spans="1:6" ht="15" thickBot="1" x14ac:dyDescent="0.4"/>
    <row r="1358" spans="1:6" ht="19" thickBot="1" x14ac:dyDescent="0.5">
      <c r="A1358" s="208" t="s">
        <v>195</v>
      </c>
    </row>
    <row r="1359" spans="1:6" ht="15" thickBot="1" x14ac:dyDescent="0.4">
      <c r="A1359" s="307" t="s">
        <v>662</v>
      </c>
      <c r="B1359" s="308"/>
      <c r="C1359" s="308"/>
      <c r="D1359" s="308"/>
      <c r="E1359" s="309"/>
    </row>
    <row r="1361" spans="1:6" ht="15" thickBot="1" x14ac:dyDescent="0.4"/>
    <row r="1362" spans="1:6" ht="16" thickBot="1" x14ac:dyDescent="0.4">
      <c r="A1362" s="206" t="s">
        <v>683</v>
      </c>
      <c r="B1362" s="207" t="s">
        <v>684</v>
      </c>
    </row>
    <row r="1363" spans="1:6" x14ac:dyDescent="0.35">
      <c r="A1363" s="41" t="s">
        <v>212</v>
      </c>
      <c r="B1363" s="42">
        <v>15</v>
      </c>
    </row>
    <row r="1364" spans="1:6" ht="15" thickBot="1" x14ac:dyDescent="0.4">
      <c r="A1364" s="83" t="s">
        <v>213</v>
      </c>
      <c r="B1364" s="44">
        <v>20</v>
      </c>
    </row>
    <row r="1365" spans="1:6" ht="18.5" x14ac:dyDescent="0.45">
      <c r="A1365" s="83" t="s">
        <v>214</v>
      </c>
      <c r="B1365" s="44">
        <v>25</v>
      </c>
      <c r="D1365" s="625" t="s">
        <v>918</v>
      </c>
      <c r="E1365" s="626"/>
      <c r="F1365" s="627"/>
    </row>
    <row r="1366" spans="1:6" x14ac:dyDescent="0.35">
      <c r="A1366" s="83" t="s">
        <v>215</v>
      </c>
      <c r="B1366" s="44">
        <v>30</v>
      </c>
      <c r="D1366" s="209" t="s">
        <v>325</v>
      </c>
      <c r="E1366" s="209" t="s">
        <v>641</v>
      </c>
      <c r="F1366" s="209" t="s">
        <v>326</v>
      </c>
    </row>
    <row r="1367" spans="1:6" x14ac:dyDescent="0.35">
      <c r="A1367" s="83" t="s">
        <v>216</v>
      </c>
      <c r="B1367" s="44">
        <v>35</v>
      </c>
      <c r="D1367" s="209">
        <f>QUARTILE(B1363:B1482,1)</f>
        <v>163.75</v>
      </c>
      <c r="E1367" s="209">
        <f>QUARTILE(B1363:B1482,2)</f>
        <v>310</v>
      </c>
      <c r="F1367" s="209">
        <f>QUARTILE(B1363:B1482,3)</f>
        <v>461.25</v>
      </c>
    </row>
    <row r="1368" spans="1:6" ht="15" thickBot="1" x14ac:dyDescent="0.4">
      <c r="A1368" s="83" t="s">
        <v>217</v>
      </c>
      <c r="B1368" s="44">
        <v>40</v>
      </c>
    </row>
    <row r="1369" spans="1:6" ht="18.5" x14ac:dyDescent="0.45">
      <c r="A1369" s="83" t="s">
        <v>218</v>
      </c>
      <c r="B1369" s="44">
        <v>45</v>
      </c>
      <c r="D1369" s="625" t="s">
        <v>919</v>
      </c>
      <c r="E1369" s="626"/>
      <c r="F1369" s="627"/>
    </row>
    <row r="1370" spans="1:6" x14ac:dyDescent="0.35">
      <c r="A1370" s="83" t="s">
        <v>219</v>
      </c>
      <c r="B1370" s="44">
        <v>50</v>
      </c>
      <c r="D1370" s="210" t="s">
        <v>685</v>
      </c>
      <c r="E1370" s="210" t="s">
        <v>643</v>
      </c>
      <c r="F1370" s="210" t="s">
        <v>686</v>
      </c>
    </row>
    <row r="1371" spans="1:6" x14ac:dyDescent="0.35">
      <c r="A1371" s="83" t="s">
        <v>220</v>
      </c>
      <c r="B1371" s="44">
        <v>55</v>
      </c>
      <c r="D1371" s="210">
        <f>PERCENTILE(B1363:B1482,0.3)</f>
        <v>193.49999999999997</v>
      </c>
      <c r="E1371" s="210">
        <f>PERCENTILE(B1363:B1482,0.5)</f>
        <v>310</v>
      </c>
      <c r="F1371" s="210">
        <f>PERCENTILE(B1363:B1482,0.7)</f>
        <v>431.5</v>
      </c>
    </row>
    <row r="1372" spans="1:6" x14ac:dyDescent="0.35">
      <c r="A1372" s="83" t="s">
        <v>221</v>
      </c>
      <c r="B1372" s="44">
        <v>60</v>
      </c>
    </row>
    <row r="1373" spans="1:6" x14ac:dyDescent="0.35">
      <c r="A1373" s="83" t="s">
        <v>222</v>
      </c>
      <c r="B1373" s="44">
        <v>65</v>
      </c>
    </row>
    <row r="1374" spans="1:6" ht="21" x14ac:dyDescent="0.5">
      <c r="A1374" s="83" t="s">
        <v>223</v>
      </c>
      <c r="B1374" s="44">
        <v>70</v>
      </c>
      <c r="D1374" s="242"/>
      <c r="E1374" s="242"/>
      <c r="F1374" s="242"/>
    </row>
    <row r="1375" spans="1:6" x14ac:dyDescent="0.35">
      <c r="A1375" s="83" t="s">
        <v>224</v>
      </c>
      <c r="B1375" s="44">
        <v>75</v>
      </c>
      <c r="D1375" s="157"/>
      <c r="E1375" s="157"/>
      <c r="F1375" s="157"/>
    </row>
    <row r="1376" spans="1:6" x14ac:dyDescent="0.35">
      <c r="A1376" s="83" t="s">
        <v>225</v>
      </c>
      <c r="B1376" s="44">
        <v>80</v>
      </c>
    </row>
    <row r="1377" spans="1:2" x14ac:dyDescent="0.35">
      <c r="A1377" s="83" t="s">
        <v>226</v>
      </c>
      <c r="B1377" s="44">
        <v>85</v>
      </c>
    </row>
    <row r="1378" spans="1:2" x14ac:dyDescent="0.35">
      <c r="A1378" s="83" t="s">
        <v>227</v>
      </c>
      <c r="B1378" s="44">
        <v>90</v>
      </c>
    </row>
    <row r="1379" spans="1:2" x14ac:dyDescent="0.35">
      <c r="A1379" s="83" t="s">
        <v>228</v>
      </c>
      <c r="B1379" s="44">
        <v>95</v>
      </c>
    </row>
    <row r="1380" spans="1:2" x14ac:dyDescent="0.35">
      <c r="A1380" s="83" t="s">
        <v>229</v>
      </c>
      <c r="B1380" s="44">
        <v>100</v>
      </c>
    </row>
    <row r="1381" spans="1:2" x14ac:dyDescent="0.35">
      <c r="A1381" s="83" t="s">
        <v>230</v>
      </c>
      <c r="B1381" s="44">
        <v>105</v>
      </c>
    </row>
    <row r="1382" spans="1:2" x14ac:dyDescent="0.35">
      <c r="A1382" s="83" t="s">
        <v>231</v>
      </c>
      <c r="B1382" s="44">
        <v>110</v>
      </c>
    </row>
    <row r="1383" spans="1:2" x14ac:dyDescent="0.35">
      <c r="A1383" s="83" t="s">
        <v>232</v>
      </c>
      <c r="B1383" s="44">
        <v>115</v>
      </c>
    </row>
    <row r="1384" spans="1:2" x14ac:dyDescent="0.35">
      <c r="A1384" s="83" t="s">
        <v>233</v>
      </c>
      <c r="B1384" s="44">
        <v>120</v>
      </c>
    </row>
    <row r="1385" spans="1:2" x14ac:dyDescent="0.35">
      <c r="A1385" s="83" t="s">
        <v>234</v>
      </c>
      <c r="B1385" s="44">
        <v>125</v>
      </c>
    </row>
    <row r="1386" spans="1:2" x14ac:dyDescent="0.35">
      <c r="A1386" s="83" t="s">
        <v>235</v>
      </c>
      <c r="B1386" s="44">
        <v>130</v>
      </c>
    </row>
    <row r="1387" spans="1:2" x14ac:dyDescent="0.35">
      <c r="A1387" s="83" t="s">
        <v>236</v>
      </c>
      <c r="B1387" s="44">
        <v>135</v>
      </c>
    </row>
    <row r="1388" spans="1:2" x14ac:dyDescent="0.35">
      <c r="A1388" s="83" t="s">
        <v>237</v>
      </c>
      <c r="B1388" s="44">
        <v>140</v>
      </c>
    </row>
    <row r="1389" spans="1:2" x14ac:dyDescent="0.35">
      <c r="A1389" s="83" t="s">
        <v>238</v>
      </c>
      <c r="B1389" s="44">
        <v>145</v>
      </c>
    </row>
    <row r="1390" spans="1:2" x14ac:dyDescent="0.35">
      <c r="A1390" s="83" t="s">
        <v>239</v>
      </c>
      <c r="B1390" s="44">
        <v>150</v>
      </c>
    </row>
    <row r="1391" spans="1:2" x14ac:dyDescent="0.35">
      <c r="A1391" s="83" t="s">
        <v>240</v>
      </c>
      <c r="B1391" s="44">
        <v>155</v>
      </c>
    </row>
    <row r="1392" spans="1:2" x14ac:dyDescent="0.35">
      <c r="A1392" s="83" t="s">
        <v>241</v>
      </c>
      <c r="B1392" s="44">
        <v>160</v>
      </c>
    </row>
    <row r="1393" spans="1:2" x14ac:dyDescent="0.35">
      <c r="A1393" s="83" t="s">
        <v>242</v>
      </c>
      <c r="B1393" s="44">
        <v>165</v>
      </c>
    </row>
    <row r="1394" spans="1:2" x14ac:dyDescent="0.35">
      <c r="A1394" s="83" t="s">
        <v>243</v>
      </c>
      <c r="B1394" s="44">
        <v>170</v>
      </c>
    </row>
    <row r="1395" spans="1:2" x14ac:dyDescent="0.35">
      <c r="A1395" s="83" t="s">
        <v>244</v>
      </c>
      <c r="B1395" s="44">
        <v>175</v>
      </c>
    </row>
    <row r="1396" spans="1:2" x14ac:dyDescent="0.35">
      <c r="A1396" s="83" t="s">
        <v>245</v>
      </c>
      <c r="B1396" s="44">
        <v>180</v>
      </c>
    </row>
    <row r="1397" spans="1:2" x14ac:dyDescent="0.35">
      <c r="A1397" s="83" t="s">
        <v>246</v>
      </c>
      <c r="B1397" s="44">
        <v>185</v>
      </c>
    </row>
    <row r="1398" spans="1:2" x14ac:dyDescent="0.35">
      <c r="A1398" s="83" t="s">
        <v>247</v>
      </c>
      <c r="B1398" s="44">
        <v>190</v>
      </c>
    </row>
    <row r="1399" spans="1:2" x14ac:dyDescent="0.35">
      <c r="A1399" s="83" t="s">
        <v>248</v>
      </c>
      <c r="B1399" s="44">
        <v>195</v>
      </c>
    </row>
    <row r="1400" spans="1:2" x14ac:dyDescent="0.35">
      <c r="A1400" s="83" t="s">
        <v>249</v>
      </c>
      <c r="B1400" s="44">
        <v>200</v>
      </c>
    </row>
    <row r="1401" spans="1:2" x14ac:dyDescent="0.35">
      <c r="A1401" s="83" t="s">
        <v>250</v>
      </c>
      <c r="B1401" s="44">
        <v>205</v>
      </c>
    </row>
    <row r="1402" spans="1:2" x14ac:dyDescent="0.35">
      <c r="A1402" s="83" t="s">
        <v>251</v>
      </c>
      <c r="B1402" s="44">
        <v>210</v>
      </c>
    </row>
    <row r="1403" spans="1:2" x14ac:dyDescent="0.35">
      <c r="A1403" s="83" t="s">
        <v>252</v>
      </c>
      <c r="B1403" s="44">
        <v>215</v>
      </c>
    </row>
    <row r="1404" spans="1:2" x14ac:dyDescent="0.35">
      <c r="A1404" s="83" t="s">
        <v>253</v>
      </c>
      <c r="B1404" s="44">
        <v>220</v>
      </c>
    </row>
    <row r="1405" spans="1:2" x14ac:dyDescent="0.35">
      <c r="A1405" s="83" t="s">
        <v>254</v>
      </c>
      <c r="B1405" s="44">
        <v>225</v>
      </c>
    </row>
    <row r="1406" spans="1:2" x14ac:dyDescent="0.35">
      <c r="A1406" s="83" t="s">
        <v>255</v>
      </c>
      <c r="B1406" s="44">
        <v>230</v>
      </c>
    </row>
    <row r="1407" spans="1:2" x14ac:dyDescent="0.35">
      <c r="A1407" s="83" t="s">
        <v>256</v>
      </c>
      <c r="B1407" s="44">
        <v>235</v>
      </c>
    </row>
    <row r="1408" spans="1:2" x14ac:dyDescent="0.35">
      <c r="A1408" s="83" t="s">
        <v>257</v>
      </c>
      <c r="B1408" s="44">
        <v>240</v>
      </c>
    </row>
    <row r="1409" spans="1:2" x14ac:dyDescent="0.35">
      <c r="A1409" s="83" t="s">
        <v>258</v>
      </c>
      <c r="B1409" s="44">
        <v>245</v>
      </c>
    </row>
    <row r="1410" spans="1:2" x14ac:dyDescent="0.35">
      <c r="A1410" s="83" t="s">
        <v>259</v>
      </c>
      <c r="B1410" s="44">
        <v>250</v>
      </c>
    </row>
    <row r="1411" spans="1:2" x14ac:dyDescent="0.35">
      <c r="A1411" s="83" t="s">
        <v>260</v>
      </c>
      <c r="B1411" s="44">
        <v>255</v>
      </c>
    </row>
    <row r="1412" spans="1:2" x14ac:dyDescent="0.35">
      <c r="A1412" s="83" t="s">
        <v>261</v>
      </c>
      <c r="B1412" s="44">
        <v>260</v>
      </c>
    </row>
    <row r="1413" spans="1:2" x14ac:dyDescent="0.35">
      <c r="A1413" s="83" t="s">
        <v>262</v>
      </c>
      <c r="B1413" s="44">
        <v>265</v>
      </c>
    </row>
    <row r="1414" spans="1:2" x14ac:dyDescent="0.35">
      <c r="A1414" s="83" t="s">
        <v>263</v>
      </c>
      <c r="B1414" s="44">
        <v>270</v>
      </c>
    </row>
    <row r="1415" spans="1:2" x14ac:dyDescent="0.35">
      <c r="A1415" s="83" t="s">
        <v>264</v>
      </c>
      <c r="B1415" s="44">
        <v>275</v>
      </c>
    </row>
    <row r="1416" spans="1:2" x14ac:dyDescent="0.35">
      <c r="A1416" s="83" t="s">
        <v>265</v>
      </c>
      <c r="B1416" s="44">
        <v>280</v>
      </c>
    </row>
    <row r="1417" spans="1:2" x14ac:dyDescent="0.35">
      <c r="A1417" s="83" t="s">
        <v>266</v>
      </c>
      <c r="B1417" s="44">
        <v>285</v>
      </c>
    </row>
    <row r="1418" spans="1:2" x14ac:dyDescent="0.35">
      <c r="A1418" s="83" t="s">
        <v>267</v>
      </c>
      <c r="B1418" s="44">
        <v>290</v>
      </c>
    </row>
    <row r="1419" spans="1:2" x14ac:dyDescent="0.35">
      <c r="A1419" s="83" t="s">
        <v>268</v>
      </c>
      <c r="B1419" s="44">
        <v>295</v>
      </c>
    </row>
    <row r="1420" spans="1:2" x14ac:dyDescent="0.35">
      <c r="A1420" s="83" t="s">
        <v>269</v>
      </c>
      <c r="B1420" s="44">
        <v>300</v>
      </c>
    </row>
    <row r="1421" spans="1:2" x14ac:dyDescent="0.35">
      <c r="A1421" s="83" t="s">
        <v>270</v>
      </c>
      <c r="B1421" s="44">
        <v>305</v>
      </c>
    </row>
    <row r="1422" spans="1:2" x14ac:dyDescent="0.35">
      <c r="A1422" s="83" t="s">
        <v>271</v>
      </c>
      <c r="B1422" s="44">
        <v>210</v>
      </c>
    </row>
    <row r="1423" spans="1:2" x14ac:dyDescent="0.35">
      <c r="A1423" s="83" t="s">
        <v>272</v>
      </c>
      <c r="B1423" s="44">
        <v>315</v>
      </c>
    </row>
    <row r="1424" spans="1:2" x14ac:dyDescent="0.35">
      <c r="A1424" s="83" t="s">
        <v>273</v>
      </c>
      <c r="B1424" s="44">
        <v>320</v>
      </c>
    </row>
    <row r="1425" spans="1:2" x14ac:dyDescent="0.35">
      <c r="A1425" s="83" t="s">
        <v>274</v>
      </c>
      <c r="B1425" s="44">
        <v>325</v>
      </c>
    </row>
    <row r="1426" spans="1:2" x14ac:dyDescent="0.35">
      <c r="A1426" s="83" t="s">
        <v>275</v>
      </c>
      <c r="B1426" s="44">
        <v>330</v>
      </c>
    </row>
    <row r="1427" spans="1:2" x14ac:dyDescent="0.35">
      <c r="A1427" s="83" t="s">
        <v>276</v>
      </c>
      <c r="B1427" s="44">
        <v>335</v>
      </c>
    </row>
    <row r="1428" spans="1:2" x14ac:dyDescent="0.35">
      <c r="A1428" s="83" t="s">
        <v>277</v>
      </c>
      <c r="B1428" s="44">
        <v>340</v>
      </c>
    </row>
    <row r="1429" spans="1:2" x14ac:dyDescent="0.35">
      <c r="A1429" s="83" t="s">
        <v>278</v>
      </c>
      <c r="B1429" s="44">
        <v>345</v>
      </c>
    </row>
    <row r="1430" spans="1:2" x14ac:dyDescent="0.35">
      <c r="A1430" s="83" t="s">
        <v>279</v>
      </c>
      <c r="B1430" s="44">
        <v>350</v>
      </c>
    </row>
    <row r="1431" spans="1:2" x14ac:dyDescent="0.35">
      <c r="A1431" s="83" t="s">
        <v>280</v>
      </c>
      <c r="B1431" s="44">
        <v>355</v>
      </c>
    </row>
    <row r="1432" spans="1:2" x14ac:dyDescent="0.35">
      <c r="A1432" s="83" t="s">
        <v>281</v>
      </c>
      <c r="B1432" s="44">
        <v>360</v>
      </c>
    </row>
    <row r="1433" spans="1:2" x14ac:dyDescent="0.35">
      <c r="A1433" s="83" t="s">
        <v>282</v>
      </c>
      <c r="B1433" s="44">
        <v>365</v>
      </c>
    </row>
    <row r="1434" spans="1:2" x14ac:dyDescent="0.35">
      <c r="A1434" s="83" t="s">
        <v>283</v>
      </c>
      <c r="B1434" s="44">
        <v>370</v>
      </c>
    </row>
    <row r="1435" spans="1:2" x14ac:dyDescent="0.35">
      <c r="A1435" s="83" t="s">
        <v>284</v>
      </c>
      <c r="B1435" s="44">
        <v>375</v>
      </c>
    </row>
    <row r="1436" spans="1:2" x14ac:dyDescent="0.35">
      <c r="A1436" s="83" t="s">
        <v>285</v>
      </c>
      <c r="B1436" s="44">
        <v>380</v>
      </c>
    </row>
    <row r="1437" spans="1:2" x14ac:dyDescent="0.35">
      <c r="A1437" s="83" t="s">
        <v>286</v>
      </c>
      <c r="B1437" s="44">
        <v>385</v>
      </c>
    </row>
    <row r="1438" spans="1:2" x14ac:dyDescent="0.35">
      <c r="A1438" s="83" t="s">
        <v>287</v>
      </c>
      <c r="B1438" s="44">
        <v>390</v>
      </c>
    </row>
    <row r="1439" spans="1:2" x14ac:dyDescent="0.35">
      <c r="A1439" s="83" t="s">
        <v>288</v>
      </c>
      <c r="B1439" s="44">
        <v>395</v>
      </c>
    </row>
    <row r="1440" spans="1:2" x14ac:dyDescent="0.35">
      <c r="A1440" s="83" t="s">
        <v>289</v>
      </c>
      <c r="B1440" s="44">
        <v>400</v>
      </c>
    </row>
    <row r="1441" spans="1:2" x14ac:dyDescent="0.35">
      <c r="A1441" s="83" t="s">
        <v>290</v>
      </c>
      <c r="B1441" s="44">
        <v>405</v>
      </c>
    </row>
    <row r="1442" spans="1:2" x14ac:dyDescent="0.35">
      <c r="A1442" s="83" t="s">
        <v>291</v>
      </c>
      <c r="B1442" s="44">
        <v>410</v>
      </c>
    </row>
    <row r="1443" spans="1:2" x14ac:dyDescent="0.35">
      <c r="A1443" s="83" t="s">
        <v>292</v>
      </c>
      <c r="B1443" s="44">
        <v>415</v>
      </c>
    </row>
    <row r="1444" spans="1:2" x14ac:dyDescent="0.35">
      <c r="A1444" s="83" t="s">
        <v>293</v>
      </c>
      <c r="B1444" s="44">
        <v>420</v>
      </c>
    </row>
    <row r="1445" spans="1:2" x14ac:dyDescent="0.35">
      <c r="A1445" s="83" t="s">
        <v>294</v>
      </c>
      <c r="B1445" s="44">
        <v>425</v>
      </c>
    </row>
    <row r="1446" spans="1:2" x14ac:dyDescent="0.35">
      <c r="A1446" s="83" t="s">
        <v>295</v>
      </c>
      <c r="B1446" s="44">
        <v>430</v>
      </c>
    </row>
    <row r="1447" spans="1:2" x14ac:dyDescent="0.35">
      <c r="A1447" s="83" t="s">
        <v>296</v>
      </c>
      <c r="B1447" s="44">
        <v>435</v>
      </c>
    </row>
    <row r="1448" spans="1:2" x14ac:dyDescent="0.35">
      <c r="A1448" s="83" t="s">
        <v>297</v>
      </c>
      <c r="B1448" s="44">
        <v>440</v>
      </c>
    </row>
    <row r="1449" spans="1:2" x14ac:dyDescent="0.35">
      <c r="A1449" s="83" t="s">
        <v>298</v>
      </c>
      <c r="B1449" s="44">
        <v>445</v>
      </c>
    </row>
    <row r="1450" spans="1:2" x14ac:dyDescent="0.35">
      <c r="A1450" s="83" t="s">
        <v>299</v>
      </c>
      <c r="B1450" s="44">
        <v>450</v>
      </c>
    </row>
    <row r="1451" spans="1:2" x14ac:dyDescent="0.35">
      <c r="A1451" s="83" t="s">
        <v>300</v>
      </c>
      <c r="B1451" s="44">
        <v>455</v>
      </c>
    </row>
    <row r="1452" spans="1:2" x14ac:dyDescent="0.35">
      <c r="A1452" s="83" t="s">
        <v>301</v>
      </c>
      <c r="B1452" s="44">
        <v>460</v>
      </c>
    </row>
    <row r="1453" spans="1:2" x14ac:dyDescent="0.35">
      <c r="A1453" s="83" t="s">
        <v>302</v>
      </c>
      <c r="B1453" s="44">
        <v>465</v>
      </c>
    </row>
    <row r="1454" spans="1:2" x14ac:dyDescent="0.35">
      <c r="A1454" s="83" t="s">
        <v>303</v>
      </c>
      <c r="B1454" s="44">
        <v>470</v>
      </c>
    </row>
    <row r="1455" spans="1:2" x14ac:dyDescent="0.35">
      <c r="A1455" s="83" t="s">
        <v>304</v>
      </c>
      <c r="B1455" s="44">
        <v>475</v>
      </c>
    </row>
    <row r="1456" spans="1:2" x14ac:dyDescent="0.35">
      <c r="A1456" s="83" t="s">
        <v>305</v>
      </c>
      <c r="B1456" s="44">
        <v>480</v>
      </c>
    </row>
    <row r="1457" spans="1:2" x14ac:dyDescent="0.35">
      <c r="A1457" s="83" t="s">
        <v>306</v>
      </c>
      <c r="B1457" s="44">
        <v>485</v>
      </c>
    </row>
    <row r="1458" spans="1:2" x14ac:dyDescent="0.35">
      <c r="A1458" s="83" t="s">
        <v>307</v>
      </c>
      <c r="B1458" s="44">
        <v>490</v>
      </c>
    </row>
    <row r="1459" spans="1:2" x14ac:dyDescent="0.35">
      <c r="A1459" s="83" t="s">
        <v>308</v>
      </c>
      <c r="B1459" s="44">
        <v>495</v>
      </c>
    </row>
    <row r="1460" spans="1:2" x14ac:dyDescent="0.35">
      <c r="A1460" s="83" t="s">
        <v>309</v>
      </c>
      <c r="B1460" s="44">
        <v>500</v>
      </c>
    </row>
    <row r="1461" spans="1:2" x14ac:dyDescent="0.35">
      <c r="A1461" s="83" t="s">
        <v>310</v>
      </c>
      <c r="B1461" s="44">
        <v>505</v>
      </c>
    </row>
    <row r="1462" spans="1:2" x14ac:dyDescent="0.35">
      <c r="A1462" s="83" t="s">
        <v>311</v>
      </c>
      <c r="B1462" s="44">
        <v>510</v>
      </c>
    </row>
    <row r="1463" spans="1:2" x14ac:dyDescent="0.35">
      <c r="A1463" s="83" t="s">
        <v>663</v>
      </c>
      <c r="B1463" s="44">
        <v>515</v>
      </c>
    </row>
    <row r="1464" spans="1:2" x14ac:dyDescent="0.35">
      <c r="A1464" s="83" t="s">
        <v>664</v>
      </c>
      <c r="B1464" s="44">
        <v>520</v>
      </c>
    </row>
    <row r="1465" spans="1:2" x14ac:dyDescent="0.35">
      <c r="A1465" s="83" t="s">
        <v>665</v>
      </c>
      <c r="B1465" s="44">
        <v>525</v>
      </c>
    </row>
    <row r="1466" spans="1:2" x14ac:dyDescent="0.35">
      <c r="A1466" s="83" t="s">
        <v>666</v>
      </c>
      <c r="B1466" s="44">
        <v>530</v>
      </c>
    </row>
    <row r="1467" spans="1:2" x14ac:dyDescent="0.35">
      <c r="A1467" s="83" t="s">
        <v>667</v>
      </c>
      <c r="B1467" s="44">
        <v>535</v>
      </c>
    </row>
    <row r="1468" spans="1:2" x14ac:dyDescent="0.35">
      <c r="A1468" s="83" t="s">
        <v>668</v>
      </c>
      <c r="B1468" s="44">
        <v>540</v>
      </c>
    </row>
    <row r="1469" spans="1:2" x14ac:dyDescent="0.35">
      <c r="A1469" s="83" t="s">
        <v>669</v>
      </c>
      <c r="B1469" s="44">
        <v>545</v>
      </c>
    </row>
    <row r="1470" spans="1:2" x14ac:dyDescent="0.35">
      <c r="A1470" s="83" t="s">
        <v>670</v>
      </c>
      <c r="B1470" s="44">
        <v>550</v>
      </c>
    </row>
    <row r="1471" spans="1:2" x14ac:dyDescent="0.35">
      <c r="A1471" s="83" t="s">
        <v>671</v>
      </c>
      <c r="B1471" s="44">
        <v>555</v>
      </c>
    </row>
    <row r="1472" spans="1:2" x14ac:dyDescent="0.35">
      <c r="A1472" s="83" t="s">
        <v>672</v>
      </c>
      <c r="B1472" s="44">
        <v>560</v>
      </c>
    </row>
    <row r="1473" spans="1:6" x14ac:dyDescent="0.35">
      <c r="A1473" s="83" t="s">
        <v>673</v>
      </c>
      <c r="B1473" s="44">
        <v>565</v>
      </c>
    </row>
    <row r="1474" spans="1:6" x14ac:dyDescent="0.35">
      <c r="A1474" s="83" t="s">
        <v>674</v>
      </c>
      <c r="B1474" s="44">
        <v>570</v>
      </c>
    </row>
    <row r="1475" spans="1:6" x14ac:dyDescent="0.35">
      <c r="A1475" s="83" t="s">
        <v>675</v>
      </c>
      <c r="B1475" s="44">
        <v>575</v>
      </c>
    </row>
    <row r="1476" spans="1:6" x14ac:dyDescent="0.35">
      <c r="A1476" s="83" t="s">
        <v>676</v>
      </c>
      <c r="B1476" s="44">
        <v>580</v>
      </c>
    </row>
    <row r="1477" spans="1:6" x14ac:dyDescent="0.35">
      <c r="A1477" s="83" t="s">
        <v>677</v>
      </c>
      <c r="B1477" s="44">
        <v>585</v>
      </c>
    </row>
    <row r="1478" spans="1:6" x14ac:dyDescent="0.35">
      <c r="A1478" s="83" t="s">
        <v>678</v>
      </c>
      <c r="B1478" s="44">
        <v>590</v>
      </c>
    </row>
    <row r="1479" spans="1:6" x14ac:dyDescent="0.35">
      <c r="A1479" s="83" t="s">
        <v>679</v>
      </c>
      <c r="B1479" s="44">
        <v>595</v>
      </c>
    </row>
    <row r="1480" spans="1:6" x14ac:dyDescent="0.35">
      <c r="A1480" s="83" t="s">
        <v>680</v>
      </c>
      <c r="B1480" s="44">
        <v>600</v>
      </c>
    </row>
    <row r="1481" spans="1:6" x14ac:dyDescent="0.35">
      <c r="A1481" s="83" t="s">
        <v>681</v>
      </c>
      <c r="B1481" s="44">
        <v>605</v>
      </c>
    </row>
    <row r="1482" spans="1:6" ht="15" thickBot="1" x14ac:dyDescent="0.4">
      <c r="A1482" s="84" t="s">
        <v>682</v>
      </c>
      <c r="B1482" s="47">
        <v>610</v>
      </c>
    </row>
    <row r="1483" spans="1:6" ht="15" thickBot="1" x14ac:dyDescent="0.4"/>
    <row r="1484" spans="1:6" x14ac:dyDescent="0.35">
      <c r="E1484" s="350" t="s">
        <v>687</v>
      </c>
      <c r="F1484" s="351"/>
    </row>
    <row r="1485" spans="1:6" ht="15" thickBot="1" x14ac:dyDescent="0.4">
      <c r="E1485" s="352"/>
      <c r="F1485" s="353"/>
    </row>
    <row r="1486" spans="1:6" ht="15" thickBot="1" x14ac:dyDescent="0.4"/>
    <row r="1487" spans="1:6" ht="16" thickBot="1" x14ac:dyDescent="0.4">
      <c r="A1487" s="211" t="s">
        <v>195</v>
      </c>
    </row>
    <row r="1488" spans="1:6" ht="16" thickBot="1" x14ac:dyDescent="0.4">
      <c r="A1488" s="347" t="s">
        <v>688</v>
      </c>
      <c r="B1488" s="348"/>
      <c r="C1488" s="348"/>
      <c r="D1488" s="348"/>
      <c r="E1488" s="349"/>
    </row>
    <row r="1490" spans="1:6" ht="15" thickBot="1" x14ac:dyDescent="0.4"/>
    <row r="1491" spans="1:6" ht="15" thickBot="1" x14ac:dyDescent="0.4">
      <c r="A1491" s="212" t="s">
        <v>409</v>
      </c>
      <c r="B1491" s="213" t="s">
        <v>689</v>
      </c>
    </row>
    <row r="1492" spans="1:6" x14ac:dyDescent="0.35">
      <c r="A1492" s="27" t="s">
        <v>690</v>
      </c>
      <c r="B1492" s="28">
        <v>0.5</v>
      </c>
    </row>
    <row r="1493" spans="1:6" x14ac:dyDescent="0.35">
      <c r="A1493" s="29" t="s">
        <v>691</v>
      </c>
      <c r="B1493" s="30">
        <v>1</v>
      </c>
    </row>
    <row r="1494" spans="1:6" x14ac:dyDescent="0.35">
      <c r="A1494" s="29" t="s">
        <v>692</v>
      </c>
      <c r="B1494" s="30">
        <v>0.2</v>
      </c>
    </row>
    <row r="1495" spans="1:6" ht="15" thickBot="1" x14ac:dyDescent="0.4">
      <c r="A1495" s="29" t="s">
        <v>693</v>
      </c>
      <c r="B1495" s="30">
        <v>0.7</v>
      </c>
    </row>
    <row r="1496" spans="1:6" ht="21" x14ac:dyDescent="0.5">
      <c r="A1496" s="29" t="s">
        <v>694</v>
      </c>
      <c r="B1496" s="30">
        <v>0.3</v>
      </c>
      <c r="D1496" s="622" t="s">
        <v>920</v>
      </c>
      <c r="E1496" s="623"/>
      <c r="F1496" s="624"/>
    </row>
    <row r="1497" spans="1:6" x14ac:dyDescent="0.35">
      <c r="A1497" s="29" t="s">
        <v>695</v>
      </c>
      <c r="B1497" s="30">
        <v>0.9</v>
      </c>
      <c r="D1497" s="209" t="s">
        <v>325</v>
      </c>
      <c r="E1497" s="209" t="s">
        <v>641</v>
      </c>
      <c r="F1497" s="209" t="s">
        <v>326</v>
      </c>
    </row>
    <row r="1498" spans="1:6" x14ac:dyDescent="0.35">
      <c r="A1498" s="29" t="s">
        <v>696</v>
      </c>
      <c r="B1498" s="30">
        <v>1.2</v>
      </c>
      <c r="D1498" s="209">
        <f>QUARTILE(B1492:B1612,1)</f>
        <v>0.4</v>
      </c>
      <c r="E1498" s="209">
        <f>QUARTILE(B1492:B1612,2)</f>
        <v>0.7</v>
      </c>
      <c r="F1498" s="209">
        <f>QUARTILE(B1492:B1612,3)</f>
        <v>0.9</v>
      </c>
    </row>
    <row r="1499" spans="1:6" ht="15" thickBot="1" x14ac:dyDescent="0.4">
      <c r="A1499" s="29" t="s">
        <v>697</v>
      </c>
      <c r="B1499" s="30">
        <v>0.6</v>
      </c>
    </row>
    <row r="1500" spans="1:6" ht="21" x14ac:dyDescent="0.5">
      <c r="A1500" s="29" t="s">
        <v>698</v>
      </c>
      <c r="B1500" s="30">
        <v>0.4</v>
      </c>
      <c r="D1500" s="622" t="s">
        <v>921</v>
      </c>
      <c r="E1500" s="623"/>
      <c r="F1500" s="624"/>
    </row>
    <row r="1501" spans="1:6" x14ac:dyDescent="0.35">
      <c r="A1501" s="29" t="s">
        <v>699</v>
      </c>
      <c r="B1501" s="30">
        <v>1.1000000000000001</v>
      </c>
      <c r="D1501" s="210" t="s">
        <v>685</v>
      </c>
      <c r="E1501" s="210" t="s">
        <v>643</v>
      </c>
      <c r="F1501" s="210" t="s">
        <v>686</v>
      </c>
    </row>
    <row r="1502" spans="1:6" x14ac:dyDescent="0.35">
      <c r="A1502" s="29" t="s">
        <v>700</v>
      </c>
      <c r="B1502" s="30">
        <v>0.8</v>
      </c>
      <c r="D1502" s="210">
        <f>PERCENTILE(B1492:B1612,0.3)</f>
        <v>0.5</v>
      </c>
      <c r="E1502" s="210">
        <f>PERCENTILE(B1494:B1613,0.5)</f>
        <v>0.7</v>
      </c>
      <c r="F1502" s="210">
        <f>PERCENTILE(B1494:B1613,0.7)</f>
        <v>0.8</v>
      </c>
    </row>
    <row r="1503" spans="1:6" x14ac:dyDescent="0.35">
      <c r="A1503" s="29" t="s">
        <v>701</v>
      </c>
      <c r="B1503" s="30">
        <v>0.5</v>
      </c>
    </row>
    <row r="1504" spans="1:6" x14ac:dyDescent="0.35">
      <c r="A1504" s="29" t="s">
        <v>702</v>
      </c>
      <c r="B1504" s="30">
        <v>0.3</v>
      </c>
    </row>
    <row r="1505" spans="1:6" ht="21" x14ac:dyDescent="0.5">
      <c r="A1505" s="29" t="s">
        <v>703</v>
      </c>
      <c r="B1505" s="30">
        <v>0.6</v>
      </c>
      <c r="D1505" s="242"/>
      <c r="E1505" s="242"/>
      <c r="F1505" s="242"/>
    </row>
    <row r="1506" spans="1:6" x14ac:dyDescent="0.35">
      <c r="A1506" s="29" t="s">
        <v>704</v>
      </c>
      <c r="B1506" s="30">
        <v>1</v>
      </c>
      <c r="D1506" s="157"/>
      <c r="E1506" s="157"/>
      <c r="F1506" s="157"/>
    </row>
    <row r="1507" spans="1:6" x14ac:dyDescent="0.35">
      <c r="A1507" s="29" t="s">
        <v>705</v>
      </c>
      <c r="B1507" s="30">
        <v>0.4</v>
      </c>
    </row>
    <row r="1508" spans="1:6" x14ac:dyDescent="0.35">
      <c r="A1508" s="29" t="s">
        <v>706</v>
      </c>
      <c r="B1508" s="30">
        <v>0.5</v>
      </c>
    </row>
    <row r="1509" spans="1:6" x14ac:dyDescent="0.35">
      <c r="A1509" s="29" t="s">
        <v>707</v>
      </c>
      <c r="B1509" s="30">
        <v>0.7</v>
      </c>
    </row>
    <row r="1510" spans="1:6" x14ac:dyDescent="0.35">
      <c r="A1510" s="29" t="s">
        <v>708</v>
      </c>
      <c r="B1510" s="30">
        <v>0.9</v>
      </c>
    </row>
    <row r="1511" spans="1:6" x14ac:dyDescent="0.35">
      <c r="A1511" s="29" t="s">
        <v>709</v>
      </c>
      <c r="B1511" s="30">
        <v>1.3</v>
      </c>
    </row>
    <row r="1512" spans="1:6" x14ac:dyDescent="0.35">
      <c r="A1512" s="29" t="s">
        <v>710</v>
      </c>
      <c r="B1512" s="30">
        <v>0.8</v>
      </c>
    </row>
    <row r="1513" spans="1:6" x14ac:dyDescent="0.35">
      <c r="A1513" s="29" t="s">
        <v>711</v>
      </c>
      <c r="B1513" s="30">
        <v>0.6</v>
      </c>
    </row>
    <row r="1514" spans="1:6" x14ac:dyDescent="0.35">
      <c r="A1514" s="29" t="s">
        <v>712</v>
      </c>
      <c r="B1514" s="30">
        <v>0.4</v>
      </c>
    </row>
    <row r="1515" spans="1:6" x14ac:dyDescent="0.35">
      <c r="A1515" s="29" t="s">
        <v>713</v>
      </c>
      <c r="B1515" s="30">
        <v>0.7</v>
      </c>
    </row>
    <row r="1516" spans="1:6" x14ac:dyDescent="0.35">
      <c r="A1516" s="29" t="s">
        <v>714</v>
      </c>
      <c r="B1516" s="30">
        <v>0.9</v>
      </c>
    </row>
    <row r="1517" spans="1:6" x14ac:dyDescent="0.35">
      <c r="A1517" s="29" t="s">
        <v>715</v>
      </c>
      <c r="B1517" s="30">
        <v>0.5</v>
      </c>
    </row>
    <row r="1518" spans="1:6" x14ac:dyDescent="0.35">
      <c r="A1518" s="29" t="s">
        <v>716</v>
      </c>
      <c r="B1518" s="30">
        <v>0.2</v>
      </c>
    </row>
    <row r="1519" spans="1:6" x14ac:dyDescent="0.35">
      <c r="A1519" s="29" t="s">
        <v>717</v>
      </c>
      <c r="B1519" s="30">
        <v>1</v>
      </c>
    </row>
    <row r="1520" spans="1:6" x14ac:dyDescent="0.35">
      <c r="A1520" s="29" t="s">
        <v>718</v>
      </c>
      <c r="B1520" s="30">
        <v>0.8</v>
      </c>
    </row>
    <row r="1521" spans="1:2" x14ac:dyDescent="0.35">
      <c r="A1521" s="29" t="s">
        <v>719</v>
      </c>
      <c r="B1521" s="30">
        <v>0.3</v>
      </c>
    </row>
    <row r="1522" spans="1:2" x14ac:dyDescent="0.35">
      <c r="A1522" s="29" t="s">
        <v>720</v>
      </c>
      <c r="B1522" s="30">
        <v>0.6</v>
      </c>
    </row>
    <row r="1523" spans="1:2" x14ac:dyDescent="0.35">
      <c r="A1523" s="29" t="s">
        <v>721</v>
      </c>
      <c r="B1523" s="30">
        <v>0.4</v>
      </c>
    </row>
    <row r="1524" spans="1:2" x14ac:dyDescent="0.35">
      <c r="A1524" s="29" t="s">
        <v>722</v>
      </c>
      <c r="B1524" s="30">
        <v>0.7</v>
      </c>
    </row>
    <row r="1525" spans="1:2" x14ac:dyDescent="0.35">
      <c r="A1525" s="29" t="s">
        <v>723</v>
      </c>
      <c r="B1525" s="30">
        <v>0.9</v>
      </c>
    </row>
    <row r="1526" spans="1:2" x14ac:dyDescent="0.35">
      <c r="A1526" s="29" t="s">
        <v>724</v>
      </c>
      <c r="B1526" s="30">
        <v>1.2</v>
      </c>
    </row>
    <row r="1527" spans="1:2" x14ac:dyDescent="0.35">
      <c r="A1527" s="29" t="s">
        <v>725</v>
      </c>
      <c r="B1527" s="30">
        <v>0.8</v>
      </c>
    </row>
    <row r="1528" spans="1:2" x14ac:dyDescent="0.35">
      <c r="A1528" s="29" t="s">
        <v>726</v>
      </c>
      <c r="B1528" s="30">
        <v>0.3</v>
      </c>
    </row>
    <row r="1529" spans="1:2" x14ac:dyDescent="0.35">
      <c r="A1529" s="29" t="s">
        <v>727</v>
      </c>
      <c r="B1529" s="30">
        <v>0.6</v>
      </c>
    </row>
    <row r="1530" spans="1:2" x14ac:dyDescent="0.35">
      <c r="A1530" s="29" t="s">
        <v>728</v>
      </c>
      <c r="B1530" s="30">
        <v>0.5</v>
      </c>
    </row>
    <row r="1531" spans="1:2" x14ac:dyDescent="0.35">
      <c r="A1531" s="29" t="s">
        <v>729</v>
      </c>
      <c r="B1531" s="30">
        <v>0.4</v>
      </c>
    </row>
    <row r="1532" spans="1:2" x14ac:dyDescent="0.35">
      <c r="A1532" s="29" t="s">
        <v>730</v>
      </c>
      <c r="B1532" s="30">
        <v>0.7</v>
      </c>
    </row>
    <row r="1533" spans="1:2" x14ac:dyDescent="0.35">
      <c r="A1533" s="29" t="s">
        <v>731</v>
      </c>
      <c r="B1533" s="30">
        <v>0.9</v>
      </c>
    </row>
    <row r="1534" spans="1:2" x14ac:dyDescent="0.35">
      <c r="A1534" s="29" t="s">
        <v>732</v>
      </c>
      <c r="B1534" s="30">
        <v>1.1000000000000001</v>
      </c>
    </row>
    <row r="1535" spans="1:2" x14ac:dyDescent="0.35">
      <c r="A1535" s="29" t="s">
        <v>733</v>
      </c>
      <c r="B1535" s="30">
        <v>0.3</v>
      </c>
    </row>
    <row r="1536" spans="1:2" x14ac:dyDescent="0.35">
      <c r="A1536" s="29" t="s">
        <v>734</v>
      </c>
      <c r="B1536" s="30">
        <v>1.4</v>
      </c>
    </row>
    <row r="1537" spans="1:2" x14ac:dyDescent="0.35">
      <c r="A1537" s="29" t="s">
        <v>735</v>
      </c>
      <c r="B1537" s="30">
        <v>0.9</v>
      </c>
    </row>
    <row r="1538" spans="1:2" x14ac:dyDescent="0.35">
      <c r="A1538" s="29" t="s">
        <v>736</v>
      </c>
      <c r="B1538" s="30">
        <v>0.6</v>
      </c>
    </row>
    <row r="1539" spans="1:2" x14ac:dyDescent="0.35">
      <c r="A1539" s="29" t="s">
        <v>737</v>
      </c>
      <c r="B1539" s="30">
        <v>0.2</v>
      </c>
    </row>
    <row r="1540" spans="1:2" x14ac:dyDescent="0.35">
      <c r="A1540" s="29" t="s">
        <v>738</v>
      </c>
      <c r="B1540" s="30">
        <v>1.5</v>
      </c>
    </row>
    <row r="1541" spans="1:2" x14ac:dyDescent="0.35">
      <c r="A1541" s="29" t="s">
        <v>739</v>
      </c>
      <c r="B1541" s="30">
        <v>1</v>
      </c>
    </row>
    <row r="1542" spans="1:2" x14ac:dyDescent="0.35">
      <c r="A1542" s="29" t="s">
        <v>740</v>
      </c>
      <c r="B1542" s="30">
        <v>0.6</v>
      </c>
    </row>
    <row r="1543" spans="1:2" x14ac:dyDescent="0.35">
      <c r="A1543" s="29" t="s">
        <v>741</v>
      </c>
      <c r="B1543" s="30">
        <v>0.4</v>
      </c>
    </row>
    <row r="1544" spans="1:2" x14ac:dyDescent="0.35">
      <c r="A1544" s="29" t="s">
        <v>742</v>
      </c>
      <c r="B1544" s="30">
        <v>0.7</v>
      </c>
    </row>
    <row r="1545" spans="1:2" x14ac:dyDescent="0.35">
      <c r="A1545" s="29" t="s">
        <v>743</v>
      </c>
      <c r="B1545" s="30">
        <v>1</v>
      </c>
    </row>
    <row r="1546" spans="1:2" x14ac:dyDescent="0.35">
      <c r="A1546" s="29" t="s">
        <v>744</v>
      </c>
      <c r="B1546" s="30">
        <v>0.8</v>
      </c>
    </row>
    <row r="1547" spans="1:2" x14ac:dyDescent="0.35">
      <c r="A1547" s="29" t="s">
        <v>745</v>
      </c>
      <c r="B1547" s="30">
        <v>0.3</v>
      </c>
    </row>
    <row r="1548" spans="1:2" x14ac:dyDescent="0.35">
      <c r="A1548" s="29" t="s">
        <v>746</v>
      </c>
      <c r="B1548" s="30">
        <v>0.5</v>
      </c>
    </row>
    <row r="1549" spans="1:2" x14ac:dyDescent="0.35">
      <c r="A1549" s="29" t="s">
        <v>747</v>
      </c>
      <c r="B1549" s="214" t="s">
        <v>810</v>
      </c>
    </row>
    <row r="1550" spans="1:2" x14ac:dyDescent="0.35">
      <c r="A1550" s="29" t="s">
        <v>748</v>
      </c>
      <c r="B1550" s="30">
        <v>0.6</v>
      </c>
    </row>
    <row r="1551" spans="1:2" x14ac:dyDescent="0.35">
      <c r="A1551" s="29" t="s">
        <v>749</v>
      </c>
      <c r="B1551" s="30">
        <v>0.3</v>
      </c>
    </row>
    <row r="1552" spans="1:2" x14ac:dyDescent="0.35">
      <c r="A1552" s="29" t="s">
        <v>750</v>
      </c>
      <c r="B1552" s="30">
        <v>0.9</v>
      </c>
    </row>
    <row r="1553" spans="1:2" x14ac:dyDescent="0.35">
      <c r="A1553" s="29" t="s">
        <v>751</v>
      </c>
      <c r="B1553" s="30">
        <v>0.4</v>
      </c>
    </row>
    <row r="1554" spans="1:2" x14ac:dyDescent="0.35">
      <c r="A1554" s="29" t="s">
        <v>752</v>
      </c>
      <c r="B1554" s="30">
        <v>0.7</v>
      </c>
    </row>
    <row r="1555" spans="1:2" x14ac:dyDescent="0.35">
      <c r="A1555" s="29" t="s">
        <v>753</v>
      </c>
      <c r="B1555" s="30">
        <v>0.9</v>
      </c>
    </row>
    <row r="1556" spans="1:2" x14ac:dyDescent="0.35">
      <c r="A1556" s="29" t="s">
        <v>754</v>
      </c>
      <c r="B1556" s="30">
        <v>1</v>
      </c>
    </row>
    <row r="1557" spans="1:2" x14ac:dyDescent="0.35">
      <c r="A1557" s="29" t="s">
        <v>755</v>
      </c>
      <c r="B1557" s="30">
        <v>0.8</v>
      </c>
    </row>
    <row r="1558" spans="1:2" x14ac:dyDescent="0.35">
      <c r="A1558" s="29" t="s">
        <v>756</v>
      </c>
      <c r="B1558" s="30">
        <v>0.3</v>
      </c>
    </row>
    <row r="1559" spans="1:2" x14ac:dyDescent="0.35">
      <c r="A1559" s="29" t="s">
        <v>757</v>
      </c>
      <c r="B1559" s="30">
        <v>0.5</v>
      </c>
    </row>
    <row r="1560" spans="1:2" x14ac:dyDescent="0.35">
      <c r="A1560" s="29" t="s">
        <v>758</v>
      </c>
      <c r="B1560" s="30">
        <v>0.6</v>
      </c>
    </row>
    <row r="1561" spans="1:2" x14ac:dyDescent="0.35">
      <c r="A1561" s="29" t="s">
        <v>759</v>
      </c>
      <c r="B1561" s="30">
        <v>0.4</v>
      </c>
    </row>
    <row r="1562" spans="1:2" x14ac:dyDescent="0.35">
      <c r="A1562" s="29" t="s">
        <v>760</v>
      </c>
      <c r="B1562" s="30">
        <v>0.7</v>
      </c>
    </row>
    <row r="1563" spans="1:2" x14ac:dyDescent="0.35">
      <c r="A1563" s="29" t="s">
        <v>761</v>
      </c>
      <c r="B1563" s="30">
        <v>0.9</v>
      </c>
    </row>
    <row r="1564" spans="1:2" x14ac:dyDescent="0.35">
      <c r="A1564" s="29" t="s">
        <v>762</v>
      </c>
      <c r="B1564" s="30">
        <v>1.1000000000000001</v>
      </c>
    </row>
    <row r="1565" spans="1:2" x14ac:dyDescent="0.35">
      <c r="A1565" s="29" t="s">
        <v>763</v>
      </c>
      <c r="B1565" s="30">
        <v>0.8</v>
      </c>
    </row>
    <row r="1566" spans="1:2" x14ac:dyDescent="0.35">
      <c r="A1566" s="29" t="s">
        <v>764</v>
      </c>
      <c r="B1566" s="30">
        <v>0.3</v>
      </c>
    </row>
    <row r="1567" spans="1:2" x14ac:dyDescent="0.35">
      <c r="A1567" s="29" t="s">
        <v>765</v>
      </c>
      <c r="B1567" s="30">
        <v>0.5</v>
      </c>
    </row>
    <row r="1568" spans="1:2" x14ac:dyDescent="0.35">
      <c r="A1568" s="29" t="s">
        <v>766</v>
      </c>
      <c r="B1568" s="30">
        <v>0.6</v>
      </c>
    </row>
    <row r="1569" spans="1:2" x14ac:dyDescent="0.35">
      <c r="A1569" s="29" t="s">
        <v>767</v>
      </c>
      <c r="B1569" s="30">
        <v>0.4</v>
      </c>
    </row>
    <row r="1570" spans="1:2" x14ac:dyDescent="0.35">
      <c r="A1570" s="29" t="s">
        <v>768</v>
      </c>
      <c r="B1570" s="30">
        <v>0.7</v>
      </c>
    </row>
    <row r="1571" spans="1:2" x14ac:dyDescent="0.35">
      <c r="A1571" s="29" t="s">
        <v>769</v>
      </c>
      <c r="B1571" s="30">
        <v>0.9</v>
      </c>
    </row>
    <row r="1572" spans="1:2" x14ac:dyDescent="0.35">
      <c r="A1572" s="29" t="s">
        <v>770</v>
      </c>
      <c r="B1572" s="30">
        <v>1</v>
      </c>
    </row>
    <row r="1573" spans="1:2" x14ac:dyDescent="0.35">
      <c r="A1573" s="29" t="s">
        <v>771</v>
      </c>
      <c r="B1573" s="30">
        <v>0.8</v>
      </c>
    </row>
    <row r="1574" spans="1:2" x14ac:dyDescent="0.35">
      <c r="A1574" s="29" t="s">
        <v>772</v>
      </c>
      <c r="B1574" s="30">
        <v>0.3</v>
      </c>
    </row>
    <row r="1575" spans="1:2" x14ac:dyDescent="0.35">
      <c r="A1575" s="29" t="s">
        <v>773</v>
      </c>
      <c r="B1575" s="30">
        <v>0.5</v>
      </c>
    </row>
    <row r="1576" spans="1:2" x14ac:dyDescent="0.35">
      <c r="A1576" s="29" t="s">
        <v>774</v>
      </c>
      <c r="B1576" s="30">
        <v>0.6</v>
      </c>
    </row>
    <row r="1577" spans="1:2" x14ac:dyDescent="0.35">
      <c r="A1577" s="29" t="s">
        <v>775</v>
      </c>
      <c r="B1577" s="30">
        <v>0.4</v>
      </c>
    </row>
    <row r="1578" spans="1:2" x14ac:dyDescent="0.35">
      <c r="A1578" s="29" t="s">
        <v>776</v>
      </c>
      <c r="B1578" s="30">
        <v>0.7</v>
      </c>
    </row>
    <row r="1579" spans="1:2" x14ac:dyDescent="0.35">
      <c r="A1579" s="29" t="s">
        <v>777</v>
      </c>
      <c r="B1579" s="30">
        <v>0.9</v>
      </c>
    </row>
    <row r="1580" spans="1:2" x14ac:dyDescent="0.35">
      <c r="A1580" s="29" t="s">
        <v>778</v>
      </c>
      <c r="B1580" s="30">
        <v>1.1000000000000001</v>
      </c>
    </row>
    <row r="1581" spans="1:2" x14ac:dyDescent="0.35">
      <c r="A1581" s="29" t="s">
        <v>779</v>
      </c>
      <c r="B1581" s="30">
        <v>0.8</v>
      </c>
    </row>
    <row r="1582" spans="1:2" x14ac:dyDescent="0.35">
      <c r="A1582" s="29" t="s">
        <v>780</v>
      </c>
      <c r="B1582" s="30">
        <v>0.3</v>
      </c>
    </row>
    <row r="1583" spans="1:2" x14ac:dyDescent="0.35">
      <c r="A1583" s="29" t="s">
        <v>781</v>
      </c>
      <c r="B1583" s="30">
        <v>0.5</v>
      </c>
    </row>
    <row r="1584" spans="1:2" x14ac:dyDescent="0.35">
      <c r="A1584" s="29" t="s">
        <v>782</v>
      </c>
      <c r="B1584" s="30">
        <v>0.6</v>
      </c>
    </row>
    <row r="1585" spans="1:2" x14ac:dyDescent="0.35">
      <c r="A1585" s="29" t="s">
        <v>783</v>
      </c>
      <c r="B1585" s="30">
        <v>0.4</v>
      </c>
    </row>
    <row r="1586" spans="1:2" x14ac:dyDescent="0.35">
      <c r="A1586" s="29" t="s">
        <v>784</v>
      </c>
      <c r="B1586" s="30">
        <v>0.7</v>
      </c>
    </row>
    <row r="1587" spans="1:2" x14ac:dyDescent="0.35">
      <c r="A1587" s="29" t="s">
        <v>785</v>
      </c>
      <c r="B1587" s="30">
        <v>0.9</v>
      </c>
    </row>
    <row r="1588" spans="1:2" x14ac:dyDescent="0.35">
      <c r="A1588" s="29" t="s">
        <v>786</v>
      </c>
      <c r="B1588" s="30">
        <v>1</v>
      </c>
    </row>
    <row r="1589" spans="1:2" x14ac:dyDescent="0.35">
      <c r="A1589" s="29" t="s">
        <v>787</v>
      </c>
      <c r="B1589" s="30">
        <v>0.8</v>
      </c>
    </row>
    <row r="1590" spans="1:2" x14ac:dyDescent="0.35">
      <c r="A1590" s="29" t="s">
        <v>788</v>
      </c>
      <c r="B1590" s="30">
        <v>0.3</v>
      </c>
    </row>
    <row r="1591" spans="1:2" x14ac:dyDescent="0.35">
      <c r="A1591" s="29" t="s">
        <v>789</v>
      </c>
      <c r="B1591" s="30">
        <v>0.5</v>
      </c>
    </row>
    <row r="1592" spans="1:2" x14ac:dyDescent="0.35">
      <c r="A1592" s="29" t="s">
        <v>790</v>
      </c>
      <c r="B1592" s="30">
        <v>0.6</v>
      </c>
    </row>
    <row r="1593" spans="1:2" x14ac:dyDescent="0.35">
      <c r="A1593" s="29" t="s">
        <v>791</v>
      </c>
      <c r="B1593" s="30">
        <v>0.4</v>
      </c>
    </row>
    <row r="1594" spans="1:2" x14ac:dyDescent="0.35">
      <c r="A1594" s="29" t="s">
        <v>792</v>
      </c>
      <c r="B1594" s="30">
        <v>0.7</v>
      </c>
    </row>
    <row r="1595" spans="1:2" x14ac:dyDescent="0.35">
      <c r="A1595" s="29" t="s">
        <v>793</v>
      </c>
      <c r="B1595" s="30">
        <v>0.9</v>
      </c>
    </row>
    <row r="1596" spans="1:2" x14ac:dyDescent="0.35">
      <c r="A1596" s="29" t="s">
        <v>794</v>
      </c>
      <c r="B1596" s="30">
        <v>1.1000000000000001</v>
      </c>
    </row>
    <row r="1597" spans="1:2" x14ac:dyDescent="0.35">
      <c r="A1597" s="29" t="s">
        <v>795</v>
      </c>
      <c r="B1597" s="30">
        <v>0.8</v>
      </c>
    </row>
    <row r="1598" spans="1:2" x14ac:dyDescent="0.35">
      <c r="A1598" s="29" t="s">
        <v>796</v>
      </c>
      <c r="B1598" s="30">
        <v>0.3</v>
      </c>
    </row>
    <row r="1599" spans="1:2" x14ac:dyDescent="0.35">
      <c r="A1599" s="29" t="s">
        <v>797</v>
      </c>
      <c r="B1599" s="30">
        <v>0.5</v>
      </c>
    </row>
    <row r="1600" spans="1:2" x14ac:dyDescent="0.35">
      <c r="A1600" s="29" t="s">
        <v>798</v>
      </c>
      <c r="B1600" s="30">
        <v>0.6</v>
      </c>
    </row>
    <row r="1601" spans="1:16" x14ac:dyDescent="0.35">
      <c r="A1601" s="29" t="s">
        <v>799</v>
      </c>
      <c r="B1601" s="30">
        <v>0.4</v>
      </c>
    </row>
    <row r="1602" spans="1:16" x14ac:dyDescent="0.35">
      <c r="A1602" s="29" t="s">
        <v>800</v>
      </c>
      <c r="B1602" s="30">
        <v>0.7</v>
      </c>
    </row>
    <row r="1603" spans="1:16" x14ac:dyDescent="0.35">
      <c r="A1603" s="29" t="s">
        <v>801</v>
      </c>
      <c r="B1603" s="30">
        <v>0.9</v>
      </c>
    </row>
    <row r="1604" spans="1:16" x14ac:dyDescent="0.35">
      <c r="A1604" s="29" t="s">
        <v>802</v>
      </c>
      <c r="B1604" s="30">
        <v>1</v>
      </c>
    </row>
    <row r="1605" spans="1:16" x14ac:dyDescent="0.35">
      <c r="A1605" s="29" t="s">
        <v>803</v>
      </c>
      <c r="B1605" s="30">
        <v>0.8</v>
      </c>
    </row>
    <row r="1606" spans="1:16" x14ac:dyDescent="0.35">
      <c r="A1606" s="29" t="s">
        <v>804</v>
      </c>
      <c r="B1606" s="30">
        <v>0.3</v>
      </c>
    </row>
    <row r="1607" spans="1:16" x14ac:dyDescent="0.35">
      <c r="A1607" s="29" t="s">
        <v>805</v>
      </c>
      <c r="B1607" s="30">
        <v>0.5</v>
      </c>
    </row>
    <row r="1608" spans="1:16" x14ac:dyDescent="0.35">
      <c r="A1608" s="29" t="s">
        <v>806</v>
      </c>
      <c r="B1608" s="30">
        <v>0.6</v>
      </c>
    </row>
    <row r="1609" spans="1:16" x14ac:dyDescent="0.35">
      <c r="A1609" s="29" t="s">
        <v>807</v>
      </c>
      <c r="B1609" s="30">
        <v>0.4</v>
      </c>
    </row>
    <row r="1610" spans="1:16" x14ac:dyDescent="0.35">
      <c r="A1610" s="29" t="s">
        <v>808</v>
      </c>
      <c r="B1610" s="30">
        <v>0.7</v>
      </c>
    </row>
    <row r="1611" spans="1:16" x14ac:dyDescent="0.35">
      <c r="A1611" s="29" t="s">
        <v>809</v>
      </c>
      <c r="B1611" s="30">
        <v>0.9</v>
      </c>
    </row>
    <row r="1612" spans="1:16" ht="15" thickBot="1" x14ac:dyDescent="0.4">
      <c r="A1612" s="31" t="s">
        <v>811</v>
      </c>
      <c r="B1612" s="32">
        <v>1.1000000000000001</v>
      </c>
    </row>
    <row r="1613" spans="1:16" ht="15" thickBot="1" x14ac:dyDescent="0.4">
      <c r="G1613" s="23"/>
      <c r="H1613" s="23"/>
    </row>
    <row r="1614" spans="1:16" x14ac:dyDescent="0.35">
      <c r="E1614" s="341" t="s">
        <v>626</v>
      </c>
      <c r="F1614" s="342"/>
      <c r="G1614" s="23"/>
      <c r="H1614" s="23"/>
      <c r="K1614" s="332" t="s">
        <v>832</v>
      </c>
      <c r="L1614" s="333"/>
      <c r="M1614" s="333"/>
      <c r="N1614" s="333"/>
      <c r="O1614" s="333"/>
      <c r="P1614" s="334"/>
    </row>
    <row r="1615" spans="1:16" x14ac:dyDescent="0.35">
      <c r="E1615" s="343"/>
      <c r="F1615" s="344"/>
      <c r="K1615" s="335"/>
      <c r="L1615" s="336"/>
      <c r="M1615" s="336"/>
      <c r="N1615" s="336"/>
      <c r="O1615" s="336"/>
      <c r="P1615" s="337"/>
    </row>
    <row r="1616" spans="1:16" ht="15" thickBot="1" x14ac:dyDescent="0.4">
      <c r="E1616" s="345"/>
      <c r="F1616" s="346"/>
      <c r="K1616" s="338"/>
      <c r="L1616" s="339"/>
      <c r="M1616" s="339"/>
      <c r="N1616" s="339"/>
      <c r="O1616" s="339"/>
      <c r="P1616" s="340"/>
    </row>
    <row r="1618" spans="3:4" ht="21" x14ac:dyDescent="0.5">
      <c r="C1618" s="216" t="s">
        <v>817</v>
      </c>
      <c r="D1618" s="216">
        <v>170</v>
      </c>
    </row>
    <row r="1619" spans="3:4" ht="21" x14ac:dyDescent="0.5">
      <c r="C1619" s="216" t="s">
        <v>818</v>
      </c>
      <c r="D1619" s="216">
        <v>8</v>
      </c>
    </row>
    <row r="1620" spans="3:4" ht="21" x14ac:dyDescent="0.5">
      <c r="C1620" s="216" t="s">
        <v>816</v>
      </c>
      <c r="D1620" s="216">
        <v>100</v>
      </c>
    </row>
    <row r="1621" spans="3:4" ht="21" x14ac:dyDescent="0.5">
      <c r="C1621" s="216" t="s">
        <v>829</v>
      </c>
      <c r="D1621" s="216">
        <v>0.95</v>
      </c>
    </row>
    <row r="1622" spans="3:4" ht="21" x14ac:dyDescent="0.5">
      <c r="C1622" s="216" t="s">
        <v>910</v>
      </c>
      <c r="D1622" s="216">
        <v>1.96</v>
      </c>
    </row>
    <row r="1623" spans="3:4" ht="21" x14ac:dyDescent="0.5">
      <c r="C1623" s="216"/>
      <c r="D1623" s="216"/>
    </row>
    <row r="1624" spans="3:4" ht="21" x14ac:dyDescent="0.5">
      <c r="C1624" s="217" t="s">
        <v>819</v>
      </c>
      <c r="D1624" s="216">
        <f>1-0.95</f>
        <v>5.0000000000000044E-2</v>
      </c>
    </row>
    <row r="1625" spans="3:4" ht="21" x14ac:dyDescent="0.5">
      <c r="C1625" s="216"/>
      <c r="D1625" s="216"/>
    </row>
    <row r="1626" spans="3:4" ht="21" x14ac:dyDescent="0.5">
      <c r="C1626" s="216" t="s">
        <v>813</v>
      </c>
      <c r="D1626" s="216">
        <f>_xlfn.CONFIDENCE.NORM(D1624,D1619,D1620)</f>
        <v>1.567971187632043</v>
      </c>
    </row>
    <row r="1627" spans="3:4" ht="21" x14ac:dyDescent="0.5">
      <c r="C1627" s="216"/>
      <c r="D1627" s="216"/>
    </row>
    <row r="1628" spans="3:4" ht="21" x14ac:dyDescent="0.5">
      <c r="C1628" s="216" t="s">
        <v>814</v>
      </c>
      <c r="D1628" s="216">
        <f>D1618-D1626</f>
        <v>168.43202881236795</v>
      </c>
    </row>
    <row r="1629" spans="3:4" ht="21" x14ac:dyDescent="0.5">
      <c r="C1629" s="216" t="s">
        <v>815</v>
      </c>
      <c r="D1629" s="216">
        <f>D1618+D1626</f>
        <v>171.56797118763205</v>
      </c>
    </row>
    <row r="1634" spans="4:15" ht="15" thickBot="1" x14ac:dyDescent="0.4"/>
    <row r="1635" spans="4:15" x14ac:dyDescent="0.35">
      <c r="E1635" s="323" t="s">
        <v>830</v>
      </c>
      <c r="F1635" s="324"/>
      <c r="G1635" s="324"/>
      <c r="H1635" s="324"/>
      <c r="I1635" s="324"/>
      <c r="J1635" s="324"/>
      <c r="K1635" s="324"/>
      <c r="L1635" s="324"/>
      <c r="M1635" s="324"/>
      <c r="N1635" s="324"/>
      <c r="O1635" s="325"/>
    </row>
    <row r="1636" spans="4:15" x14ac:dyDescent="0.35">
      <c r="E1636" s="326"/>
      <c r="F1636" s="327"/>
      <c r="G1636" s="327"/>
      <c r="H1636" s="327"/>
      <c r="I1636" s="327"/>
      <c r="J1636" s="327"/>
      <c r="K1636" s="327"/>
      <c r="L1636" s="327"/>
      <c r="M1636" s="327"/>
      <c r="N1636" s="327"/>
      <c r="O1636" s="328"/>
    </row>
    <row r="1637" spans="4:15" x14ac:dyDescent="0.35">
      <c r="E1637" s="326"/>
      <c r="F1637" s="327"/>
      <c r="G1637" s="327"/>
      <c r="H1637" s="327"/>
      <c r="I1637" s="327"/>
      <c r="J1637" s="327"/>
      <c r="K1637" s="327"/>
      <c r="L1637" s="327"/>
      <c r="M1637" s="327"/>
      <c r="N1637" s="327"/>
      <c r="O1637" s="328"/>
    </row>
    <row r="1638" spans="4:15" x14ac:dyDescent="0.35">
      <c r="E1638" s="326"/>
      <c r="F1638" s="327"/>
      <c r="G1638" s="327"/>
      <c r="H1638" s="327"/>
      <c r="I1638" s="327"/>
      <c r="J1638" s="327"/>
      <c r="K1638" s="327"/>
      <c r="L1638" s="327"/>
      <c r="M1638" s="327"/>
      <c r="N1638" s="327"/>
      <c r="O1638" s="328"/>
    </row>
    <row r="1639" spans="4:15" x14ac:dyDescent="0.35">
      <c r="E1639" s="326"/>
      <c r="F1639" s="327"/>
      <c r="G1639" s="327"/>
      <c r="H1639" s="327"/>
      <c r="I1639" s="327"/>
      <c r="J1639" s="327"/>
      <c r="K1639" s="327"/>
      <c r="L1639" s="327"/>
      <c r="M1639" s="327"/>
      <c r="N1639" s="327"/>
      <c r="O1639" s="328"/>
    </row>
    <row r="1640" spans="4:15" x14ac:dyDescent="0.35">
      <c r="E1640" s="326"/>
      <c r="F1640" s="327"/>
      <c r="G1640" s="327"/>
      <c r="H1640" s="327"/>
      <c r="I1640" s="327"/>
      <c r="J1640" s="327"/>
      <c r="K1640" s="327"/>
      <c r="L1640" s="327"/>
      <c r="M1640" s="327"/>
      <c r="N1640" s="327"/>
      <c r="O1640" s="328"/>
    </row>
    <row r="1641" spans="4:15" ht="14.5" customHeight="1" thickBot="1" x14ac:dyDescent="0.4">
      <c r="D1641" s="215"/>
      <c r="E1641" s="329"/>
      <c r="F1641" s="330"/>
      <c r="G1641" s="330"/>
      <c r="H1641" s="330"/>
      <c r="I1641" s="330"/>
      <c r="J1641" s="330"/>
      <c r="K1641" s="330"/>
      <c r="L1641" s="330"/>
      <c r="M1641" s="330"/>
      <c r="N1641" s="330"/>
      <c r="O1641" s="331"/>
    </row>
    <row r="1642" spans="4:15" ht="14.5" customHeight="1" x14ac:dyDescent="0.35"/>
    <row r="1643" spans="4:15" ht="14.5" customHeight="1" thickBot="1" x14ac:dyDescent="0.4"/>
    <row r="1644" spans="4:15" x14ac:dyDescent="0.35">
      <c r="D1644" s="495" t="s">
        <v>354</v>
      </c>
      <c r="E1644" s="496"/>
    </row>
    <row r="1645" spans="4:15" x14ac:dyDescent="0.35">
      <c r="D1645" s="497"/>
      <c r="E1645" s="498"/>
    </row>
    <row r="1646" spans="4:15" ht="15" thickBot="1" x14ac:dyDescent="0.4">
      <c r="D1646" s="499"/>
      <c r="E1646" s="500"/>
    </row>
    <row r="1650" spans="1:10" ht="15" thickBot="1" x14ac:dyDescent="0.4"/>
    <row r="1651" spans="1:10" ht="18.5" x14ac:dyDescent="0.45">
      <c r="A1651" s="157" t="s">
        <v>917</v>
      </c>
      <c r="C1651" s="219" t="s">
        <v>826</v>
      </c>
      <c r="D1651" s="220">
        <v>0.1</v>
      </c>
    </row>
    <row r="1652" spans="1:10" ht="18.5" x14ac:dyDescent="0.45">
      <c r="A1652" s="285" t="s">
        <v>912</v>
      </c>
      <c r="C1652" s="231" t="s">
        <v>827</v>
      </c>
      <c r="D1652" s="222">
        <v>0.9</v>
      </c>
    </row>
    <row r="1653" spans="1:10" ht="18.5" x14ac:dyDescent="0.45">
      <c r="A1653" s="285" t="s">
        <v>916</v>
      </c>
      <c r="C1653" s="221" t="s">
        <v>820</v>
      </c>
      <c r="D1653" s="222">
        <v>320</v>
      </c>
    </row>
    <row r="1654" spans="1:10" ht="18.5" x14ac:dyDescent="0.45">
      <c r="A1654" s="285" t="s">
        <v>913</v>
      </c>
      <c r="C1654" s="221" t="s">
        <v>822</v>
      </c>
      <c r="D1654" s="222">
        <v>0.64</v>
      </c>
    </row>
    <row r="1655" spans="1:10" ht="18.5" x14ac:dyDescent="0.45">
      <c r="A1655" s="285" t="s">
        <v>914</v>
      </c>
      <c r="C1655" s="221" t="s">
        <v>821</v>
      </c>
      <c r="D1655" s="222">
        <f>1-D1654</f>
        <v>0.36</v>
      </c>
    </row>
    <row r="1656" spans="1:10" ht="18.5" x14ac:dyDescent="0.45">
      <c r="A1656" s="285"/>
      <c r="C1656" s="221" t="s">
        <v>911</v>
      </c>
      <c r="D1656" s="228">
        <f>ABS(_xlfn.NORM.INV(D1651/2,0,1))</f>
        <v>1.6448536269514726</v>
      </c>
    </row>
    <row r="1657" spans="1:10" ht="18.5" x14ac:dyDescent="0.45">
      <c r="A1657" s="285" t="s">
        <v>915</v>
      </c>
      <c r="C1657" s="221" t="s">
        <v>812</v>
      </c>
      <c r="D1657" s="222">
        <v>500</v>
      </c>
    </row>
    <row r="1658" spans="1:10" ht="19" thickBot="1" x14ac:dyDescent="0.5">
      <c r="C1658" s="218" t="s">
        <v>828</v>
      </c>
      <c r="D1658" s="223">
        <f>D1656*SQRT(D1654*D1655/D1657)</f>
        <v>3.5308843419845498E-2</v>
      </c>
    </row>
    <row r="1659" spans="1:10" ht="17.5" customHeight="1" thickBot="1" x14ac:dyDescent="0.4"/>
    <row r="1660" spans="1:10" ht="17.5" customHeight="1" x14ac:dyDescent="0.45">
      <c r="B1660" s="224" t="s">
        <v>824</v>
      </c>
      <c r="C1660" s="493" t="s">
        <v>823</v>
      </c>
      <c r="D1660" s="225" t="s">
        <v>825</v>
      </c>
    </row>
    <row r="1661" spans="1:10" ht="16" thickBot="1" x14ac:dyDescent="0.5">
      <c r="B1661" s="227">
        <f>D1654-D1658</f>
        <v>0.60469115658015449</v>
      </c>
      <c r="C1661" s="494"/>
      <c r="D1661" s="226">
        <f>D1654+D1658</f>
        <v>0.67530884341984554</v>
      </c>
    </row>
    <row r="1663" spans="1:10" ht="15" thickBot="1" x14ac:dyDescent="0.4"/>
    <row r="1664" spans="1:10" x14ac:dyDescent="0.35">
      <c r="E1664" s="501" t="s">
        <v>831</v>
      </c>
      <c r="F1664" s="502"/>
      <c r="G1664" s="502"/>
      <c r="H1664" s="502"/>
      <c r="I1664" s="502"/>
      <c r="J1664" s="503"/>
    </row>
    <row r="1665" spans="2:14" ht="15" thickBot="1" x14ac:dyDescent="0.4">
      <c r="E1665" s="504"/>
      <c r="F1665" s="505"/>
      <c r="G1665" s="505"/>
      <c r="H1665" s="505"/>
      <c r="I1665" s="505"/>
      <c r="J1665" s="506"/>
    </row>
    <row r="1670" spans="2:14" ht="15" thickBot="1" x14ac:dyDescent="0.4"/>
    <row r="1671" spans="2:14" x14ac:dyDescent="0.35">
      <c r="E1671" s="507" t="s">
        <v>353</v>
      </c>
      <c r="F1671" s="508"/>
      <c r="I1671" s="332" t="s">
        <v>833</v>
      </c>
      <c r="J1671" s="333"/>
      <c r="K1671" s="333"/>
      <c r="L1671" s="333"/>
      <c r="M1671" s="333"/>
      <c r="N1671" s="334"/>
    </row>
    <row r="1672" spans="2:14" x14ac:dyDescent="0.35">
      <c r="E1672" s="509"/>
      <c r="F1672" s="510"/>
      <c r="I1672" s="335"/>
      <c r="J1672" s="336"/>
      <c r="K1672" s="336"/>
      <c r="L1672" s="336"/>
      <c r="M1672" s="336"/>
      <c r="N1672" s="337"/>
    </row>
    <row r="1673" spans="2:14" ht="15" thickBot="1" x14ac:dyDescent="0.4">
      <c r="E1673" s="511"/>
      <c r="F1673" s="512"/>
      <c r="I1673" s="338"/>
      <c r="J1673" s="339"/>
      <c r="K1673" s="339"/>
      <c r="L1673" s="339"/>
      <c r="M1673" s="339"/>
      <c r="N1673" s="340"/>
    </row>
    <row r="1678" spans="2:14" ht="15" thickBot="1" x14ac:dyDescent="0.4"/>
    <row r="1679" spans="2:14" ht="15.5" x14ac:dyDescent="0.35">
      <c r="B1679" s="115" t="s">
        <v>844</v>
      </c>
      <c r="C1679" s="237" t="s">
        <v>845</v>
      </c>
    </row>
    <row r="1680" spans="2:14" x14ac:dyDescent="0.35">
      <c r="B1680" s="83">
        <v>50</v>
      </c>
      <c r="C1680" s="44">
        <v>58</v>
      </c>
    </row>
    <row r="1681" spans="2:7" x14ac:dyDescent="0.35">
      <c r="B1681" s="83">
        <v>60</v>
      </c>
      <c r="C1681" s="44">
        <v>60</v>
      </c>
    </row>
    <row r="1682" spans="2:7" x14ac:dyDescent="0.35">
      <c r="B1682" s="83">
        <v>58</v>
      </c>
      <c r="C1682" s="44">
        <v>58</v>
      </c>
    </row>
    <row r="1683" spans="2:7" x14ac:dyDescent="0.35">
      <c r="B1683" s="83">
        <v>78</v>
      </c>
      <c r="C1683" s="44">
        <v>78</v>
      </c>
    </row>
    <row r="1684" spans="2:7" x14ac:dyDescent="0.35">
      <c r="B1684" s="83">
        <v>64</v>
      </c>
      <c r="C1684" s="44">
        <v>64</v>
      </c>
    </row>
    <row r="1685" spans="2:7" x14ac:dyDescent="0.35">
      <c r="B1685" s="83">
        <v>98</v>
      </c>
      <c r="C1685" s="44">
        <v>54</v>
      </c>
    </row>
    <row r="1686" spans="2:7" x14ac:dyDescent="0.35">
      <c r="B1686" s="83">
        <v>37</v>
      </c>
      <c r="C1686" s="44">
        <v>37</v>
      </c>
    </row>
    <row r="1687" spans="2:7" x14ac:dyDescent="0.35">
      <c r="B1687" s="83">
        <v>87</v>
      </c>
      <c r="C1687" s="44">
        <v>43</v>
      </c>
    </row>
    <row r="1688" spans="2:7" x14ac:dyDescent="0.35">
      <c r="B1688" s="83">
        <v>76</v>
      </c>
      <c r="C1688" s="44">
        <v>32</v>
      </c>
    </row>
    <row r="1689" spans="2:7" x14ac:dyDescent="0.35">
      <c r="B1689" s="83">
        <v>45</v>
      </c>
      <c r="C1689" s="44">
        <v>23</v>
      </c>
    </row>
    <row r="1690" spans="2:7" x14ac:dyDescent="0.35">
      <c r="B1690" s="83">
        <v>65</v>
      </c>
      <c r="C1690" s="44">
        <v>20</v>
      </c>
    </row>
    <row r="1691" spans="2:7" x14ac:dyDescent="0.35">
      <c r="B1691" s="83">
        <v>57</v>
      </c>
      <c r="C1691" s="44">
        <v>75</v>
      </c>
    </row>
    <row r="1692" spans="2:7" ht="15" thickBot="1" x14ac:dyDescent="0.4">
      <c r="B1692" s="83">
        <v>85</v>
      </c>
      <c r="C1692" s="44">
        <v>49</v>
      </c>
    </row>
    <row r="1693" spans="2:7" x14ac:dyDescent="0.35">
      <c r="B1693" s="83">
        <v>50</v>
      </c>
      <c r="C1693" s="44">
        <v>98</v>
      </c>
      <c r="E1693" s="564" t="s">
        <v>859</v>
      </c>
      <c r="F1693" s="565"/>
      <c r="G1693" s="566"/>
    </row>
    <row r="1694" spans="2:7" ht="15" thickBot="1" x14ac:dyDescent="0.4">
      <c r="B1694" s="83">
        <v>72</v>
      </c>
      <c r="C1694" s="44">
        <v>56</v>
      </c>
      <c r="E1694" s="567"/>
      <c r="F1694" s="568"/>
      <c r="G1694" s="569"/>
    </row>
    <row r="1695" spans="2:7" x14ac:dyDescent="0.35">
      <c r="B1695" s="83">
        <v>70</v>
      </c>
      <c r="C1695" s="44">
        <v>70</v>
      </c>
      <c r="E1695" s="278"/>
      <c r="F1695" s="232" t="s">
        <v>848</v>
      </c>
      <c r="G1695" s="279" t="s">
        <v>849</v>
      </c>
    </row>
    <row r="1696" spans="2:7" x14ac:dyDescent="0.35">
      <c r="B1696" s="83">
        <v>61</v>
      </c>
      <c r="C1696" s="44">
        <v>57</v>
      </c>
      <c r="E1696" s="29" t="s">
        <v>850</v>
      </c>
      <c r="F1696">
        <v>61.76</v>
      </c>
      <c r="G1696" s="30">
        <v>56.04</v>
      </c>
    </row>
    <row r="1697" spans="1:25" x14ac:dyDescent="0.35">
      <c r="B1697" s="83">
        <v>43</v>
      </c>
      <c r="C1697" s="44">
        <v>54</v>
      </c>
      <c r="E1697" s="29" t="s">
        <v>851</v>
      </c>
      <c r="F1697">
        <v>359.10666666666657</v>
      </c>
      <c r="G1697" s="30">
        <v>375.87333333333362</v>
      </c>
    </row>
    <row r="1698" spans="1:25" x14ac:dyDescent="0.35">
      <c r="B1698" s="83">
        <v>23</v>
      </c>
      <c r="C1698" s="44">
        <v>50</v>
      </c>
      <c r="E1698" s="29" t="s">
        <v>852</v>
      </c>
      <c r="F1698">
        <v>25</v>
      </c>
      <c r="G1698" s="30">
        <v>25</v>
      </c>
    </row>
    <row r="1699" spans="1:25" x14ac:dyDescent="0.35">
      <c r="B1699" s="83">
        <v>43</v>
      </c>
      <c r="C1699" s="44">
        <v>43</v>
      </c>
      <c r="E1699" s="29" t="s">
        <v>853</v>
      </c>
      <c r="F1699">
        <v>0</v>
      </c>
      <c r="G1699" s="30"/>
    </row>
    <row r="1700" spans="1:25" ht="15" thickBot="1" x14ac:dyDescent="0.4">
      <c r="B1700" s="83">
        <v>93</v>
      </c>
      <c r="C1700" s="44">
        <v>93</v>
      </c>
      <c r="E1700" s="29" t="s">
        <v>846</v>
      </c>
      <c r="F1700">
        <v>48</v>
      </c>
      <c r="G1700" s="30"/>
    </row>
    <row r="1701" spans="1:25" x14ac:dyDescent="0.35">
      <c r="B1701" s="83">
        <v>82</v>
      </c>
      <c r="C1701" s="44">
        <v>82</v>
      </c>
      <c r="E1701" s="280" t="s">
        <v>854</v>
      </c>
      <c r="F1701" s="281">
        <v>1.0549412454352989</v>
      </c>
      <c r="G1701" s="30"/>
      <c r="J1701" s="27"/>
      <c r="K1701" s="21"/>
      <c r="L1701" s="21"/>
      <c r="M1701" s="21"/>
      <c r="N1701" s="21"/>
      <c r="O1701" s="21"/>
      <c r="P1701" s="21"/>
      <c r="Q1701" s="21"/>
      <c r="R1701" s="21"/>
      <c r="S1701" s="21"/>
      <c r="T1701" s="21"/>
      <c r="U1701" s="21"/>
      <c r="V1701" s="21"/>
      <c r="W1701" s="21"/>
      <c r="X1701" s="21"/>
      <c r="Y1701" s="28"/>
    </row>
    <row r="1702" spans="1:25" ht="15.5" customHeight="1" x14ac:dyDescent="0.45">
      <c r="B1702" s="83">
        <v>48</v>
      </c>
      <c r="C1702" s="44">
        <v>48</v>
      </c>
      <c r="E1702" s="29" t="s">
        <v>855</v>
      </c>
      <c r="F1702">
        <v>0.14836670117860112</v>
      </c>
      <c r="G1702" s="30"/>
      <c r="J1702" s="515" t="s">
        <v>857</v>
      </c>
      <c r="K1702" s="516"/>
      <c r="L1702" s="234" t="s">
        <v>862</v>
      </c>
      <c r="M1702" s="234"/>
      <c r="N1702" s="234"/>
      <c r="O1702" s="235" t="s">
        <v>861</v>
      </c>
      <c r="P1702" s="234"/>
      <c r="Q1702" s="234"/>
      <c r="R1702" s="234"/>
      <c r="S1702" s="234"/>
      <c r="T1702" s="234"/>
      <c r="U1702" s="234"/>
      <c r="V1702" s="234"/>
      <c r="Y1702" s="30"/>
    </row>
    <row r="1703" spans="1:25" x14ac:dyDescent="0.35">
      <c r="B1703" s="83">
        <v>40</v>
      </c>
      <c r="C1703" s="44">
        <v>40</v>
      </c>
      <c r="E1703" s="29" t="s">
        <v>856</v>
      </c>
      <c r="F1703">
        <v>1.6772241961243386</v>
      </c>
      <c r="G1703" s="30"/>
      <c r="J1703" s="29"/>
      <c r="Y1703" s="30"/>
    </row>
    <row r="1704" spans="1:25" ht="16" thickBot="1" x14ac:dyDescent="0.4">
      <c r="B1704" s="84">
        <v>59</v>
      </c>
      <c r="C1704" s="47">
        <v>59</v>
      </c>
      <c r="E1704" s="282" t="s">
        <v>857</v>
      </c>
      <c r="F1704" s="283">
        <v>0.29673340235720225</v>
      </c>
      <c r="G1704" s="30"/>
      <c r="J1704" s="29"/>
      <c r="Y1704" s="30"/>
    </row>
    <row r="1705" spans="1:25" ht="21.5" thickBot="1" x14ac:dyDescent="0.55000000000000004">
      <c r="B1705" s="23"/>
      <c r="C1705" s="23"/>
      <c r="E1705" s="284" t="s">
        <v>858</v>
      </c>
      <c r="F1705" s="233">
        <v>2.0106347576242314</v>
      </c>
      <c r="G1705" s="32"/>
      <c r="J1705" s="513" t="s">
        <v>860</v>
      </c>
      <c r="K1705" s="514"/>
      <c r="L1705" s="236" t="s">
        <v>863</v>
      </c>
      <c r="M1705" s="236"/>
      <c r="N1705" s="236"/>
      <c r="O1705" s="236"/>
      <c r="P1705" s="236"/>
      <c r="Q1705" s="236"/>
      <c r="R1705" s="236"/>
      <c r="S1705" s="236"/>
      <c r="T1705" s="236"/>
      <c r="U1705" s="236"/>
      <c r="Y1705" s="30"/>
    </row>
    <row r="1706" spans="1:25" ht="15" thickBot="1" x14ac:dyDescent="0.4">
      <c r="J1706" s="31"/>
      <c r="K1706" s="174"/>
      <c r="L1706" s="174"/>
      <c r="M1706" s="174"/>
      <c r="N1706" s="174"/>
      <c r="O1706" s="174"/>
      <c r="P1706" s="174"/>
      <c r="Q1706" s="174"/>
      <c r="R1706" s="174"/>
      <c r="S1706" s="174"/>
      <c r="T1706" s="174"/>
      <c r="U1706" s="174"/>
      <c r="V1706" s="174"/>
      <c r="W1706" s="174"/>
      <c r="X1706" s="174"/>
      <c r="Y1706" s="32"/>
    </row>
    <row r="1707" spans="1:25" x14ac:dyDescent="0.35">
      <c r="A1707" s="41" t="s">
        <v>102</v>
      </c>
      <c r="B1707" s="22">
        <f>AVERAGE(B1680:B1705)</f>
        <v>61.76</v>
      </c>
      <c r="C1707" s="42">
        <f>AVERAGE(C1680:C1705)</f>
        <v>56.04</v>
      </c>
    </row>
    <row r="1708" spans="1:25" ht="18.5" customHeight="1" x14ac:dyDescent="0.35">
      <c r="A1708" s="83"/>
      <c r="B1708" s="23"/>
      <c r="C1708" s="44"/>
    </row>
    <row r="1709" spans="1:25" ht="15" thickBot="1" x14ac:dyDescent="0.4">
      <c r="A1709" s="83" t="s">
        <v>847</v>
      </c>
      <c r="B1709" s="23">
        <f>_xlfn.VAR.S(B1680:B1705)</f>
        <v>359.10666666666657</v>
      </c>
      <c r="C1709" s="44">
        <f>_xlfn.VAR.S(C1680:C1705)</f>
        <v>375.87333333333362</v>
      </c>
    </row>
    <row r="1710" spans="1:25" ht="15" thickBot="1" x14ac:dyDescent="0.4">
      <c r="A1710" s="84"/>
      <c r="B1710" s="46"/>
      <c r="C1710" s="47"/>
      <c r="E1710" s="517" t="s">
        <v>661</v>
      </c>
      <c r="F1710" s="518"/>
      <c r="G1710" s="519"/>
    </row>
    <row r="1711" spans="1:25" x14ac:dyDescent="0.35">
      <c r="E1711" s="520"/>
      <c r="F1711" s="521"/>
      <c r="G1711" s="522"/>
    </row>
    <row r="1712" spans="1:25" ht="15" thickBot="1" x14ac:dyDescent="0.4">
      <c r="E1712" s="523"/>
      <c r="F1712" s="524"/>
      <c r="G1712" s="525"/>
    </row>
    <row r="1716" spans="2:3" ht="15.5" x14ac:dyDescent="0.35">
      <c r="B1716" s="230" t="s">
        <v>812</v>
      </c>
      <c r="C1716" s="230">
        <v>25</v>
      </c>
    </row>
    <row r="1717" spans="2:3" ht="15.5" x14ac:dyDescent="0.35">
      <c r="B1717" s="230" t="s">
        <v>834</v>
      </c>
      <c r="C1717" s="230">
        <v>510</v>
      </c>
    </row>
    <row r="1718" spans="2:3" ht="15.5" x14ac:dyDescent="0.35">
      <c r="B1718" s="230" t="s">
        <v>835</v>
      </c>
      <c r="C1718" s="230">
        <v>20</v>
      </c>
    </row>
    <row r="1719" spans="2:3" ht="15.5" x14ac:dyDescent="0.35">
      <c r="B1719" s="230" t="s">
        <v>836</v>
      </c>
      <c r="C1719" s="230">
        <v>500</v>
      </c>
    </row>
    <row r="1720" spans="2:3" ht="15.5" x14ac:dyDescent="0.35">
      <c r="B1720" s="230" t="s">
        <v>837</v>
      </c>
      <c r="C1720" s="230">
        <f>(C1717-C1719)/(C1718/SQRT(C1716))</f>
        <v>2.5</v>
      </c>
    </row>
    <row r="1721" spans="2:3" ht="15.5" x14ac:dyDescent="0.35">
      <c r="B1721" s="230"/>
      <c r="C1721" s="230"/>
    </row>
    <row r="1722" spans="2:3" ht="15.5" x14ac:dyDescent="0.35">
      <c r="B1722" s="230" t="s">
        <v>838</v>
      </c>
      <c r="C1722" s="230" t="s">
        <v>839</v>
      </c>
    </row>
    <row r="1723" spans="2:3" ht="15.5" x14ac:dyDescent="0.35">
      <c r="B1723" s="230" t="s">
        <v>840</v>
      </c>
      <c r="C1723" s="230">
        <v>0.05</v>
      </c>
    </row>
    <row r="1724" spans="2:3" ht="15.5" x14ac:dyDescent="0.35">
      <c r="B1724" s="230"/>
      <c r="C1724" s="230"/>
    </row>
    <row r="1725" spans="2:3" ht="15.5" x14ac:dyDescent="0.35">
      <c r="B1725" s="230" t="s">
        <v>841</v>
      </c>
      <c r="C1725" s="230" t="s">
        <v>842</v>
      </c>
    </row>
    <row r="1729" spans="3:6" ht="15" thickBot="1" x14ac:dyDescent="0.4"/>
    <row r="1730" spans="3:6" ht="80.5" customHeight="1" thickBot="1" x14ac:dyDescent="0.4">
      <c r="C1730" s="490" t="s">
        <v>843</v>
      </c>
      <c r="D1730" s="491"/>
      <c r="E1730" s="491"/>
      <c r="F1730" s="492"/>
    </row>
    <row r="1731" spans="3:6" x14ac:dyDescent="0.35">
      <c r="C1731" s="229"/>
      <c r="D1731" s="229"/>
    </row>
  </sheetData>
  <mergeCells count="107">
    <mergeCell ref="H460:L460"/>
    <mergeCell ref="F221:H221"/>
    <mergeCell ref="F222:H222"/>
    <mergeCell ref="F223:H223"/>
    <mergeCell ref="E256:H256"/>
    <mergeCell ref="E257:H257"/>
    <mergeCell ref="B264:F264"/>
    <mergeCell ref="F322:H324"/>
    <mergeCell ref="E1693:G1694"/>
    <mergeCell ref="A863:F863"/>
    <mergeCell ref="A974:G974"/>
    <mergeCell ref="E1004:F1005"/>
    <mergeCell ref="H918:I919"/>
    <mergeCell ref="J918:K919"/>
    <mergeCell ref="D969:F970"/>
    <mergeCell ref="E865:E866"/>
    <mergeCell ref="F865:F866"/>
    <mergeCell ref="E674:H674"/>
    <mergeCell ref="E689:F689"/>
    <mergeCell ref="D797:E798"/>
    <mergeCell ref="D1236:F1237"/>
    <mergeCell ref="B1240:F1240"/>
    <mergeCell ref="E574:H575"/>
    <mergeCell ref="D574:D575"/>
    <mergeCell ref="F157:H157"/>
    <mergeCell ref="K96:P96"/>
    <mergeCell ref="K97:P97"/>
    <mergeCell ref="K98:P98"/>
    <mergeCell ref="F129:I129"/>
    <mergeCell ref="F130:J130"/>
    <mergeCell ref="F317:H317"/>
    <mergeCell ref="F318:H318"/>
    <mergeCell ref="H459:L459"/>
    <mergeCell ref="C1730:F1730"/>
    <mergeCell ref="C1660:C1661"/>
    <mergeCell ref="D1644:E1646"/>
    <mergeCell ref="E1664:J1665"/>
    <mergeCell ref="I1671:N1673"/>
    <mergeCell ref="E1671:F1673"/>
    <mergeCell ref="J1705:K1705"/>
    <mergeCell ref="J1702:K1702"/>
    <mergeCell ref="E1710:G1712"/>
    <mergeCell ref="I2:L2"/>
    <mergeCell ref="H110:J110"/>
    <mergeCell ref="A660:H660"/>
    <mergeCell ref="E683:F684"/>
    <mergeCell ref="D168:F168"/>
    <mergeCell ref="F467:H468"/>
    <mergeCell ref="E133:H134"/>
    <mergeCell ref="C1:G2"/>
    <mergeCell ref="G20:I21"/>
    <mergeCell ref="F50:I51"/>
    <mergeCell ref="C110:E111"/>
    <mergeCell ref="A326:H326"/>
    <mergeCell ref="F439:H440"/>
    <mergeCell ref="F230:H232"/>
    <mergeCell ref="B235:H235"/>
    <mergeCell ref="E261:G262"/>
    <mergeCell ref="B13:D13"/>
    <mergeCell ref="B14:D14"/>
    <mergeCell ref="E44:J44"/>
    <mergeCell ref="E45:J45"/>
    <mergeCell ref="E46:J46"/>
    <mergeCell ref="F155:H155"/>
    <mergeCell ref="F156:H156"/>
    <mergeCell ref="H461:L461"/>
    <mergeCell ref="B471:E471"/>
    <mergeCell ref="D565:E566"/>
    <mergeCell ref="E582:F583"/>
    <mergeCell ref="B587:D589"/>
    <mergeCell ref="F629:F630"/>
    <mergeCell ref="G627:K628"/>
    <mergeCell ref="G629:K630"/>
    <mergeCell ref="G631:K632"/>
    <mergeCell ref="H736:K736"/>
    <mergeCell ref="E576:H577"/>
    <mergeCell ref="D576:D577"/>
    <mergeCell ref="D578:D579"/>
    <mergeCell ref="E578:H579"/>
    <mergeCell ref="F627:F628"/>
    <mergeCell ref="F631:F632"/>
    <mergeCell ref="B686:F686"/>
    <mergeCell ref="E643:F644"/>
    <mergeCell ref="F654:G655"/>
    <mergeCell ref="B802:G802"/>
    <mergeCell ref="E1127:F1128"/>
    <mergeCell ref="A1131:E1131"/>
    <mergeCell ref="D1159:D1160"/>
    <mergeCell ref="D1161:D1162"/>
    <mergeCell ref="E1635:O1641"/>
    <mergeCell ref="K1614:P1616"/>
    <mergeCell ref="E1614:F1616"/>
    <mergeCell ref="A1488:E1488"/>
    <mergeCell ref="D1496:F1496"/>
    <mergeCell ref="D1500:F1500"/>
    <mergeCell ref="D1365:F1365"/>
    <mergeCell ref="D1369:F1369"/>
    <mergeCell ref="E1484:F1485"/>
    <mergeCell ref="H1006:K1006"/>
    <mergeCell ref="B1008:G1008"/>
    <mergeCell ref="B1118:C1118"/>
    <mergeCell ref="B1112:C1112"/>
    <mergeCell ref="E858:F860"/>
    <mergeCell ref="D1354:F1356"/>
    <mergeCell ref="A1359:E1359"/>
    <mergeCell ref="D1247:D1248"/>
    <mergeCell ref="D1249:D1250"/>
  </mergeCells>
  <phoneticPr fontId="2" type="noConversion"/>
  <pageMargins left="0.7" right="0.7" top="0.75" bottom="0.75" header="0.3" footer="0.3"/>
  <pageSetup paperSize="9" scale="10" orientation="portrait" r:id="rId1"/>
  <drawing r:id="rId2"/>
  <tableParts count="1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579E6-10A2-41DA-860F-5A0931C1E98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Kumar</dc:creator>
  <cp:lastModifiedBy>Anuj Kumar</cp:lastModifiedBy>
  <dcterms:created xsi:type="dcterms:W3CDTF">2023-10-14T06:06:25Z</dcterms:created>
  <dcterms:modified xsi:type="dcterms:W3CDTF">2023-11-07T05:49:48Z</dcterms:modified>
</cp:coreProperties>
</file>