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<sst xmlns="http://schemas.openxmlformats.org/spreadsheetml/2006/main" count="309" uniqueCount="140">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</sst>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ColWidth="9.1289062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2"/>
    <col collapsed="false" customWidth="true" hidden="false" outlineLevel="0" max="4" min="4" style="1" width="6.22"/>
    <col collapsed="false" customWidth="false" hidden="false" outlineLevel="0" max="5" min="5" style="1" width="9.12"/>
    <col collapsed="false" customWidth="true" hidden="false" outlineLevel="0" max="7" min="6" style="1" width="12.66"/>
    <col collapsed="false" customWidth="false" hidden="false" outlineLevel="0" max="8" min="8" style="1" width="9.12"/>
    <col collapsed="false" customWidth="true" hidden="false" outlineLevel="0" max="9" min="9" style="1" width="6.22"/>
    <col collapsed="false" customWidth="false" hidden="false" outlineLevel="0" max="10" min="10" style="1" width="9.12"/>
    <col collapsed="false" customWidth="true" hidden="false" outlineLevel="0" max="12" min="11" style="1" width="12.66"/>
    <col collapsed="false" customWidth="false" hidden="false" outlineLevel="0" max="13" min="13" style="1" width="9.12"/>
    <col collapsed="false" customWidth="true" hidden="false" outlineLevel="0" max="14" min="14" style="1" width="6.22"/>
    <col collapsed="false" customWidth="false" hidden="false" outlineLevel="0" max="15" min="15" style="1" width="9.12"/>
    <col collapsed="false" customWidth="true" hidden="false" outlineLevel="0" max="17" min="16" style="1" width="12.66"/>
    <col collapsed="false" customWidth="false" hidden="false" outlineLevel="0" max="18" min="18" style="1" width="9.12"/>
    <col collapsed="false" customWidth="true" hidden="false" outlineLevel="0" max="19" min="19" style="1" width="6.22"/>
    <col collapsed="false" customWidth="false" hidden="false" outlineLevel="0" max="1024" min="20" style="1" width="9.12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0.574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5180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0.9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11.56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0.5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81.0119086604318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943.896225361844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115.600921326886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236.362163402589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5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1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2.21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0.999315448783919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5.09222058444931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1.46697569163818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4.54080418972007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1.08813567207589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0.42075267205025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16.7110602398267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75.2233734040798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21.9401505761899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67.3876053411548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405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225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80000</v>
      </c>
      <c r="G39" s="28" t="n">
        <f aca="false">ROUND(Sheet2!AD5,0)</f>
        <v>347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29200</v>
      </c>
      <c r="Q39" s="28" t="n">
        <f aca="false">ROUND(Sheet2!AQ19,0)</f>
        <v>193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300000</v>
      </c>
      <c r="G40" s="28" t="n">
        <f aca="false">ROUND(Sheet2!AD6,0)</f>
        <v>195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53400</v>
      </c>
      <c r="Q40" s="28" t="n">
        <f aca="false">ROUND(Sheet2!AQ31,0)</f>
        <v>178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429000</v>
      </c>
      <c r="G41" s="28" t="n">
        <f aca="false">ROUND(Sheet2!AD7,0)</f>
        <v>119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74600</v>
      </c>
      <c r="Q41" s="28" t="n">
        <f aca="false">ROUND(Sheet2!AQ41,0)</f>
        <v>155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529000</v>
      </c>
      <c r="G42" s="28" t="n">
        <f aca="false">ROUND(Sheet2!AD8,0)</f>
        <v>117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93700</v>
      </c>
      <c r="Q42" s="28" t="n">
        <f aca="false">ROUND(Sheet2!AQ51,0)</f>
        <v>141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831000</v>
      </c>
      <c r="G43" s="28" t="n">
        <f aca="false">ROUND(Sheet2!AD9,0)</f>
        <v>196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112000</v>
      </c>
      <c r="Q43" s="28" t="n">
        <f aca="false">ROUND(Sheet2!AQ61,0)</f>
        <v>137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1050000</v>
      </c>
      <c r="G44" s="28" t="n">
        <f aca="false">ROUND(Sheet2!AD10,0)</f>
        <v>204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130000</v>
      </c>
      <c r="Q44" s="28" t="n">
        <f aca="false">ROUND(Sheet2!AQ69,0)</f>
        <v>136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1240000</v>
      </c>
      <c r="G45" s="28" t="n">
        <f aca="false">ROUND(Sheet2!AD11,0)</f>
        <v>241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146000</v>
      </c>
      <c r="Q45" s="28" t="n">
        <f aca="false">ROUND(Sheet2!AQ77,0)</f>
        <v>143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2220000</v>
      </c>
      <c r="G46" s="28" t="n">
        <f aca="false">ROUND(Sheet2!AD12,0)</f>
        <v>712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163000</v>
      </c>
      <c r="Q46" s="28" t="n">
        <f aca="false">ROUND(Sheet2!AQ86,0)</f>
        <v>175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3310000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186000</v>
      </c>
      <c r="Q47" s="28" t="n">
        <f aca="false">ROUND(Sheet2!AQ96,0)</f>
        <v>239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4540000</v>
      </c>
      <c r="G48" s="28" t="n">
        <f aca="false">ROUND(Sheet2!AD14,0)</f>
        <v>809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215000</v>
      </c>
      <c r="Q48" s="28" t="n">
        <f aca="false">ROUND(Sheet2!AQ106,0)</f>
        <v>271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5810000</v>
      </c>
      <c r="G49" s="28" t="n">
        <f aca="false">ROUND(Sheet2!AD15,0)</f>
        <v>809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246000</v>
      </c>
      <c r="Q49" s="28" t="n">
        <f aca="false">ROUND(Sheet2!AQ116,0)</f>
        <v>277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429000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53400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529000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93700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1240000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246000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5810000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1202.27466428081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1202.27466428081</v>
      </c>
      <c r="V4" s="39" t="n">
        <f aca="false">8314.4621*U4/(Sheet1!H$20*Sheet1!H$12*9.80665)</f>
        <v>512486.458605906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1275304.51997778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405.4590240622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3.36744444843132</v>
      </c>
      <c r="AP4" s="40" t="n">
        <f aca="false">10^AO4</f>
        <v>2330.475</v>
      </c>
      <c r="AQ4" s="39" t="n">
        <f aca="false">AS4-AR4*((Sheet1!R$19-Sheet1!R$20)*COS(RADIANS(38))+Sheet1!R$20)/2</f>
        <v>224.985196193802</v>
      </c>
      <c r="AR4" s="37" t="n">
        <v>1</v>
      </c>
      <c r="AS4" s="39" t="n">
        <f aca="false">Sheet1!R16+Sheet1!R18-Sheet1!R23*(AS19-AS4)/((AV19-AV4)*Sheet1!R11^LOG(1.25)/1.25)</f>
        <v>256.86748116438</v>
      </c>
      <c r="AT4" s="39" t="n">
        <f aca="false">8314.4621*AS4/(Sheet1!R$22*Sheet1!R$12*9.80665)</f>
        <v>18045.6098597606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1128.61376914804</v>
      </c>
      <c r="T5" s="37" t="n">
        <v>0</v>
      </c>
      <c r="U5" s="39" t="n">
        <f aca="false">(X5-X$4)/(X$14-X$4)*(U$14-U$4)+U$4</f>
        <v>1128.61376914804</v>
      </c>
      <c r="V5" s="39" t="n">
        <f aca="false">8314.4621*U5/(Sheet1!H$20*Sheet1!H$12*9.80665)</f>
        <v>481087.467671568</v>
      </c>
      <c r="W5" s="39" t="n">
        <f aca="false">W4-LN(R5/R4)*(V4+V5)/2</f>
        <v>114389.425571704</v>
      </c>
      <c r="X5" s="39" t="n">
        <f aca="false">Sheet1!H$10*10/Sheet1!H$11*1000*W5/(Sheet1!H$10*10/Sheet1!H$11*1000-W5)</f>
        <v>114642.589663938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1375165.92430385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347.112257453876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3.30254518911891</v>
      </c>
      <c r="AP5" s="40" t="n">
        <f aca="false">10^AO5</f>
        <v>2006.98991004973</v>
      </c>
      <c r="AQ5" s="39" t="n">
        <f aca="false">AS5-AR5*((Sheet1!R$19-Sheet1!R$20)*COS(RADIANS(38))+Sheet1!R$20)/2</f>
        <v>222.636299676694</v>
      </c>
      <c r="AR5" s="37" t="n">
        <f aca="false">(AV5-AV$4)/(AV$31-AV$4)*(AR$31-AR$4)+AR$4</f>
        <v>0.955900608110888</v>
      </c>
      <c r="AS5" s="39" t="n">
        <f aca="false">(AV5-AV$4)/(AV$19-AV$4)*(AS$19-AS$4)+AS$4</f>
        <v>253.112595268034</v>
      </c>
      <c r="AT5" s="39" t="n">
        <f aca="false">8314.4621*AS5/(Sheet1!R$22*Sheet1!R$12*9.80665)</f>
        <v>17781.8193416062</v>
      </c>
      <c r="AU5" s="39" t="n">
        <f aca="false">AU4-LN(AP5/AP4)*(AT4+AT5)/2</f>
        <v>2676.95505598754</v>
      </c>
      <c r="AV5" s="39" t="n">
        <f aca="false">Sheet1!R$10*10/Sheet1!R$11*1000*AU5/(Sheet1!R$10*10/Sheet1!R$11*1000-AU5)</f>
        <v>2677.99251844951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1059.17777481864</v>
      </c>
      <c r="T6" s="37" t="n">
        <v>0</v>
      </c>
      <c r="U6" s="39" t="n">
        <f aca="false">(X6-X$4)/(X$14-X$4)*(U$14-U$4)+U$4</f>
        <v>1059.17777481864</v>
      </c>
      <c r="V6" s="39" t="n">
        <f aca="false">8314.4621*U6/(Sheet1!H$20*Sheet1!H$12*9.80665)</f>
        <v>451489.400032891</v>
      </c>
      <c r="W6" s="39" t="n">
        <f aca="false">W5-LN(R6/R5)*(V5+V6)/2</f>
        <v>221756.305254072</v>
      </c>
      <c r="X6" s="39" t="n">
        <f aca="false">Sheet1!H$10*10/Sheet1!H$11*1000*W6/(Sheet1!H$10*10/Sheet1!H$11*1000-W6)</f>
        <v>222709.727770957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1649676.26007849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195.083385129087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3.23764592980649</v>
      </c>
      <c r="AP6" s="40" t="n">
        <f aca="false">10^AO6</f>
        <v>1728.40665488427</v>
      </c>
      <c r="AQ6" s="39" t="n">
        <f aca="false">AS6-AR6*((Sheet1!R$19-Sheet1!R$20)*COS(RADIANS(38))+Sheet1!R$20)/2</f>
        <v>220.319970740233</v>
      </c>
      <c r="AR6" s="37" t="n">
        <f aca="false">(AV6-AV$4)/(AV$31-AV$4)*(AR$31-AR$4)+AR$4</f>
        <v>0.912412656739213</v>
      </c>
      <c r="AS6" s="39" t="n">
        <f aca="false">(AV6-AV$4)/(AV$19-AV$4)*(AS$19-AS$4)+AS$4</f>
        <v>249.409771073155</v>
      </c>
      <c r="AT6" s="39" t="n">
        <f aca="false">8314.4621*AS6/(Sheet1!R$22*Sheet1!R$12*9.80665)</f>
        <v>17521.6862936346</v>
      </c>
      <c r="AU6" s="39" t="n">
        <f aca="false">AU5-LN(AP6/AP5)*(AT5+AT6)/2</f>
        <v>5314.76357339958</v>
      </c>
      <c r="AV6" s="39" t="n">
        <f aca="false">Sheet1!R$10*10/Sheet1!R$11*1000*AU6/(Sheet1!R$10*10/Sheet1!R$11*1000-AU6)</f>
        <v>5318.85452191846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993.758395878239</v>
      </c>
      <c r="T7" s="37" t="n">
        <v>0</v>
      </c>
      <c r="U7" s="39" t="n">
        <f aca="false">(X7-X$4)/(X$14-X$4)*(U$14-U$4)+U$4</f>
        <v>993.758395878239</v>
      </c>
      <c r="V7" s="39" t="n">
        <f aca="false">8314.4621*U7/(Sheet1!H$20*Sheet1!H$12*9.80665)</f>
        <v>423603.47110714</v>
      </c>
      <c r="W7" s="39" t="n">
        <f aca="false">W6-LN(R7/R6)*(V6+V7)/2</f>
        <v>322505.095257691</v>
      </c>
      <c r="X7" s="39" t="n">
        <f aca="false">Sheet1!H$10*10/Sheet1!H$11*1000*W7/(Sheet1!H$10*10/Sheet1!H$11*1000-W7)</f>
        <v>324525.580843861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1811127.97952173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119.068948966692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3.17274667049407</v>
      </c>
      <c r="AP7" s="40" t="n">
        <f aca="false">10^AO7</f>
        <v>1488.49256774501</v>
      </c>
      <c r="AQ7" s="39" t="n">
        <f aca="false">AS7-AR7*((Sheet1!R$19-Sheet1!R$20)*COS(RADIANS(38))+Sheet1!R$20)/2</f>
        <v>218.035808601172</v>
      </c>
      <c r="AR7" s="37" t="n">
        <f aca="false">(AV7-AV$4)/(AV$31-AV$4)*(AR$31-AR$4)+AR$4</f>
        <v>0.86952862137406</v>
      </c>
      <c r="AS7" s="39" t="n">
        <f aca="false">(AV7-AV$4)/(AV$19-AV$4)*(AS$19-AS$4)+AS$4</f>
        <v>245.758367897894</v>
      </c>
      <c r="AT7" s="39" t="n">
        <f aca="false">8314.4621*AS7/(Sheet1!R$22*Sheet1!R$12*9.80665)</f>
        <v>17265.1657062766</v>
      </c>
      <c r="AU7" s="39" t="n">
        <f aca="false">AU6-LN(AP7/AP6)*(AT6+AT7)/2</f>
        <v>7913.96874716907</v>
      </c>
      <c r="AV7" s="39" t="n">
        <f aca="false">Sheet1!R$10*10/Sheet1!R$11*1000*AU7/(Sheet1!R$10*10/Sheet1!R$11*1000-AU7)</f>
        <v>7923.0429460486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932.15357915185</v>
      </c>
      <c r="T8" s="37" t="n">
        <v>0</v>
      </c>
      <c r="U8" s="39" t="n">
        <f aca="false">(X8-X$4)/(X$14-X$4)*(U$14-U$4)+U$4</f>
        <v>932.15357915185</v>
      </c>
      <c r="V8" s="39" t="n">
        <f aca="false">8314.4621*U8/(Sheet1!H$20*Sheet1!H$12*9.80665)</f>
        <v>397343.552891149</v>
      </c>
      <c r="W8" s="39" t="n">
        <f aca="false">W7-LN(R8/R7)*(V7+V8)/2</f>
        <v>417020.114237506</v>
      </c>
      <c r="X8" s="39" t="n">
        <f aca="false">Sheet1!H$10*10/Sheet1!H$11*1000*W8/(Sheet1!H$10*10/Sheet1!H$11*1000-W8)</f>
        <v>420404.61579941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1936603.36690201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116.992927459479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3.10784741118165</v>
      </c>
      <c r="AP8" s="40" t="n">
        <f aca="false">10^AO8</f>
        <v>1281.88011656347</v>
      </c>
      <c r="AQ8" s="39" t="n">
        <f aca="false">AS8-AR8*((Sheet1!R$19-Sheet1!R$20)*COS(RADIANS(38))+Sheet1!R$20)/2</f>
        <v>215.783415955278</v>
      </c>
      <c r="AR8" s="37" t="n">
        <f aca="false">(AV8-AV$4)/(AV$31-AV$4)*(AR$31-AR$4)+AR$4</f>
        <v>0.827241042821317</v>
      </c>
      <c r="AS8" s="39" t="n">
        <f aca="false">(AV8-AV$4)/(AV$19-AV$4)*(AS$19-AS$4)+AS$4</f>
        <v>242.157750621865</v>
      </c>
      <c r="AT8" s="39" t="n">
        <f aca="false">8314.4621*AS8/(Sheet1!R$22*Sheet1!R$12*9.80665)</f>
        <v>17012.2129606702</v>
      </c>
      <c r="AU8" s="39" t="n">
        <f aca="false">AU7-LN(AP8/AP7)*(AT7+AT8)/2</f>
        <v>10475.1070753688</v>
      </c>
      <c r="AV8" s="39" t="n">
        <f aca="false">Sheet1!R$10*10/Sheet1!R$11*1000*AU8/(Sheet1!R$10*10/Sheet1!R$11*1000-AU8)</f>
        <v>10491.0107600345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874.167829163566</v>
      </c>
      <c r="T9" s="37" t="n">
        <v>0</v>
      </c>
      <c r="U9" s="39" t="n">
        <f aca="false">(X9-X$4)/(X$14-X$4)*(U$14-U$4)+U$4</f>
        <v>874.167829163566</v>
      </c>
      <c r="V9" s="39" t="n">
        <f aca="false">8314.4621*U9/(Sheet1!H$20*Sheet1!H$12*9.80665)</f>
        <v>372626.312693062</v>
      </c>
      <c r="W9" s="39" t="n">
        <f aca="false">W8-LN(R9/R8)*(V8+V9)/2</f>
        <v>505666.170964948</v>
      </c>
      <c r="X9" s="39" t="n">
        <f aca="false">Sheet1!H$10*10/Sheet1!H$11*1000*W9/(Sheet1!H$10*10/Sheet1!H$11*1000-W9)</f>
        <v>510651.093418773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2309044.55290664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196.267285595272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3.04294815186923</v>
      </c>
      <c r="AP9" s="40" t="n">
        <f aca="false">10^AO9</f>
        <v>1103.94681763857</v>
      </c>
      <c r="AQ9" s="39" t="n">
        <f aca="false">AS9-AR9*((Sheet1!R$19-Sheet1!R$20)*COS(RADIANS(38))+Sheet1!R$20)/2</f>
        <v>213.562398990428</v>
      </c>
      <c r="AR9" s="37" t="n">
        <f aca="false">(AV9-AV$4)/(AV$31-AV$4)*(AR$31-AR$4)+AR$4</f>
        <v>0.785542527449577</v>
      </c>
      <c r="AS9" s="39" t="n">
        <f aca="false">(AV9-AV$4)/(AV$19-AV$4)*(AS$19-AS$4)+AS$4</f>
        <v>238.607289707084</v>
      </c>
      <c r="AT9" s="39" t="n">
        <f aca="false">8314.4621*AS9/(Sheet1!R$22*Sheet1!R$12*9.80665)</f>
        <v>16762.7838301317</v>
      </c>
      <c r="AU9" s="39" t="n">
        <f aca="false">AU8-LN(AP9/AP8)*(AT8+AT9)/2</f>
        <v>12998.7084177071</v>
      </c>
      <c r="AV9" s="39" t="n">
        <f aca="false">Sheet1!R$10*10/Sheet1!R$11*1000*AU9/(Sheet1!R$10*10/Sheet1!R$11*1000-AU9)</f>
        <v>13023.206951691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819.612451412888</v>
      </c>
      <c r="T10" s="37" t="n">
        <v>0</v>
      </c>
      <c r="U10" s="39" t="n">
        <f aca="false">(X10-X$4)/(X$14-X$4)*(U$14-U$4)+U$4</f>
        <v>819.612451412888</v>
      </c>
      <c r="V10" s="39" t="n">
        <f aca="false">8314.4621*U10/(Sheet1!H$20*Sheet1!H$12*9.80665)</f>
        <v>349371.316832297</v>
      </c>
      <c r="W10" s="39" t="n">
        <f aca="false">W9-LN(R10/R9)*(V9+V10)/2</f>
        <v>588789.219911053</v>
      </c>
      <c r="X10" s="39" t="n">
        <f aca="false">Sheet1!H$10*10/Sheet1!H$11*1000*W10/(Sheet1!H$10*10/Sheet1!H$11*1000-W10)</f>
        <v>595558.689724452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2582980.31451759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204.481621566152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2.97804889255682</v>
      </c>
      <c r="AP10" s="40" t="n">
        <f aca="false">10^AO10</f>
        <v>950.711818076624</v>
      </c>
      <c r="AQ10" s="39" t="n">
        <f aca="false">AS10-AR10*((Sheet1!R$19-Sheet1!R$20)*COS(RADIANS(38))+Sheet1!R$20)/2</f>
        <v>211.372367398085</v>
      </c>
      <c r="AR10" s="37" t="n">
        <f aca="false">(AV10-AV$4)/(AV$31-AV$4)*(AR$31-AR$4)+AR$4</f>
        <v>0.744425747405477</v>
      </c>
      <c r="AS10" s="39" t="n">
        <f aca="false">(AV10-AV$4)/(AV$19-AV$4)*(AS$19-AS$4)+AS$4</f>
        <v>235.106361216303</v>
      </c>
      <c r="AT10" s="39" t="n">
        <f aca="false">8314.4621*AS10/(Sheet1!R$22*Sheet1!R$12*9.80665)</f>
        <v>16516.8344814434</v>
      </c>
      <c r="AU10" s="39" t="n">
        <f aca="false">AU9-LN(AP10/AP9)*(AT9+AT10)/2</f>
        <v>15485.2960542297</v>
      </c>
      <c r="AV10" s="39" t="n">
        <f aca="false">Sheet1!R$10*10/Sheet1!R$11*1000*AU10/(Sheet1!R$10*10/Sheet1!R$11*1000-AU10)</f>
        <v>15520.0765143758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768.305721838057</v>
      </c>
      <c r="T11" s="37" t="n">
        <v>0</v>
      </c>
      <c r="U11" s="39" t="n">
        <f aca="false">(X11-X$4)/(X$14-X$4)*(U$14-U$4)+U$4</f>
        <v>768.305721838057</v>
      </c>
      <c r="V11" s="39" t="n">
        <f aca="false">8314.4621*U11/(Sheet1!H$20*Sheet1!H$12*9.80665)</f>
        <v>327501.102875668</v>
      </c>
      <c r="W11" s="39" t="n">
        <f aca="false">W10-LN(R11/R10)*(V10+V11)/2</f>
        <v>666717.037084971</v>
      </c>
      <c r="X11" s="39" t="n">
        <f aca="false">Sheet1!H$10*10/Sheet1!H$11*1000*W11/(Sheet1!H$10*10/Sheet1!H$11*1000-W11)</f>
        <v>675410.232236586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2828587.94986778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240.852846879087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2.9131496332444</v>
      </c>
      <c r="AP11" s="40" t="n">
        <f aca="false">10^AO11</f>
        <v>818.746833261382</v>
      </c>
      <c r="AQ11" s="39" t="n">
        <f aca="false">AS11-AR11*((Sheet1!R$19-Sheet1!R$20)*COS(RADIANS(38))+Sheet1!R$20)/2</f>
        <v>209.212934383179</v>
      </c>
      <c r="AR11" s="37" t="n">
        <f aca="false">(AV11-AV$4)/(AV$31-AV$4)*(AR$31-AR$4)+AR$4</f>
        <v>0.703883440799356</v>
      </c>
      <c r="AS11" s="39" t="n">
        <f aca="false">(AV11-AV$4)/(AV$19-AV$4)*(AS$19-AS$4)+AS$4</f>
        <v>231.654346828815</v>
      </c>
      <c r="AT11" s="39" t="n">
        <f aca="false">8314.4621*AS11/(Sheet1!R$22*Sheet1!R$12*9.80665)</f>
        <v>16274.3214759649</v>
      </c>
      <c r="AU11" s="39" t="n">
        <f aca="false">AU10-LN(AP11/AP10)*(AT10+AT11)/2</f>
        <v>17935.3867442006</v>
      </c>
      <c r="AV11" s="39" t="n">
        <f aca="false">Sheet1!R$10*10/Sheet1!R$11*1000*AU11/(Sheet1!R$10*10/Sheet1!R$11*1000-AU11)</f>
        <v>17982.0604357161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720.072990540458</v>
      </c>
      <c r="T12" s="37" t="n">
        <v>0</v>
      </c>
      <c r="U12" s="39" t="n">
        <f aca="false">(X12-X$4)/(X$14-X$4)*(U$14-U$4)+U$4</f>
        <v>720.072990540458</v>
      </c>
      <c r="V12" s="39" t="n">
        <f aca="false">8314.4621*U12/(Sheet1!H$20*Sheet1!H$12*9.80665)</f>
        <v>306941.223851366</v>
      </c>
      <c r="W12" s="39" t="n">
        <f aca="false">W11-LN(R12/R11)*(V11+V12)/2</f>
        <v>739759.909279277</v>
      </c>
      <c r="X12" s="39" t="n">
        <f aca="false">Sheet1!H$10*10/Sheet1!H$11*1000*W12/(Sheet1!H$10*10/Sheet1!H$11*1000-W12)</f>
        <v>750477.53854237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4050027.0844538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711.553689982777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2.84825037393198</v>
      </c>
      <c r="AP12" s="40" t="n">
        <f aca="false">10^AO12</f>
        <v>705.099446782636</v>
      </c>
      <c r="AQ12" s="39" t="n">
        <f aca="false">AS12-AR12*((Sheet1!R$19-Sheet1!R$20)*COS(RADIANS(38))+Sheet1!R$20)/2</f>
        <v>207.083716672463</v>
      </c>
      <c r="AR12" s="37" t="n">
        <f aca="false">(AV12-AV$4)/(AV$31-AV$4)*(AR$31-AR$4)+AR$4</f>
        <v>0.663908411862053</v>
      </c>
      <c r="AS12" s="39" t="n">
        <f aca="false">(AV12-AV$4)/(AV$19-AV$4)*(AS$19-AS$4)+AS$4</f>
        <v>228.250633853813</v>
      </c>
      <c r="AT12" s="39" t="n">
        <f aca="false">8314.4621*AS12/(Sheet1!R$22*Sheet1!R$12*9.80665)</f>
        <v>16035.2017705702</v>
      </c>
      <c r="AU12" s="39" t="n">
        <f aca="false">AU11-LN(AP12/AP11)*(AT11+AT12)/2</f>
        <v>20349.4907851363</v>
      </c>
      <c r="AV12" s="39" t="n">
        <f aca="false">Sheet1!R$10*10/Sheet1!R$11*1000*AU12/(Sheet1!R$10*10/Sheet1!R$11*1000-AU12)</f>
        <v>20409.5956880861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674.746727465805</v>
      </c>
      <c r="T13" s="37" t="n">
        <v>0</v>
      </c>
      <c r="U13" s="39" t="n">
        <f aca="false">(X13-X$4)/(X$14-X$4)*(U$14-U$4)+U$4</f>
        <v>674.746727465805</v>
      </c>
      <c r="V13" s="39" t="n">
        <f aca="false">8314.4621*U13/(Sheet1!H$20*Sheet1!H$12*9.80665)</f>
        <v>287620.267721209</v>
      </c>
      <c r="W13" s="39" t="n">
        <f aca="false">W12-LN(R13/R12)*(V12+V13)/2</f>
        <v>808211.330647443</v>
      </c>
      <c r="X13" s="39" t="n">
        <f aca="false">Sheet1!H$10*10/Sheet1!H$11*1000*W13/(Sheet1!H$10*10/Sheet1!H$11*1000-W13)</f>
        <v>821021.345201404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5413959.1649678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837.694841278152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2.78335111461956</v>
      </c>
      <c r="AP13" s="40" t="n">
        <f aca="false">10^AO13</f>
        <v>607.227056833649</v>
      </c>
      <c r="AQ13" s="39" t="n">
        <f aca="false">AS13-AR13*((Sheet1!R$19-Sheet1!R$20)*COS(RADIANS(38))+Sheet1!R$20)/2</f>
        <v>204.984334521373</v>
      </c>
      <c r="AR13" s="37" t="n">
        <f aca="false">(AV13-AV$4)/(AV$31-AV$4)*(AR$31-AR$4)+AR$4</f>
        <v>0.62449353107372</v>
      </c>
      <c r="AS13" s="39" t="n">
        <f aca="false">(AV13-AV$4)/(AV$19-AV$4)*(AS$19-AS$4)+AS$4</f>
        <v>224.894615241348</v>
      </c>
      <c r="AT13" s="39" t="n">
        <f aca="false">8314.4621*AS13/(Sheet1!R$22*Sheet1!R$12*9.80665)</f>
        <v>15799.4327184188</v>
      </c>
      <c r="AU13" s="39" t="n">
        <f aca="false">AU12-LN(AP13/AP12)*(AT12+AT13)/2</f>
        <v>22728.1120719677</v>
      </c>
      <c r="AV13" s="39" t="n">
        <f aca="false">Sheet1!R$10*10/Sheet1!R$11*1000*AU13/(Sheet1!R$10*10/Sheet1!R$11*1000-AU13)</f>
        <v>22803.115220785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632.166393062855</v>
      </c>
      <c r="T14" s="37" t="n">
        <v>0</v>
      </c>
      <c r="U14" s="39" t="n">
        <f aca="false">600/1140*(U$44-U$4)+U$4</f>
        <v>632.166393062855</v>
      </c>
      <c r="V14" s="39" t="n">
        <f aca="false">8314.4621*U14/(Sheet1!H$20*Sheet1!H$12*9.80665)</f>
        <v>269469.802247102</v>
      </c>
      <c r="W14" s="39" t="n">
        <f aca="false">W13-LN(R14/R13)*(V13+V14)/2</f>
        <v>872348.695175644</v>
      </c>
      <c r="X14" s="39" t="n">
        <f aca="false">Sheet1!H$10*10/Sheet1!H$11*1000*W14/(Sheet1!H$10*10/Sheet1!H$11*1000-W14)</f>
        <v>887291.309383784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405.4590240622</v>
      </c>
      <c r="AA14" s="39" t="n">
        <f aca="false">IF(Y14=LOG(Sheet1!H$17*101325),(LOG(Sheet1!H$17*101325)-Q24)/(Q14-Q24)*(X14-X24)+X24,IF(Y14=0,0,X14))</f>
        <v>1275304.51997778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6944696.73447227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809.136898986579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2.71845185530715</v>
      </c>
      <c r="AP14" s="40" t="n">
        <f aca="false">10^AO14</f>
        <v>522.939991278313</v>
      </c>
      <c r="AQ14" s="39" t="n">
        <f aca="false">AS14-AR14*((Sheet1!R$19-Sheet1!R$20)*COS(RADIANS(38))+Sheet1!R$20)/2</f>
        <v>202.914411719442</v>
      </c>
      <c r="AR14" s="37" t="n">
        <f aca="false">(AV14-AV$4)/(AV$31-AV$4)*(AR$31-AR$4)+AR$4</f>
        <v>0.585631735265459</v>
      </c>
      <c r="AS14" s="39" t="n">
        <f aca="false">(AV14-AV$4)/(AV$19-AV$4)*(AS$19-AS$4)+AS$4</f>
        <v>221.585689590989</v>
      </c>
      <c r="AT14" s="39" t="n">
        <f aca="false">8314.4621*AS14/(Sheet1!R$22*Sheet1!R$12*9.80665)</f>
        <v>15566.9720695634</v>
      </c>
      <c r="AU14" s="39" t="n">
        <f aca="false">AU13-LN(AP14/AP13)*(AT13+AT14)/2</f>
        <v>25071.7481563043</v>
      </c>
      <c r="AV14" s="39" t="n">
        <f aca="false">Sheet1!R$10*10/Sheet1!R$11*1000*AU14/(Sheet1!R$10*10/Sheet1!R$11*1000-AU14)</f>
        <v>25163.047953865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595.699433130683</v>
      </c>
      <c r="T15" s="37" t="n">
        <v>0</v>
      </c>
      <c r="U15" s="39" t="n">
        <f aca="false">(X15-X$14)/(X$24-X$14)*(U$24-U$14)+U$14</f>
        <v>595.699433130683</v>
      </c>
      <c r="V15" s="39" t="n">
        <f aca="false">8314.4621*U15/(Sheet1!H$20*Sheet1!H$12*9.80665)</f>
        <v>253925.248488297</v>
      </c>
      <c r="W15" s="39" t="n">
        <f aca="false">W14-LN(R15/R14)*(V14+V15)/2</f>
        <v>932606.777254154</v>
      </c>
      <c r="X15" s="39" t="n">
        <f aca="false">Sheet1!H$10*10/Sheet1!H$11*1000*W15/(Sheet1!H$10*10/Sheet1!H$11*1000-W15)</f>
        <v>949705.263059624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8538366.55870698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809.136898986579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2.65355259599473</v>
      </c>
      <c r="AP15" s="40" t="n">
        <f aca="false">10^AO15</f>
        <v>450.352518717029</v>
      </c>
      <c r="AQ15" s="39" t="n">
        <f aca="false">AS15-AR15*((Sheet1!R$19-Sheet1!R$20)*COS(RADIANS(38))+Sheet1!R$20)/2</f>
        <v>200.873575594308</v>
      </c>
      <c r="AR15" s="37" t="n">
        <f aca="false">(AV15-AV$4)/(AV$31-AV$4)*(AR$31-AR$4)+AR$4</f>
        <v>0.547316027694601</v>
      </c>
      <c r="AS15" s="39" t="n">
        <f aca="false">(AV15-AV$4)/(AV$19-AV$4)*(AS$19-AS$4)+AS$4</f>
        <v>218.323261158233</v>
      </c>
      <c r="AT15" s="39" t="n">
        <f aca="false">8314.4621*AS15/(Sheet1!R$22*Sheet1!R$12*9.80665)</f>
        <v>15337.7779714002</v>
      </c>
      <c r="AU15" s="39" t="n">
        <f aca="false">AU14-LN(AP15/AP14)*(AT14+AT15)/2</f>
        <v>27380.8903057788</v>
      </c>
      <c r="AV15" s="39" t="n">
        <f aca="false">Sheet1!R$10*10/Sheet1!R$11*1000*AU15/(Sheet1!R$10*10/Sheet1!R$11*1000-AU15)</f>
        <v>27489.8187735595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561.259054627327</v>
      </c>
      <c r="T16" s="37" t="n">
        <v>0</v>
      </c>
      <c r="U16" s="39" t="n">
        <f aca="false">(X16-X$14)/(X$24-X$14)*(U$24-U$14)+U$14</f>
        <v>561.259054627327</v>
      </c>
      <c r="V16" s="39" t="n">
        <f aca="false">8314.4621*U16/(Sheet1!H$20*Sheet1!H$12*9.80665)</f>
        <v>239244.553521819</v>
      </c>
      <c r="W16" s="39" t="n">
        <f aca="false">W15-LN(R16/R15)*(V15+V16)/2</f>
        <v>989385.04897532</v>
      </c>
      <c r="X16" s="39" t="n">
        <f aca="false">Sheet1!H$10*10/Sheet1!H$11*1000*W16/(Sheet1!H$10*10/Sheet1!H$11*1000-W16)</f>
        <v>1008650.3693435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2.58865333668231</v>
      </c>
      <c r="AP16" s="40" t="n">
        <f aca="false">10^AO16</f>
        <v>387.840659535314</v>
      </c>
      <c r="AQ16" s="39" t="n">
        <f aca="false">AS16-AR16*((Sheet1!R$19-Sheet1!R$20)*COS(RADIANS(38))+Sheet1!R$20)/2</f>
        <v>198.861457014368</v>
      </c>
      <c r="AR16" s="37" t="n">
        <f aca="false">(AV16-AV$4)/(AV$31-AV$4)*(AR$31-AR$4)+AR$4</f>
        <v>0.509539478094449</v>
      </c>
      <c r="AS16" s="39" t="n">
        <f aca="false">(AV16-AV$4)/(AV$19-AV$4)*(AS$19-AS$4)+AS$4</f>
        <v>215.106739858735</v>
      </c>
      <c r="AT16" s="39" t="n">
        <f aca="false">8314.4621*AS16/(Sheet1!R$22*Sheet1!R$12*9.80665)</f>
        <v>15111.8089689667</v>
      </c>
      <c r="AU16" s="39" t="n">
        <f aca="false">AU15-LN(AP16/AP15)*(AT15+AT16)/2</f>
        <v>29656.023563446</v>
      </c>
      <c r="AV16" s="39" t="n">
        <f aca="false">Sheet1!R$10*10/Sheet1!R$11*1000*AU16/(Sheet1!R$10*10/Sheet1!R$11*1000-AU16)</f>
        <v>29783.8485292628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528.741478280053</v>
      </c>
      <c r="T17" s="37" t="n">
        <v>0</v>
      </c>
      <c r="U17" s="39" t="n">
        <f aca="false">(X17-X$14)/(X$24-X$14)*(U$24-U$14)+U$14</f>
        <v>528.741478280053</v>
      </c>
      <c r="V17" s="39" t="n">
        <f aca="false">8314.4621*U17/(Sheet1!H$20*Sheet1!H$12*9.80665)</f>
        <v>225383.479975342</v>
      </c>
      <c r="W17" s="39" t="n">
        <f aca="false">W16-LN(R17/R16)*(V16+V17)/2</f>
        <v>1042877.3281612</v>
      </c>
      <c r="X17" s="39" t="n">
        <f aca="false">Sheet1!H$10*10/Sheet1!H$11*1000*W17/(Sheet1!H$10*10/Sheet1!H$11*1000-W17)</f>
        <v>1064304.72720083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2.52375407736989</v>
      </c>
      <c r="AP17" s="40" t="n">
        <f aca="false">10^AO17</f>
        <v>334.005853053308</v>
      </c>
      <c r="AQ17" s="39" t="n">
        <f aca="false">AS17-AR17*((Sheet1!R$19-Sheet1!R$20)*COS(RADIANS(38))+Sheet1!R$20)/2</f>
        <v>196.877690390103</v>
      </c>
      <c r="AR17" s="37" t="n">
        <f aca="false">(AV17-AV$4)/(AV$31-AV$4)*(AR$31-AR$4)+AR$4</f>
        <v>0.47229522269926</v>
      </c>
      <c r="AS17" s="39" t="n">
        <f aca="false">(AV17-AV$4)/(AV$19-AV$4)*(AS$19-AS$4)+AS$4</f>
        <v>211.935541270443</v>
      </c>
      <c r="AT17" s="39" t="n">
        <f aca="false">8314.4621*AS17/(Sheet1!R$22*Sheet1!R$12*9.80665)</f>
        <v>14889.0240050906</v>
      </c>
      <c r="AU17" s="39" t="n">
        <f aca="false">AU16-LN(AP17/AP16)*(AT16+AT17)/2</f>
        <v>31897.6268072165</v>
      </c>
      <c r="AV17" s="39" t="n">
        <f aca="false">Sheet1!R$10*10/Sheet1!R$11*1000*AU17/(Sheet1!R$10*10/Sheet1!R$11*1000-AU17)</f>
        <v>32045.554032013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498.046930103987</v>
      </c>
      <c r="T18" s="37" t="n">
        <v>0</v>
      </c>
      <c r="U18" s="39" t="n">
        <f aca="false">(X18-X$14)/(X$24-X$14)*(U$24-U$14)+U$14</f>
        <v>498.046930103987</v>
      </c>
      <c r="V18" s="39" t="n">
        <f aca="false">8314.4621*U18/(Sheet1!H$20*Sheet1!H$12*9.80665)</f>
        <v>212299.497786738</v>
      </c>
      <c r="W18" s="39" t="n">
        <f aca="false">W17-LN(R18/R17)*(V17+V18)/2</f>
        <v>1093267.44316382</v>
      </c>
      <c r="X18" s="39" t="n">
        <f aca="false">Sheet1!H$10*10/Sheet1!H$11*1000*W18/(Sheet1!H$10*10/Sheet1!H$11*1000-W18)</f>
        <v>1116838.9422925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2.45885481805747</v>
      </c>
      <c r="AP18" s="40" t="n">
        <f aca="false">10^AO18</f>
        <v>287.643667911281</v>
      </c>
      <c r="AQ18" s="39" t="n">
        <f aca="false">AS18-AR18*((Sheet1!R$19-Sheet1!R$20)*COS(RADIANS(38))+Sheet1!R$20)/2</f>
        <v>194.921913674133</v>
      </c>
      <c r="AR18" s="37" t="n">
        <f aca="false">(AV18-AV$4)/(AV$31-AV$4)*(AR$31-AR$4)+AR$4</f>
        <v>0.435576464245256</v>
      </c>
      <c r="AS18" s="39" t="n">
        <f aca="false">(AV18-AV$4)/(AV$19-AV$4)*(AS$19-AS$4)+AS$4</f>
        <v>208.809086633677</v>
      </c>
      <c r="AT18" s="39" t="n">
        <f aca="false">8314.4621*AS18/(Sheet1!R$22*Sheet1!R$12*9.80665)</f>
        <v>14669.3824203966</v>
      </c>
      <c r="AU18" s="39" t="n">
        <f aca="false">AU17-LN(AP18/AP17)*(AT17+AT18)/2</f>
        <v>34106.1728093009</v>
      </c>
      <c r="AV18" s="39" t="n">
        <f aca="false">Sheet1!R$10*10/Sheet1!R$11*1000*AU18/(Sheet1!R$10*10/Sheet1!R$11*1000-AU18)</f>
        <v>34275.3480544302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469.080041356018</v>
      </c>
      <c r="T19" s="37" t="n">
        <v>0</v>
      </c>
      <c r="U19" s="39" t="n">
        <f aca="false">(X19-X$14)/(X$24-X$14)*(U$24-U$14)+U$14</f>
        <v>469.080041356018</v>
      </c>
      <c r="V19" s="39" t="n">
        <f aca="false">8314.4621*U19/(Sheet1!H$20*Sheet1!H$12*9.80665)</f>
        <v>199951.954690038</v>
      </c>
      <c r="W19" s="39" t="n">
        <f aca="false">W18-LN(R19/R18)*(V18+V19)/2</f>
        <v>1140729.64561572</v>
      </c>
      <c r="X19" s="39" t="n">
        <f aca="false">Sheet1!H$10*10/Sheet1!H$11*1000*W19/(Sheet1!H$10*10/Sheet1!H$11*1000-W19)</f>
        <v>1166416.23990111</v>
      </c>
      <c r="Y19" s="37"/>
      <c r="Z19" s="39"/>
      <c r="AC19" s="39" t="n">
        <f aca="false">AC4</f>
        <v>1275304.51997778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2.39395555874506</v>
      </c>
      <c r="AP19" s="40" t="n">
        <f aca="false">10^AO19</f>
        <v>247.716855657168</v>
      </c>
      <c r="AQ19" s="39" t="n">
        <f aca="false">AS19-AR19*((Sheet1!R$19-Sheet1!R$20)*COS(RADIANS(38))+Sheet1!R$20)/2</f>
        <v>192.993768360041</v>
      </c>
      <c r="AR19" s="37" t="n">
        <f aca="false">(AV19-AV$4)/(AV$31-AV$4)*(AR$31-AR$4)+AR$4</f>
        <v>0.399376471948436</v>
      </c>
      <c r="AS19" s="39" t="n">
        <f aca="false">Sheet1!R16+0.36*(AS61-Sheet1!R16)+0.3*Sheet1!R18</f>
        <v>205.726802849245</v>
      </c>
      <c r="AT19" s="39" t="n">
        <f aca="false">8314.4621*AS19/(Sheet1!R$22*Sheet1!R$12*9.80665)</f>
        <v>14452.8439531729</v>
      </c>
      <c r="AU19" s="39" t="n">
        <f aca="false">AU18-LN(AP19/AP18)*(AT18+AT19)/2</f>
        <v>36282.1282956456</v>
      </c>
      <c r="AV19" s="39" t="n">
        <f aca="false">Sheet1!R$10*10/Sheet1!R$11*1000*AU19/(Sheet1!R$10*10/Sheet1!R$11*1000-AU19)</f>
        <v>36473.6393320645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441.749664982084</v>
      </c>
      <c r="T20" s="37" t="n">
        <v>0</v>
      </c>
      <c r="U20" s="39" t="n">
        <f aca="false">(X20-X$14)/(X$24-X$14)*(U$24-U$14)+U$14</f>
        <v>441.749664982084</v>
      </c>
      <c r="V20" s="39" t="n">
        <f aca="false">8314.4621*U20/(Sheet1!H$20*Sheet1!H$12*9.80665)</f>
        <v>188301.997973515</v>
      </c>
      <c r="W20" s="39" t="n">
        <f aca="false">W19-LN(R20/R19)*(V19+V20)/2</f>
        <v>1185429.03380068</v>
      </c>
      <c r="X20" s="39" t="n">
        <f aca="false">Sheet1!H$10*10/Sheet1!H$11*1000*W20/(Sheet1!H$10*10/Sheet1!H$11*1000-W20)</f>
        <v>1213192.61980669</v>
      </c>
      <c r="Y20" s="37"/>
      <c r="Z20" s="39"/>
      <c r="AC20" s="39" t="n">
        <f aca="false">IF(AD20=0,AA44,IF(AD20=1,AA54,IF(AD20=2,AA100,AA170)))</f>
        <v>1811127.97952173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2.31283148460454</v>
      </c>
      <c r="AP20" s="40" t="n">
        <f aca="false">10^AO20</f>
        <v>205.509302192979</v>
      </c>
      <c r="AQ20" s="39" t="n">
        <f aca="false">AS20-AR20*((Sheet1!R$19-Sheet1!R$20)*COS(RADIANS(38))+Sheet1!R$20)/2</f>
        <v>191.628479977198</v>
      </c>
      <c r="AR20" s="37" t="n">
        <f aca="false">(AV20-AV$4)/(AV$31-AV$4)*(AR$31-AR$4)+AR$4</f>
        <v>0.354735793812235</v>
      </c>
      <c r="AS20" s="39" t="n">
        <f aca="false">(AV20-AV$19)/(AV$31-AV$19)*(AS$31-AS$19)+AS$19</f>
        <v>202.938267644784</v>
      </c>
      <c r="AT20" s="39" t="n">
        <f aca="false">8314.4621*AS20/(Sheet1!R$22*Sheet1!R$12*9.80665)</f>
        <v>14256.9420890996</v>
      </c>
      <c r="AU20" s="39" t="n">
        <f aca="false">AU19-LN(AP20/AP19)*(AT19+AT20)/2</f>
        <v>38963.5517404531</v>
      </c>
      <c r="AV20" s="39" t="n">
        <f aca="false">Sheet1!R$10*10/Sheet1!R$11*1000*AU20/(Sheet1!R$10*10/Sheet1!R$11*1000-AU20)</f>
        <v>39184.5021568369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415.968776958848</v>
      </c>
      <c r="T21" s="37" t="n">
        <v>0</v>
      </c>
      <c r="U21" s="39" t="n">
        <f aca="false">(X21-X$14)/(X$24-X$14)*(U$24-U$14)+U$14</f>
        <v>415.968776958848</v>
      </c>
      <c r="V21" s="39" t="n">
        <f aca="false">8314.4621*U21/(Sheet1!H$20*Sheet1!H$12*9.80665)</f>
        <v>177312.532425185</v>
      </c>
      <c r="W21" s="39" t="n">
        <f aca="false">W20-LN(R21/R20)*(V20+V21)/2</f>
        <v>1227521.96217458</v>
      </c>
      <c r="X21" s="39" t="n">
        <f aca="false">Sheet1!H$10*10/Sheet1!H$11*1000*W21/(Sheet1!H$10*10/Sheet1!H$11*1000-W21)</f>
        <v>1257317.0251433</v>
      </c>
      <c r="Y21" s="37"/>
      <c r="Z21" s="39"/>
      <c r="AC21" s="39" t="n">
        <f aca="false">IF(AD21=0,0,IF(AD21=1,AA54,IF(AD21=2,AA100,AA170)))</f>
        <v>1936603.36690201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2.23170741046401</v>
      </c>
      <c r="AP21" s="40" t="n">
        <f aca="false">10^AO21</f>
        <v>170.493336740459</v>
      </c>
      <c r="AQ21" s="39" t="n">
        <f aca="false">AS21-AR21*((Sheet1!R$19-Sheet1!R$20)*COS(RADIANS(38))+Sheet1!R$20)/2</f>
        <v>190.280660114713</v>
      </c>
      <c r="AR21" s="37" t="n">
        <f aca="false">(AV21-AV$4)/(AV$31-AV$4)*(AR$31-AR$4)+AR$4</f>
        <v>0.310666281888658</v>
      </c>
      <c r="AS21" s="39" t="n">
        <f aca="false">(AV21-AV$19)/(AV$31-AV$19)*(AS$31-AS$19)+AS$19</f>
        <v>200.185411044637</v>
      </c>
      <c r="AT21" s="39" t="n">
        <f aca="false">8314.4621*AS21/(Sheet1!R$22*Sheet1!R$12*9.80665)</f>
        <v>14063.5467399455</v>
      </c>
      <c r="AU21" s="39" t="n">
        <f aca="false">AU20-LN(AP21/AP20)*(AT20+AT21)/2</f>
        <v>41608.6157824769</v>
      </c>
      <c r="AV21" s="39" t="n">
        <f aca="false">Sheet1!R$10*10/Sheet1!R$11*1000*AU21/(Sheet1!R$10*10/Sheet1!R$11*1000-AU21)</f>
        <v>41860.680175795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391.654368628469</v>
      </c>
      <c r="T22" s="37" t="n">
        <v>0</v>
      </c>
      <c r="U22" s="39" t="n">
        <f aca="false">(X22-X$14)/(X$24-X$14)*(U$24-U$14)+U$14</f>
        <v>391.654368628469</v>
      </c>
      <c r="V22" s="39" t="n">
        <f aca="false">8314.4621*U22/(Sheet1!H$20*Sheet1!H$12*9.80665)</f>
        <v>166948.174438994</v>
      </c>
      <c r="W22" s="39" t="n">
        <f aca="false">W21-LN(R22/R21)*(V21+V22)/2</f>
        <v>1267156.44076103</v>
      </c>
      <c r="X22" s="39" t="n">
        <f aca="false">Sheet1!H$10*10/Sheet1!H$11*1000*W22/(Sheet1!H$10*10/Sheet1!H$11*1000-W22)</f>
        <v>1298931.52667085</v>
      </c>
      <c r="Y22" s="37"/>
      <c r="Z22" s="39"/>
      <c r="AC22" s="39" t="n">
        <f aca="false">IF(AD22=0,0,IF(AD22=2,AA100,AA170))</f>
        <v>2828587.94986778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2.15058333632349</v>
      </c>
      <c r="AP22" s="40" t="n">
        <f aca="false">10^AO22</f>
        <v>141.443611372881</v>
      </c>
      <c r="AQ22" s="39" t="n">
        <f aca="false">AS22-AR22*((Sheet1!R$19-Sheet1!R$20)*COS(RADIANS(38))+Sheet1!R$20)/2</f>
        <v>188.950112862617</v>
      </c>
      <c r="AR22" s="37" t="n">
        <f aca="false">(AV22-AV$4)/(AV$31-AV$4)*(AR$31-AR$4)+AR$4</f>
        <v>0.267161530531927</v>
      </c>
      <c r="AS22" s="39" t="n">
        <f aca="false">(AV22-AV$19)/(AV$31-AV$19)*(AS$31-AS$19)+AS$19</f>
        <v>197.467832912212</v>
      </c>
      <c r="AT22" s="39" t="n">
        <f aca="false">8314.4621*AS22/(Sheet1!R$22*Sheet1!R$12*9.80665)</f>
        <v>13872.6297950724</v>
      </c>
      <c r="AU22" s="39" t="n">
        <f aca="false">AU21-LN(AP22/AP21)*(AT21+AT22)/2</f>
        <v>44217.7860009168</v>
      </c>
      <c r="AV22" s="39" t="n">
        <f aca="false">Sheet1!R$10*10/Sheet1!R$11*1000*AU22/(Sheet1!R$10*10/Sheet1!R$11*1000-AU22)</f>
        <v>44502.5623800505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368.72733183929</v>
      </c>
      <c r="T23" s="37" t="n">
        <v>0</v>
      </c>
      <c r="U23" s="39" t="n">
        <f aca="false">(X23-X$14)/(X$24-X$14)*(U$24-U$14)+U$14</f>
        <v>368.72733183929</v>
      </c>
      <c r="V23" s="39" t="n">
        <f aca="false">8314.4621*U23/(Sheet1!H$20*Sheet1!H$12*9.80665)</f>
        <v>157175.203054421</v>
      </c>
      <c r="W23" s="39" t="n">
        <f aca="false">W22-LN(R23/R22)*(V22+V23)/2</f>
        <v>1304472.52362639</v>
      </c>
      <c r="X23" s="39" t="n">
        <f aca="false">Sheet1!H$10*10/Sheet1!H$11*1000*W23/(Sheet1!H$10*10/Sheet1!H$11*1000-W23)</f>
        <v>1338171.51935809</v>
      </c>
      <c r="Y23" s="37"/>
      <c r="Z23" s="39"/>
      <c r="AC23" s="39" t="n">
        <f aca="false">IF(AD23=0,0,AA170)</f>
        <v>8538366.55870698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2.06945926218297</v>
      </c>
      <c r="AP23" s="40" t="n">
        <f aca="false">10^AO23</f>
        <v>117.343560638138</v>
      </c>
      <c r="AQ23" s="39" t="n">
        <f aca="false">AS23-AR23*((Sheet1!R$19-Sheet1!R$20)*COS(RADIANS(38))+Sheet1!R$20)/2</f>
        <v>187.636643776282</v>
      </c>
      <c r="AR23" s="37" t="n">
        <f aca="false">(AV23-AV$4)/(AV$31-AV$4)*(AR$31-AR$4)+AR$4</f>
        <v>0.224215182008204</v>
      </c>
      <c r="AS23" s="39" t="n">
        <f aca="false">(AV23-AV$19)/(AV$31-AV$19)*(AS$31-AS$19)+AS$19</f>
        <v>194.785136103798</v>
      </c>
      <c r="AT23" s="39" t="n">
        <f aca="false">8314.4621*AS23/(Sheet1!R$22*Sheet1!R$12*9.80665)</f>
        <v>13684.1633540997</v>
      </c>
      <c r="AU23" s="39" t="n">
        <f aca="false">AU22-LN(AP23/AP22)*(AT22+AT23)/2</f>
        <v>46791.5227436812</v>
      </c>
      <c r="AV23" s="39" t="n">
        <f aca="false">Sheet1!R$10*10/Sheet1!R$11*1000*AU23/(Sheet1!R$10*10/Sheet1!R$11*1000-AU23)</f>
        <v>47110.5348512003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347.112257453876</v>
      </c>
      <c r="T24" s="37" t="n">
        <v>0</v>
      </c>
      <c r="U24" s="39" t="n">
        <f aca="false">900/1140*(U$44-U$4)+U$4</f>
        <v>347.112257453876</v>
      </c>
      <c r="V24" s="39" t="n">
        <f aca="false">8314.4621*U24/(Sheet1!H$20*Sheet1!H$12*9.80665)</f>
        <v>147961.4740677</v>
      </c>
      <c r="W24" s="39" t="n">
        <f aca="false">W23-LN(R24/R23)*(V23+V24)/2</f>
        <v>1339602.68182975</v>
      </c>
      <c r="X24" s="39" t="n">
        <f aca="false">Sheet1!H$10*10/Sheet1!H$11*1000*W24/(Sheet1!H$10*10/Sheet1!H$11*1000-W24)</f>
        <v>1375165.92430385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347.112257453876</v>
      </c>
      <c r="AA24" s="39" t="n">
        <f aca="false">IF(Y24=LOG(Sheet1!H$17*101325),(LOG(Sheet1!H$17*101325)-Q34)/(Q24-Q34)*(X24-X34)+X34,IF(Y24=0,0,X24))</f>
        <v>1375165.92430385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1.98833518804245</v>
      </c>
      <c r="AP24" s="40" t="n">
        <f aca="false">10^AO24</f>
        <v>97.3498278896204</v>
      </c>
      <c r="AQ24" s="39" t="n">
        <f aca="false">AS24-AR24*((Sheet1!R$19-Sheet1!R$20)*COS(RADIANS(38))+Sheet1!R$20)/2</f>
        <v>186.340059885776</v>
      </c>
      <c r="AR24" s="37" t="n">
        <f aca="false">(AV24-AV$4)/(AV$31-AV$4)*(AR$31-AR$4)+AR$4</f>
        <v>0.181820926801736</v>
      </c>
      <c r="AS24" s="39" t="n">
        <f aca="false">(AV24-AV$19)/(AV$31-AV$19)*(AS$31-AS$19)+AS$19</f>
        <v>192.136926487684</v>
      </c>
      <c r="AT24" s="39" t="n">
        <f aca="false">8314.4621*AS24/(Sheet1!R$22*Sheet1!R$12*9.80665)</f>
        <v>13498.1197282479</v>
      </c>
      <c r="AU24" s="39" t="n">
        <f aca="false">AU23-LN(AP24/AP23)*(AT23+AT24)/2</f>
        <v>49330.2811667876</v>
      </c>
      <c r="AV24" s="39" t="n">
        <f aca="false">Sheet1!R$10*10/Sheet1!R$11*1000*AU24/(Sheet1!R$10*10/Sheet1!R$11*1000-AU24)</f>
        <v>49684.9807427363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327.77019971597</v>
      </c>
      <c r="T25" s="37" t="n">
        <v>0</v>
      </c>
      <c r="U25" s="39" t="n">
        <f aca="false">(X25-X$24)/(X$34-X$24)*(U$34-U$24)+U$24</f>
        <v>327.77019971597</v>
      </c>
      <c r="V25" s="39" t="n">
        <f aca="false">8314.4621*U25/(Sheet1!H$20*Sheet1!H$12*9.80665)</f>
        <v>139716.650345843</v>
      </c>
      <c r="W25" s="39" t="n">
        <f aca="false">W24-LN(R25/R24)*(V24+V25)/2</f>
        <v>1372722.84987251</v>
      </c>
      <c r="X25" s="39" t="n">
        <f aca="false">Sheet1!H$10*10/Sheet1!H$11*1000*W25/(Sheet1!H$10*10/Sheet1!H$11*1000-W25)</f>
        <v>1410090.88021355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1.90721111390193</v>
      </c>
      <c r="AP25" s="40" t="n">
        <f aca="false">10^AO25</f>
        <v>80.7627528822286</v>
      </c>
      <c r="AQ25" s="39" t="n">
        <f aca="false">AS25-AR25*((Sheet1!R$19-Sheet1!R$20)*COS(RADIANS(38))+Sheet1!R$20)/2</f>
        <v>185.060169704517</v>
      </c>
      <c r="AR25" s="37" t="n">
        <f aca="false">(AV25-AV$4)/(AV$31-AV$4)*(AR$31-AR$4)+AR$4</f>
        <v>0.139972503897617</v>
      </c>
      <c r="AS25" s="39" t="n">
        <f aca="false">(AV25-AV$19)/(AV$31-AV$19)*(AS$31-AS$19)+AS$19</f>
        <v>189.522812961826</v>
      </c>
      <c r="AT25" s="39" t="n">
        <f aca="false">8314.4621*AS25/(Sheet1!R$22*Sheet1!R$12*9.80665)</f>
        <v>13314.4714415791</v>
      </c>
      <c r="AU25" s="39" t="n">
        <f aca="false">AU24-LN(AP25/AP24)*(AT24+AT25)/2</f>
        <v>51834.5112740045</v>
      </c>
      <c r="AV25" s="39" t="n">
        <f aca="false">Sheet1!R$10*10/Sheet1!R$11*1000*AU25/(Sheet1!R$10*10/Sheet1!R$11*1000-AU25)</f>
        <v>52226.2802628736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309.483223197551</v>
      </c>
      <c r="T26" s="37" t="n">
        <v>0</v>
      </c>
      <c r="U26" s="39" t="n">
        <f aca="false">(X26-X$24)/(X$34-X$24)*(U$34-U$24)+U$24</f>
        <v>309.483223197551</v>
      </c>
      <c r="V26" s="39" t="n">
        <f aca="false">8314.4621*U26/(Sheet1!H$20*Sheet1!H$12*9.80665)</f>
        <v>131921.569809783</v>
      </c>
      <c r="W26" s="39" t="n">
        <f aca="false">W25-LN(R26/R25)*(V25+V26)/2</f>
        <v>1403996.3556934</v>
      </c>
      <c r="X26" s="39" t="n">
        <f aca="false">Sheet1!H$10*10/Sheet1!H$11*1000*W26/(Sheet1!H$10*10/Sheet1!H$11*1000-W26)</f>
        <v>1443110.68270855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1.8260870397614</v>
      </c>
      <c r="AP26" s="40" t="n">
        <f aca="false">10^AO26</f>
        <v>67.001887877106</v>
      </c>
      <c r="AQ26" s="39" t="n">
        <f aca="false">AS26-AR26*((Sheet1!R$19-Sheet1!R$20)*COS(RADIANS(38))+Sheet1!R$20)/2</f>
        <v>183.79678323722</v>
      </c>
      <c r="AR26" s="37" t="n">
        <f aca="false">(AV26-AV$4)/(AV$31-AV$4)*(AR$31-AR$4)+AR$4</f>
        <v>0.0986637010417578</v>
      </c>
      <c r="AS26" s="39" t="n">
        <f aca="false">(AV26-AV$19)/(AV$31-AV$19)*(AS$31-AS$19)+AS$19</f>
        <v>186.942407470086</v>
      </c>
      <c r="AT26" s="39" t="n">
        <f aca="false">8314.4621*AS26/(Sheet1!R$22*Sheet1!R$12*9.80665)</f>
        <v>13133.1912321386</v>
      </c>
      <c r="AU26" s="39" t="n">
        <f aca="false">AU25-LN(AP26/AP25)*(AT25+AT26)/2</f>
        <v>54304.6579567157</v>
      </c>
      <c r="AV26" s="39" t="n">
        <f aca="false">Sheet1!R$10*10/Sheet1!R$11*1000*AU26/(Sheet1!R$10*10/Sheet1!R$11*1000-AU26)</f>
        <v>54734.8106587634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292.196265019702</v>
      </c>
      <c r="T27" s="37" t="n">
        <v>0</v>
      </c>
      <c r="U27" s="39" t="n">
        <f aca="false">(X27-X$24)/(X$34-X$24)*(U$34-U$24)+U$24</f>
        <v>292.196265019702</v>
      </c>
      <c r="V27" s="39" t="n">
        <f aca="false">8314.4621*U27/(Sheet1!H$20*Sheet1!H$12*9.80665)</f>
        <v>124552.761134159</v>
      </c>
      <c r="W27" s="39" t="n">
        <f aca="false">W26-LN(R27/R26)*(V26+V27)/2</f>
        <v>1433524.05425175</v>
      </c>
      <c r="X27" s="39" t="n">
        <f aca="false">Sheet1!H$10*10/Sheet1!H$11*1000*W27/(Sheet1!H$10*10/Sheet1!H$11*1000-W27)</f>
        <v>1474324.82848761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1.74496296562088</v>
      </c>
      <c r="AP27" s="40" t="n">
        <f aca="false">10^AO27</f>
        <v>55.5856854662036</v>
      </c>
      <c r="AQ27" s="39" t="n">
        <f aca="false">AS27-AR27*((Sheet1!R$19-Sheet1!R$20)*COS(RADIANS(38))+Sheet1!R$20)/2</f>
        <v>182.54971198717</v>
      </c>
      <c r="AR27" s="37" t="n">
        <f aca="false">(AV27-AV$4)/(AV$31-AV$4)*(AR$31-AR$4)+AR$4</f>
        <v>0.0578883549786074</v>
      </c>
      <c r="AS27" s="39" t="n">
        <f aca="false">(AV27-AV$19)/(AV$31-AV$19)*(AS$31-AS$19)+AS$19</f>
        <v>184.395325017076</v>
      </c>
      <c r="AT27" s="39" t="n">
        <f aca="false">8314.4621*AS27/(Sheet1!R$22*Sheet1!R$12*9.80665)</f>
        <v>12954.2520529973</v>
      </c>
      <c r="AU27" s="39" t="n">
        <f aca="false">AU26-LN(AP27/AP26)*(AT26+AT27)/2</f>
        <v>56741.1610339889</v>
      </c>
      <c r="AV27" s="39" t="n">
        <f aca="false">Sheet1!R$10*10/Sheet1!R$11*1000*AU27/(Sheet1!R$10*10/Sheet1!R$11*1000-AU27)</f>
        <v>57210.946202058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275.85682077203</v>
      </c>
      <c r="T28" s="37" t="n">
        <v>0</v>
      </c>
      <c r="U28" s="39" t="n">
        <f aca="false">(X28-X$24)/(X$34-X$24)*(U$34-U$24)+U$24</f>
        <v>275.85682077203</v>
      </c>
      <c r="V28" s="39" t="n">
        <f aca="false">8314.4621*U28/(Sheet1!H$20*Sheet1!H$12*9.80665)</f>
        <v>117587.84357675</v>
      </c>
      <c r="W28" s="39" t="n">
        <f aca="false">W27-LN(R28/R27)*(V27+V28)/2</f>
        <v>1461401.52159255</v>
      </c>
      <c r="X28" s="39" t="n">
        <f aca="false">Sheet1!H$10*10/Sheet1!H$11*1000*W28/(Sheet1!H$10*10/Sheet1!H$11*1000-W28)</f>
        <v>1503828.09825278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1.66383889148036</v>
      </c>
      <c r="AP28" s="40" t="n">
        <f aca="false">10^AO28</f>
        <v>46.1146473128479</v>
      </c>
      <c r="AQ28" s="39" t="n">
        <f aca="false">AS28-AR28*((Sheet1!R$19-Sheet1!R$20)*COS(RADIANS(38))+Sheet1!R$20)/2</f>
        <v>181.318768962827</v>
      </c>
      <c r="AR28" s="37" t="n">
        <f aca="false">(AV28-AV$4)/(AV$31-AV$4)*(AR$31-AR$4)+AR$4</f>
        <v>0.0176403516671704</v>
      </c>
      <c r="AS28" s="39" t="n">
        <f aca="false">(AV28-AV$19)/(AV$31-AV$19)*(AS$31-AS$19)+AS$19</f>
        <v>181.881183681661</v>
      </c>
      <c r="AT28" s="39" t="n">
        <f aca="false">8314.4621*AS28/(Sheet1!R$22*Sheet1!R$12*9.80665)</f>
        <v>12777.6270732002</v>
      </c>
      <c r="AU28" s="39" t="n">
        <f aca="false">AU27-LN(AP28/AP27)*(AT27+AT28)/2</f>
        <v>59144.4552928296</v>
      </c>
      <c r="AV28" s="39" t="n">
        <f aca="false">Sheet1!R$10*10/Sheet1!R$11*1000*AU28/(Sheet1!R$10*10/Sheet1!R$11*1000-AU28)</f>
        <v>59655.0581757919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260.414917433913</v>
      </c>
      <c r="T29" s="37" t="n">
        <v>0</v>
      </c>
      <c r="U29" s="39" t="n">
        <f aca="false">(X29-X$24)/(X$34-X$24)*(U$34-U$24)+U$24</f>
        <v>260.414917433913</v>
      </c>
      <c r="V29" s="39" t="n">
        <f aca="false">8314.4621*U29/(Sheet1!H$20*Sheet1!H$12*9.80665)</f>
        <v>111005.515435767</v>
      </c>
      <c r="W29" s="39" t="n">
        <f aca="false">W28-LN(R29/R28)*(V28+V29)/2</f>
        <v>1487719.30463353</v>
      </c>
      <c r="X29" s="39" t="n">
        <f aca="false">Sheet1!H$10*10/Sheet1!H$11*1000*W29/(Sheet1!H$10*10/Sheet1!H$11*1000-W29)</f>
        <v>1531710.72578934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1.58271481733984</v>
      </c>
      <c r="AP29" s="40" t="n">
        <f aca="false">10^AO29</f>
        <v>38.2573441157131</v>
      </c>
      <c r="AQ29" s="39" t="n">
        <f aca="false">AS29-AR29*((Sheet1!R$19-Sheet1!R$20)*COS(RADIANS(38))+Sheet1!R$20)/2</f>
        <v>180.103768683786</v>
      </c>
      <c r="AR29" s="37" t="n">
        <f aca="false">(AV29-AV$4)/(AV$31-AV$4)*(AR$31-AR$4)+AR$4</f>
        <v>-0.0220863735241248</v>
      </c>
      <c r="AS29" s="39" t="n">
        <f aca="false">(AV29-AV$19)/(AV$31-AV$19)*(AS$31-AS$19)+AS$19</f>
        <v>179.399604629123</v>
      </c>
      <c r="AT29" s="39" t="n">
        <f aca="false">8314.4621*AS29/(Sheet1!R$22*Sheet1!R$12*9.80665)</f>
        <v>12603.2896786212</v>
      </c>
      <c r="AU29" s="39" t="n">
        <f aca="false">AU28-LN(AP29/AP28)*(AT28+AT29)/2</f>
        <v>61514.9705286044</v>
      </c>
      <c r="AV29" s="39" t="n">
        <f aca="false">Sheet1!R$10*10/Sheet1!R$11*1000*AU29/(Sheet1!R$10*10/Sheet1!R$11*1000-AU29)</f>
        <v>62067.5148625485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245.823005021712</v>
      </c>
      <c r="T30" s="37" t="n">
        <v>0</v>
      </c>
      <c r="U30" s="39" t="n">
        <f aca="false">(X30-X$24)/(X$34-X$24)*(U$34-U$24)+U$24</f>
        <v>245.823005021712</v>
      </c>
      <c r="V30" s="39" t="n">
        <f aca="false">8314.4621*U30/(Sheet1!H$20*Sheet1!H$12*9.80665)</f>
        <v>104785.507862963</v>
      </c>
      <c r="W30" s="39" t="n">
        <f aca="false">W29-LN(R30/R29)*(V29+V30)/2</f>
        <v>1512563.16430601</v>
      </c>
      <c r="X30" s="39" t="n">
        <f aca="false">Sheet1!H$10*10/Sheet1!H$11*1000*W30/(Sheet1!H$10*10/Sheet1!H$11*1000-W30)</f>
        <v>1558058.56971891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1.50159074319932</v>
      </c>
      <c r="AP30" s="40" t="n">
        <f aca="false">10^AO30</f>
        <v>31.7388175791234</v>
      </c>
      <c r="AQ30" s="39" t="n">
        <f aca="false">AS30-AR30*((Sheet1!R$19-Sheet1!R$20)*COS(RADIANS(38))+Sheet1!R$20)/2</f>
        <v>178.904527186109</v>
      </c>
      <c r="AR30" s="37" t="n">
        <f aca="false">(AV30-AV$4)/(AV$31-AV$4)*(AR$31-AR$4)+AR$4</f>
        <v>-0.061297835643169</v>
      </c>
      <c r="AS30" s="39" t="n">
        <f aca="false">(AV30-AV$19)/(AV$31-AV$19)*(AS$31-AS$19)+AS$19</f>
        <v>176.950212122053</v>
      </c>
      <c r="AT30" s="39" t="n">
        <f aca="false">8314.4621*AS30/(Sheet1!R$22*Sheet1!R$12*9.80665)</f>
        <v>12431.2134727284</v>
      </c>
      <c r="AU30" s="39" t="n">
        <f aca="false">AU29-LN(AP30/AP29)*(AT29+AT30)/2</f>
        <v>63853.1315856146</v>
      </c>
      <c r="AV30" s="39" t="n">
        <f aca="false">Sheet1!R$10*10/Sheet1!R$11*1000*AU30/(Sheet1!R$10*10/Sheet1!R$11*1000-AU30)</f>
        <v>64448.6815338783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232.035862419971</v>
      </c>
      <c r="T31" s="37" t="n">
        <v>0</v>
      </c>
      <c r="U31" s="39" t="n">
        <f aca="false">(X31-X$24)/(X$34-X$24)*(U$34-U$24)+U$24</f>
        <v>232.035862419971</v>
      </c>
      <c r="V31" s="39" t="n">
        <f aca="false">8314.4621*U31/(Sheet1!H$20*Sheet1!H$12*9.80665)</f>
        <v>98908.5447228581</v>
      </c>
      <c r="W31" s="39" t="n">
        <f aca="false">W30-LN(R31/R30)*(V30+V31)/2</f>
        <v>1536014.30875679</v>
      </c>
      <c r="X31" s="39" t="n">
        <f aca="false">Sheet1!H$10*10/Sheet1!H$11*1000*W31/(Sheet1!H$10*10/Sheet1!H$11*1000-W31)</f>
        <v>1582953.28353683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1.42046666905879</v>
      </c>
      <c r="AP31" s="40" t="n">
        <f aca="false">10^AO31</f>
        <v>26.3309585284864</v>
      </c>
      <c r="AQ31" s="39" t="n">
        <f aca="false">AS31-AR31*((Sheet1!R$19-Sheet1!R$20)*COS(RADIANS(38))+Sheet1!R$20)/2</f>
        <v>177.720862027035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174.532633529977</v>
      </c>
      <c r="AT31" s="39" t="n">
        <f aca="false">8314.4621*AS31/(Sheet1!R$22*Sheet1!R$12*9.80665)</f>
        <v>12261.37227726</v>
      </c>
      <c r="AU31" s="39" t="n">
        <f aca="false">AU30-LN(AP31/AP30)*(AT30+AT31)/2</f>
        <v>66159.358397805</v>
      </c>
      <c r="AV31" s="39" t="n">
        <f aca="false">Sheet1!R$10*10/Sheet1!R$11*1000*AU31/(Sheet1!R$10*10/Sheet1!R$11*1000-AU31)</f>
        <v>66798.9204409365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219.010504191721</v>
      </c>
      <c r="T32" s="37" t="n">
        <v>0</v>
      </c>
      <c r="U32" s="39" t="n">
        <f aca="false">(X32-X$24)/(X$34-X$24)*(U$34-U$24)+U$24</f>
        <v>219.010504191721</v>
      </c>
      <c r="V32" s="39" t="n">
        <f aca="false">8314.4621*U32/(Sheet1!H$20*Sheet1!H$12*9.80665)</f>
        <v>93356.3028693196</v>
      </c>
      <c r="W32" s="39" t="n">
        <f aca="false">W31-LN(R32/R31)*(V31+V32)/2</f>
        <v>1558149.61735542</v>
      </c>
      <c r="X32" s="39" t="n">
        <f aca="false">Sheet1!H$10*10/Sheet1!H$11*1000*W32/(Sheet1!H$10*10/Sheet1!H$11*1000-W32)</f>
        <v>1606472.48388152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1.32311778009017</v>
      </c>
      <c r="AP32" s="40" t="n">
        <f aca="false">10^AO32</f>
        <v>21.0434905907419</v>
      </c>
      <c r="AQ32" s="39" t="n">
        <f aca="false">AS32-AR32*((Sheet1!R$19-Sheet1!R$20)*COS(RADIANS(38))+Sheet1!R$20)/2</f>
        <v>175.323892716021</v>
      </c>
      <c r="AR32" s="37" t="n">
        <f aca="false">(AV32-AV$31)/(AV$51-AV$31)*(AR$51-AR$31)+AR$31</f>
        <v>-0.0944614190954705</v>
      </c>
      <c r="AS32" s="39" t="n">
        <f aca="false">(AV32-AV$31)/(AV$41-AV$31)*(AS$41-AS$31)+AS$31</f>
        <v>172.312246833694</v>
      </c>
      <c r="AT32" s="39" t="n">
        <f aca="false">8314.4621*AS32/(Sheet1!R$22*Sheet1!R$12*9.80665)</f>
        <v>12105.3843262851</v>
      </c>
      <c r="AU32" s="39" t="n">
        <f aca="false">AU31-LN(AP32/AP31)*(AT31+AT32)/2</f>
        <v>68890.3126028051</v>
      </c>
      <c r="AV32" s="39" t="n">
        <f aca="false">Sheet1!R$10*10/Sheet1!R$11*1000*AU32/(Sheet1!R$10*10/Sheet1!R$11*1000-AU32)</f>
        <v>69584.0414549028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206.712448745161</v>
      </c>
      <c r="T33" s="37" t="n">
        <v>0</v>
      </c>
      <c r="U33" s="39" t="n">
        <f aca="false">(X33-X$24)/(X$34-X$24)*(U$34-U$24)+U$24</f>
        <v>206.712448745161</v>
      </c>
      <c r="V33" s="39" t="n">
        <f aca="false">8314.4621*U33/(Sheet1!H$20*Sheet1!H$12*9.80665)</f>
        <v>88114.0840396341</v>
      </c>
      <c r="W33" s="39" t="n">
        <f aca="false">W32-LN(R33/R32)*(V32+V33)/2</f>
        <v>1579042.16774124</v>
      </c>
      <c r="X33" s="39" t="n">
        <f aca="false">Sheet1!H$10*10/Sheet1!H$11*1000*W33/(Sheet1!H$10*10/Sheet1!H$11*1000-W33)</f>
        <v>1628690.24844557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1.22576889112154</v>
      </c>
      <c r="AP33" s="40" t="n">
        <f aca="false">10^AO33</f>
        <v>16.8177886788118</v>
      </c>
      <c r="AQ33" s="39" t="n">
        <f aca="false">AS33-AR33*((Sheet1!R$19-Sheet1!R$20)*COS(RADIANS(38))+Sheet1!R$20)/2</f>
        <v>172.955551265116</v>
      </c>
      <c r="AR33" s="37" t="n">
        <f aca="false">(AV33-AV$31)/(AV$51-AV$31)*(AR$51-AR$31)+AR$31</f>
        <v>-0.0889889874397474</v>
      </c>
      <c r="AS33" s="39" t="n">
        <f aca="false">(AV33-AV$31)/(AV$41-AV$31)*(AS$41-AS$31)+AS$31</f>
        <v>170.118379008319</v>
      </c>
      <c r="AT33" s="39" t="n">
        <f aca="false">8314.4621*AS33/(Sheet1!R$22*Sheet1!R$12*9.80665)</f>
        <v>11951.2593950904</v>
      </c>
      <c r="AU33" s="39" t="n">
        <f aca="false">AU32-LN(AP33/AP32)*(AT32+AT33)/2</f>
        <v>71586.5102707181</v>
      </c>
      <c r="AV33" s="39" t="n">
        <f aca="false">Sheet1!R$10*10/Sheet1!R$11*1000*AU33/(Sheet1!R$10*10/Sheet1!R$11*1000-AU33)</f>
        <v>72335.8987744165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195.083385129087</v>
      </c>
      <c r="T34" s="37" t="n">
        <v>0</v>
      </c>
      <c r="U34" s="39" t="n">
        <f aca="false">1060/1140*(U$44-U$4)+U$4</f>
        <v>195.083385129087</v>
      </c>
      <c r="V34" s="39" t="n">
        <f aca="false">8314.4621*U34/(Sheet1!H$20*Sheet1!H$12*9.80665)</f>
        <v>83157.0323720189</v>
      </c>
      <c r="W34" s="39" t="n">
        <f aca="false">W33-LN(R34/R33)*(V33+V34)/2</f>
        <v>1598760.48371673</v>
      </c>
      <c r="X34" s="39" t="n">
        <f aca="false">Sheet1!H$10*10/Sheet1!H$11*1000*W34/(Sheet1!H$10*10/Sheet1!H$11*1000-W34)</f>
        <v>1649676.26007849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195.083385129087</v>
      </c>
      <c r="AA34" s="39" t="n">
        <f aca="false">IF(Y34=LOG(Sheet1!H$17*101325),(LOG(Sheet1!H$17*101325)-Q44)/(Q34-Q44)*(X34-X44)+X44,IF(Y34=0,0,X34))</f>
        <v>1649676.26007849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1.12842000215291</v>
      </c>
      <c r="AP34" s="40" t="n">
        <f aca="false">10^AO34</f>
        <v>13.4406416476174</v>
      </c>
      <c r="AQ34" s="39" t="n">
        <f aca="false">AS34-AR34*((Sheet1!R$19-Sheet1!R$20)*COS(RADIANS(38))+Sheet1!R$20)/2</f>
        <v>170.615542315585</v>
      </c>
      <c r="AR34" s="37" t="n">
        <f aca="false">(AV34-AV$31)/(AV$51-AV$31)*(AR$51-AR$31)+AR$31</f>
        <v>-0.0835820225592416</v>
      </c>
      <c r="AS34" s="39" t="n">
        <f aca="false">(AV34-AV$31)/(AV$41-AV$31)*(AS$41-AS$31)+AS$31</f>
        <v>167.950756453934</v>
      </c>
      <c r="AT34" s="39" t="n">
        <f aca="false">8314.4621*AS34/(Sheet1!R$22*Sheet1!R$12*9.80665)</f>
        <v>11798.978262569</v>
      </c>
      <c r="AU34" s="39" t="n">
        <f aca="false">AU33-LN(AP34/AP33)*(AT33+AT34)/2</f>
        <v>74248.366850822</v>
      </c>
      <c r="AV34" s="39" t="n">
        <f aca="false">Sheet1!R$10*10/Sheet1!R$11*1000*AU34/(Sheet1!R$10*10/Sheet1!R$11*1000-AU34)</f>
        <v>75054.8355869417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185.712099264302</v>
      </c>
      <c r="T35" s="37" t="n">
        <v>0</v>
      </c>
      <c r="U35" s="39" t="n">
        <f aca="false">(X35-X$34)/(X$44-X$34)*(U$44-U$34)+U$34</f>
        <v>185.712099264302</v>
      </c>
      <c r="V35" s="39" t="n">
        <f aca="false">8314.4621*U35/(Sheet1!H$20*Sheet1!H$12*9.80665)</f>
        <v>79162.3901757614</v>
      </c>
      <c r="W35" s="39" t="n">
        <f aca="false">W34-LN(R35/R34)*(V34+V35)/2</f>
        <v>1617448.19784983</v>
      </c>
      <c r="X35" s="39" t="n">
        <f aca="false">Sheet1!H$10*10/Sheet1!H$11*1000*W35/(Sheet1!H$10*10/Sheet1!H$11*1000-W35)</f>
        <v>1669580.63390135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1.03107111318429</v>
      </c>
      <c r="AP35" s="40" t="n">
        <f aca="false">10^AO35</f>
        <v>10.741652862321</v>
      </c>
      <c r="AQ35" s="39" t="n">
        <f aca="false">AS35-AR35*((Sheet1!R$19-Sheet1!R$20)*COS(RADIANS(38))+Sheet1!R$20)/2</f>
        <v>168.303572398394</v>
      </c>
      <c r="AR35" s="37" t="n">
        <f aca="false">(AV35-AV$31)/(AV$51-AV$31)*(AR$51-AR$31)+AR$31</f>
        <v>-0.0782398463468212</v>
      </c>
      <c r="AS35" s="39" t="n">
        <f aca="false">(AV35-AV$31)/(AV$41-AV$31)*(AS$41-AS$31)+AS$31</f>
        <v>165.809107321111</v>
      </c>
      <c r="AT35" s="39" t="n">
        <f aca="false">8314.4621*AS35/(Sheet1!R$22*Sheet1!R$12*9.80665)</f>
        <v>11648.52183059</v>
      </c>
      <c r="AU35" s="39" t="n">
        <f aca="false">AU34-LN(AP35/AP34)*(AT34+AT35)/2</f>
        <v>76876.2934976879</v>
      </c>
      <c r="AV35" s="39" t="n">
        <f aca="false">Sheet1!R$10*10/Sheet1!R$11*1000*AU35/(Sheet1!R$10*10/Sheet1!R$11*1000-AU35)</f>
        <v>77741.1928842333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176.784653090928</v>
      </c>
      <c r="T36" s="37" t="n">
        <v>0</v>
      </c>
      <c r="U36" s="39" t="n">
        <f aca="false">(X36-X$34)/(X$44-X$34)*(U$44-U$34)+U$34</f>
        <v>176.784653090928</v>
      </c>
      <c r="V36" s="39" t="n">
        <f aca="false">8314.4621*U36/(Sheet1!H$20*Sheet1!H$12*9.80665)</f>
        <v>75356.9408805923</v>
      </c>
      <c r="W36" s="39" t="n">
        <f aca="false">W35-LN(R36/R35)*(V35+V36)/2</f>
        <v>1635237.89326332</v>
      </c>
      <c r="X36" s="39" t="n">
        <f aca="false">Sheet1!H$10*10/Sheet1!H$11*1000*W36/(Sheet1!H$10*10/Sheet1!H$11*1000-W36)</f>
        <v>1688542.30168202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0.933722224215662</v>
      </c>
      <c r="AP36" s="40" t="n">
        <f aca="false">10^AO36</f>
        <v>8.5846427008239</v>
      </c>
      <c r="AQ36" s="39" t="n">
        <f aca="false">AS36-AR36*((Sheet1!R$19-Sheet1!R$20)*COS(RADIANS(38))+Sheet1!R$20)/2</f>
        <v>166.019349952487</v>
      </c>
      <c r="AR36" s="37" t="n">
        <f aca="false">(AV36-AV$31)/(AV$51-AV$31)*(AR$51-AR$31)+AR$31</f>
        <v>-0.0729617851040403</v>
      </c>
      <c r="AS36" s="39" t="n">
        <f aca="false">(AV36-AV$31)/(AV$41-AV$31)*(AS$41-AS$31)+AS$31</f>
        <v>163.693161527838</v>
      </c>
      <c r="AT36" s="39" t="n">
        <f aca="false">8314.4621*AS36/(Sheet1!R$22*Sheet1!R$12*9.80665)</f>
        <v>11499.8711251885</v>
      </c>
      <c r="AU36" s="39" t="n">
        <f aca="false">AU35-LN(AP36/AP35)*(AT35+AT36)/2</f>
        <v>79470.6970988788</v>
      </c>
      <c r="AV36" s="39" t="n">
        <f aca="false">Sheet1!R$10*10/Sheet1!R$11*1000*AU36/(Sheet1!R$10*10/Sheet1!R$11*1000-AU36)</f>
        <v>80395.3094411023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168.280618600147</v>
      </c>
      <c r="T37" s="37" t="n">
        <v>0</v>
      </c>
      <c r="U37" s="39" t="n">
        <f aca="false">(X37-X$34)/(X$44-X$34)*(U$44-U$34)+U$34</f>
        <v>168.280618600147</v>
      </c>
      <c r="V37" s="39" t="n">
        <f aca="false">8314.4621*U37/(Sheet1!H$20*Sheet1!H$12*9.80665)</f>
        <v>71731.976760892</v>
      </c>
      <c r="W37" s="39" t="n">
        <f aca="false">W36-LN(R37/R36)*(V36+V37)/2</f>
        <v>1652172.13071861</v>
      </c>
      <c r="X37" s="39" t="n">
        <f aca="false">Sheet1!H$10*10/Sheet1!H$11*1000*W37/(Sheet1!H$10*10/Sheet1!H$11*1000-W37)</f>
        <v>1706604.6528338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0.836373335247035</v>
      </c>
      <c r="AP37" s="40" t="n">
        <f aca="false">10^AO37</f>
        <v>6.86077750281024</v>
      </c>
      <c r="AQ37" s="39" t="n">
        <f aca="false">AS37-AR37*((Sheet1!R$19-Sheet1!R$20)*COS(RADIANS(38))+Sheet1!R$20)/2</f>
        <v>163.762585342063</v>
      </c>
      <c r="AR37" s="37" t="n">
        <f aca="false">(AV37-AV$31)/(AV$51-AV$31)*(AR$51-AR$31)+AR$31</f>
        <v>-0.067747169581061</v>
      </c>
      <c r="AS37" s="39" t="n">
        <f aca="false">(AV37-AV$31)/(AV$41-AV$31)*(AS$41-AS$31)+AS$31</f>
        <v>161.602650775529</v>
      </c>
      <c r="AT37" s="39" t="n">
        <f aca="false">8314.4621*AS37/(Sheet1!R$22*Sheet1!R$12*9.80665)</f>
        <v>11353.0072976896</v>
      </c>
      <c r="AU37" s="39" t="n">
        <f aca="false">AU36-LN(AP37/AP36)*(AT36+AT37)/2</f>
        <v>82031.9803029074</v>
      </c>
      <c r="AV37" s="39" t="n">
        <f aca="false">Sheet1!R$10*10/Sheet1!R$11*1000*AU37/(Sheet1!R$10*10/Sheet1!R$11*1000-AU37)</f>
        <v>83017.5217953404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160.180452512574</v>
      </c>
      <c r="T38" s="37" t="n">
        <v>0</v>
      </c>
      <c r="U38" s="39" t="n">
        <f aca="false">(X38-X$34)/(X$44-X$34)*(U$44-U$34)+U$34</f>
        <v>160.180452512574</v>
      </c>
      <c r="V38" s="39" t="n">
        <f aca="false">8314.4621*U38/(Sheet1!H$20*Sheet1!H$12*9.80665)</f>
        <v>68279.1672193857</v>
      </c>
      <c r="W38" s="39" t="n">
        <f aca="false">W37-LN(R38/R37)*(V37+V38)/2</f>
        <v>1668291.50936772</v>
      </c>
      <c r="X38" s="39" t="n">
        <f aca="false">Sheet1!H$10*10/Sheet1!H$11*1000*W38/(Sheet1!H$10*10/Sheet1!H$11*1000-W38)</f>
        <v>1723809.197554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0.739024446278409</v>
      </c>
      <c r="AP38" s="40" t="n">
        <f aca="false">10^AO38</f>
        <v>5.483078281004</v>
      </c>
      <c r="AQ38" s="39" t="n">
        <f aca="false">AS38-AR38*((Sheet1!R$19-Sheet1!R$20)*COS(RADIANS(38))+Sheet1!R$20)/2</f>
        <v>161.532990872871</v>
      </c>
      <c r="AR38" s="37" t="n">
        <f aca="false">(AV38-AV$31)/(AV$51-AV$31)*(AR$51-AR$31)+AR$31</f>
        <v>-0.0625953350143156</v>
      </c>
      <c r="AS38" s="39" t="n">
        <f aca="false">(AV38-AV$31)/(AV$41-AV$31)*(AS$41-AS$31)+AS$31</f>
        <v>159.537308564116</v>
      </c>
      <c r="AT38" s="39" t="n">
        <f aca="false">8314.4621*AS38/(Sheet1!R$22*Sheet1!R$12*9.80665)</f>
        <v>11207.9116257691</v>
      </c>
      <c r="AU38" s="39" t="n">
        <f aca="false">AU37-LN(AP38/AP37)*(AT37+AT38)/2</f>
        <v>84560.5415474402</v>
      </c>
      <c r="AV38" s="39" t="n">
        <f aca="false">Sheet1!R$10*10/Sheet1!R$11*1000*AU38/(Sheet1!R$10*10/Sheet1!R$11*1000-AU38)</f>
        <v>85608.1642287814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152.465463195471</v>
      </c>
      <c r="T39" s="37" t="n">
        <v>0</v>
      </c>
      <c r="U39" s="39" t="n">
        <f aca="false">(X39-X$34)/(X$44-X$34)*(U$44-U$34)+U$34</f>
        <v>152.465463195471</v>
      </c>
      <c r="V39" s="39" t="n">
        <f aca="false">8314.4621*U39/(Sheet1!H$20*Sheet1!H$12*9.80665)</f>
        <v>64990.5446851419</v>
      </c>
      <c r="W39" s="39" t="n">
        <f aca="false">W38-LN(R39/R38)*(V38+V39)/2</f>
        <v>1683634.75196667</v>
      </c>
      <c r="X39" s="39" t="n">
        <f aca="false">Sheet1!H$10*10/Sheet1!H$11*1000*W39/(Sheet1!H$10*10/Sheet1!H$11*1000-W39)</f>
        <v>1740195.63709871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0.641675557309782</v>
      </c>
      <c r="AP39" s="40" t="n">
        <f aca="false">10^AO39</f>
        <v>4.38203212730675</v>
      </c>
      <c r="AQ39" s="39" t="n">
        <f aca="false">AS39-AR39*((Sheet1!R$19-Sheet1!R$20)*COS(RADIANS(38))+Sheet1!R$20)/2</f>
        <v>159.33028080756</v>
      </c>
      <c r="AR39" s="37" t="n">
        <f aca="false">(AV39-AV$31)/(AV$51-AV$31)*(AR$51-AR$31)+AR$31</f>
        <v>-0.0575056211619569</v>
      </c>
      <c r="AS39" s="39" t="n">
        <f aca="false">(AV39-AV$31)/(AV$41-AV$31)*(AS$41-AS$31)+AS$31</f>
        <v>157.496870206265</v>
      </c>
      <c r="AT39" s="39" t="n">
        <f aca="false">8314.4621*AS39/(Sheet1!R$22*Sheet1!R$12*9.80665)</f>
        <v>11064.5655144522</v>
      </c>
      <c r="AU39" s="39" t="n">
        <f aca="false">AU38-LN(AP39/AP38)*(AT38+AT39)/2</f>
        <v>87056.7750877303</v>
      </c>
      <c r="AV39" s="39" t="n">
        <f aca="false">Sheet1!R$10*10/Sheet1!R$11*1000*AU39/(Sheet1!R$10*10/Sheet1!R$11*1000-AU39)</f>
        <v>88167.5687494749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145.117778307407</v>
      </c>
      <c r="T40" s="37" t="n">
        <v>0</v>
      </c>
      <c r="U40" s="39" t="n">
        <f aca="false">(X40-X$34)/(X$44-X$34)*(U$44-U$34)+U$34</f>
        <v>145.117778307407</v>
      </c>
      <c r="V40" s="39" t="n">
        <f aca="false">8314.4621*U40/(Sheet1!H$20*Sheet1!H$12*9.80665)</f>
        <v>61858.4908216526</v>
      </c>
      <c r="W40" s="39" t="n">
        <f aca="false">W39-LN(R40/R39)*(V39+V40)/2</f>
        <v>1698238.7868776</v>
      </c>
      <c r="X40" s="39" t="n">
        <f aca="false">Sheet1!H$10*10/Sheet1!H$11*1000*W40/(Sheet1!H$10*10/Sheet1!H$11*1000-W40)</f>
        <v>1755801.93251209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0.544326668341156</v>
      </c>
      <c r="AP40" s="40" t="n">
        <f aca="false">10^AO40</f>
        <v>3.50208488382777</v>
      </c>
      <c r="AQ40" s="39" t="n">
        <f aca="false">AS40-AR40*((Sheet1!R$19-Sheet1!R$20)*COS(RADIANS(38))+Sheet1!R$20)/2</f>
        <v>157.154171380077</v>
      </c>
      <c r="AR40" s="37" t="n">
        <f aca="false">(AV40-AV$31)/(AV$51-AV$31)*(AR$51-AR$31)+AR$31</f>
        <v>-0.0524773723371413</v>
      </c>
      <c r="AS40" s="39" t="n">
        <f aca="false">(AV40-AV$31)/(AV$41-AV$31)*(AS$41-AS$31)+AS$31</f>
        <v>155.481072840717</v>
      </c>
      <c r="AT40" s="39" t="n">
        <f aca="false">8314.4621*AS40/(Sheet1!R$22*Sheet1!R$12*9.80665)</f>
        <v>10922.9504970506</v>
      </c>
      <c r="AU40" s="39" t="n">
        <f aca="false">AU39-LN(AP40/AP39)*(AT39+AT40)/2</f>
        <v>89521.0710252695</v>
      </c>
      <c r="AV40" s="39" t="n">
        <f aca="false">Sheet1!R$10*10/Sheet1!R$11*1000*AU40/(Sheet1!R$10*10/Sheet1!R$11*1000-AU40)</f>
        <v>90696.0650749492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138.12363531084</v>
      </c>
      <c r="T41" s="37" t="n">
        <v>0</v>
      </c>
      <c r="U41" s="39" t="n">
        <f aca="false">(X41-X$34)/(X$44-X$34)*(U$44-U$34)+U$34</f>
        <v>138.12363531084</v>
      </c>
      <c r="V41" s="39" t="n">
        <f aca="false">8314.4621*U41/(Sheet1!H$20*Sheet1!H$12*9.80665)</f>
        <v>58877.1391540298</v>
      </c>
      <c r="W41" s="39" t="n">
        <f aca="false">W40-LN(R41/R40)*(V40+V41)/2</f>
        <v>1712138.98996636</v>
      </c>
      <c r="X41" s="39" t="n">
        <f aca="false">Sheet1!H$10*10/Sheet1!H$11*1000*W41/(Sheet1!H$10*10/Sheet1!H$11*1000-W41)</f>
        <v>1770664.54609613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0.44697777937253</v>
      </c>
      <c r="AP41" s="40" t="n">
        <f aca="false">10^AO41</f>
        <v>2.79883811373902</v>
      </c>
      <c r="AQ41" s="39" t="n">
        <f aca="false">AS41-AR41*((Sheet1!R$19-Sheet1!R$20)*COS(RADIANS(38))+Sheet1!R$20)/2</f>
        <v>155.004380809157</v>
      </c>
      <c r="AR41" s="37" t="n">
        <f aca="false">(AV41-AV$31)/(AV$51-AV$31)*(AR$51-AR$31)+AR$31</f>
        <v>-0.0475099374391937</v>
      </c>
      <c r="AS41" s="39" t="n">
        <f aca="false">Sheet1!R16+0.84*(AS61-Sheet1!R16)+0.03*Sheet1!R18</f>
        <v>153.489655444786</v>
      </c>
      <c r="AT41" s="39" t="n">
        <f aca="false">8314.4621*AS41/(Sheet1!R$22*Sheet1!R$12*9.80665)</f>
        <v>10783.0482360403</v>
      </c>
      <c r="AU41" s="39" t="n">
        <f aca="false">AU40-LN(AP41/AP40)*(AT40+AT41)/2</f>
        <v>91953.8153366415</v>
      </c>
      <c r="AV41" s="39" t="n">
        <f aca="false">Sheet1!R$10*10/Sheet1!R$11*1000*AU41/(Sheet1!R$10*10/Sheet1!R$11*1000-AU41)</f>
        <v>93193.9806165402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131.456578539955</v>
      </c>
      <c r="T42" s="37" t="n">
        <v>0</v>
      </c>
      <c r="U42" s="39" t="n">
        <f aca="false">(X42-X$34)/(X$44-X$34)*(U$44-U$34)+U$34</f>
        <v>131.456578539955</v>
      </c>
      <c r="V42" s="39" t="n">
        <f aca="false">8314.4621*U42/(Sheet1!H$20*Sheet1!H$12*9.80665)</f>
        <v>56035.2125832165</v>
      </c>
      <c r="W42" s="39" t="n">
        <f aca="false">W41-LN(R42/R41)*(V41+V42)/2</f>
        <v>1725368.76337191</v>
      </c>
      <c r="X42" s="39" t="n">
        <f aca="false">Sheet1!H$10*10/Sheet1!H$11*1000*W42/(Sheet1!H$10*10/Sheet1!H$11*1000-W42)</f>
        <v>1784817.9754001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0.349628890403903</v>
      </c>
      <c r="AP42" s="40" t="n">
        <f aca="false">10^AO42</f>
        <v>2.23680894289352</v>
      </c>
      <c r="AQ42" s="39" t="n">
        <f aca="false">AS42-AR42*((Sheet1!R$19-Sheet1!R$20)*COS(RADIANS(38))+Sheet1!R$20)/2</f>
        <v>153.561671492589</v>
      </c>
      <c r="AR42" s="37" t="n">
        <f aca="false">(AV42-AV$31)/(AV$51-AV$31)*(AR$51-AR$31)+AR$31</f>
        <v>-0.0425917033564275</v>
      </c>
      <c r="AS42" s="39" t="n">
        <f aca="false">(AV42-AV$41)/(AV$51-AV$41)*(AS$51-AS$41)+AS$41</f>
        <v>152.203750668797</v>
      </c>
      <c r="AT42" s="39" t="n">
        <f aca="false">8314.4621*AS42/(Sheet1!R$22*Sheet1!R$12*9.80665)</f>
        <v>10692.7100749032</v>
      </c>
      <c r="AU42" s="39" t="n">
        <f aca="false">AU41-LN(AP42/AP41)*(AT41+AT42)/2</f>
        <v>94360.7549806442</v>
      </c>
      <c r="AV42" s="39" t="n">
        <f aca="false">Sheet1!R$10*10/Sheet1!R$11*1000*AU42/(Sheet1!R$10*10/Sheet1!R$11*1000-AU42)</f>
        <v>95667.1551230848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125.111302675989</v>
      </c>
      <c r="T43" s="37" t="n">
        <v>0</v>
      </c>
      <c r="U43" s="39" t="n">
        <f aca="false">(X43-X$34)/(X$44-X$34)*(U$44-U$34)+U$34</f>
        <v>125.111302675989</v>
      </c>
      <c r="V43" s="39" t="n">
        <f aca="false">8314.4621*U43/(Sheet1!H$20*Sheet1!H$12*9.80665)</f>
        <v>53330.4496425896</v>
      </c>
      <c r="W43" s="39" t="n">
        <f aca="false">W42-LN(R43/R42)*(V42+V43)/2</f>
        <v>1737959.95054824</v>
      </c>
      <c r="X43" s="39" t="n">
        <f aca="false">Sheet1!H$10*10/Sheet1!H$11*1000*W43/(Sheet1!H$10*10/Sheet1!H$11*1000-W43)</f>
        <v>1798295.18232717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0.252280001435277</v>
      </c>
      <c r="AP43" s="40" t="n">
        <f aca="false">10^AO43</f>
        <v>1.78763974323774</v>
      </c>
      <c r="AQ43" s="39" t="n">
        <f aca="false">AS43-AR43*((Sheet1!R$19-Sheet1!R$20)*COS(RADIANS(38))+Sheet1!R$20)/2</f>
        <v>152.130046551727</v>
      </c>
      <c r="AR43" s="37" t="n">
        <f aca="false">(AV43-AV$31)/(AV$51-AV$31)*(AR$51-AR$31)+AR$31</f>
        <v>-0.0377112562025729</v>
      </c>
      <c r="AS43" s="39" t="n">
        <f aca="false">(AV43-AV$41)/(AV$51-AV$41)*(AS$51-AS$41)+AS$41</f>
        <v>150.927725534878</v>
      </c>
      <c r="AT43" s="39" t="n">
        <f aca="false">8314.4621*AS43/(Sheet1!R$22*Sheet1!R$12*9.80665)</f>
        <v>10603.0659843646</v>
      </c>
      <c r="AU43" s="39" t="n">
        <f aca="false">AU42-LN(AP43/AP42)*(AT42+AT43)/2</f>
        <v>96747.5227447765</v>
      </c>
      <c r="AV43" s="39" t="n">
        <f aca="false">Sheet1!R$10*10/Sheet1!R$11*1000*AU43/(Sheet1!R$10*10/Sheet1!R$11*1000-AU43)</f>
        <v>98121.3281612788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119.068948966692</v>
      </c>
      <c r="T44" s="37" t="n">
        <v>0</v>
      </c>
      <c r="U44" s="39" t="n">
        <f aca="false">Sheet1!H16*1.03</f>
        <v>119.068948966692</v>
      </c>
      <c r="V44" s="39" t="n">
        <f aca="false">8314.4621*U44/(Sheet1!H$20*Sheet1!H$12*9.80665)</f>
        <v>50754.8115241783</v>
      </c>
      <c r="W44" s="39" t="n">
        <f aca="false">W43-LN(R44/R43)*(V43+V44)/2</f>
        <v>1749943.20908639</v>
      </c>
      <c r="X44" s="39" t="n">
        <f aca="false">Sheet1!H$10*10/Sheet1!H$11*1000*W44/(Sheet1!H$10*10/Sheet1!H$11*1000-W44)</f>
        <v>1811127.97952173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119.068948966692</v>
      </c>
      <c r="AA44" s="39" t="n">
        <f aca="false">IF(Y44=LOG(Sheet1!H$17*101325),(LOG(Sheet1!H$17*101325)-Q54)/(Q44-Q54)*(X44-X54)+X54,IF(Y44=0,0,X44))</f>
        <v>1811127.97952173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0.15493111246665</v>
      </c>
      <c r="AP44" s="40" t="n">
        <f aca="false">10^AO44</f>
        <v>1.42866732617281</v>
      </c>
      <c r="AQ44" s="39" t="n">
        <f aca="false">AS44-AR44*((Sheet1!R$19-Sheet1!R$20)*COS(RADIANS(38))+Sheet1!R$20)/2</f>
        <v>150.709437233067</v>
      </c>
      <c r="AR44" s="37" t="n">
        <f aca="false">(AV44-AV$31)/(AV$51-AV$31)*(AR$51-AR$31)+AR$31</f>
        <v>-0.0328683615951217</v>
      </c>
      <c r="AS44" s="39" t="n">
        <f aca="false">(AV44-AV$41)/(AV$51-AV$41)*(AS$51-AS$41)+AS$41</f>
        <v>149.661518762176</v>
      </c>
      <c r="AT44" s="39" t="n">
        <f aca="false">8314.4621*AS44/(Sheet1!R$22*Sheet1!R$12*9.80665)</f>
        <v>10514.1116592846</v>
      </c>
      <c r="AU44" s="39" t="n">
        <f aca="false">AU43-LN(AP44/AP43)*(AT43+AT44)/2</f>
        <v>99114.2737253017</v>
      </c>
      <c r="AV44" s="39" t="n">
        <f aca="false">Sheet1!R$10*10/Sheet1!R$11*1000*AU44/(Sheet1!R$10*10/Sheet1!R$11*1000-AU44)</f>
        <v>100556.617592296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118.861783195241</v>
      </c>
      <c r="T45" s="37" t="n">
        <f aca="false">(X45-X$44)/(X$54-X$44)*(T$54-T$44)+T$44</f>
        <v>0.0997898002172341</v>
      </c>
      <c r="U45" s="39" t="n">
        <f aca="false">(X45-X$44)/(X$54-X$44)*(U$54-U$44)+U$44</f>
        <v>119.068948966692</v>
      </c>
      <c r="V45" s="39" t="n">
        <f aca="false">8314.4621*U45/(Sheet1!H$20*Sheet1!H$12*9.80665)</f>
        <v>50754.8115241783</v>
      </c>
      <c r="W45" s="39" t="n">
        <f aca="false">W44-LN(R45/R44)*(V44+V45)/2</f>
        <v>1761629.93632772</v>
      </c>
      <c r="X45" s="39" t="n">
        <f aca="false">Sheet1!H$10*10/Sheet1!H$11*1000*W45/(Sheet1!H$10*10/Sheet1!H$11*1000-W45)</f>
        <v>1823649.14336058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0.0575822234980237</v>
      </c>
      <c r="AP45" s="40" t="n">
        <f aca="false">10^AO45</f>
        <v>1.14177945337967</v>
      </c>
      <c r="AQ45" s="39" t="n">
        <f aca="false">AS45-AR45*((Sheet1!R$19-Sheet1!R$20)*COS(RADIANS(38))+Sheet1!R$20)/2</f>
        <v>149.299774942008</v>
      </c>
      <c r="AR45" s="37" t="n">
        <f aca="false">(AV45-AV$31)/(AV$51-AV$31)*(AR$51-AR$31)+AR$31</f>
        <v>-0.0280627856932688</v>
      </c>
      <c r="AS45" s="39" t="n">
        <f aca="false">(AV45-AV$41)/(AV$51-AV$41)*(AS$51-AS$41)+AS$41</f>
        <v>148.405069211467</v>
      </c>
      <c r="AT45" s="39" t="n">
        <f aca="false">8314.4621*AS45/(Sheet1!R$22*Sheet1!R$12*9.80665)</f>
        <v>10425.8428044736</v>
      </c>
      <c r="AU45" s="39" t="n">
        <f aca="false">AU44-LN(AP45/AP44)*(AT44+AT45)/2</f>
        <v>101461.162054583</v>
      </c>
      <c r="AV45" s="39" t="n">
        <f aca="false">Sheet1!R$10*10/Sheet1!R$11*1000*AU45/(Sheet1!R$10*10/Sheet1!R$11*1000-AU45)</f>
        <v>102973.141004912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118.654520631849</v>
      </c>
      <c r="T46" s="37" t="n">
        <f aca="false">(X46-X$44)/(X$54-X$44)*(T$54-T$44)+T$44</f>
        <v>0.199626224199985</v>
      </c>
      <c r="U46" s="39" t="n">
        <f aca="false">(X46-X$44)/(X$54-X$44)*(U$54-U$44)+U$44</f>
        <v>119.068948966692</v>
      </c>
      <c r="V46" s="39" t="n">
        <f aca="false">8314.4621*U46/(Sheet1!H$20*Sheet1!H$12*9.80665)</f>
        <v>50754.8115241783</v>
      </c>
      <c r="W46" s="39" t="n">
        <f aca="false">W45-LN(R46/R45)*(V45+V46)/2</f>
        <v>1773316.66356905</v>
      </c>
      <c r="X46" s="39" t="n">
        <f aca="false">Sheet1!H$10*10/Sheet1!H$11*1000*W46/(Sheet1!H$10*10/Sheet1!H$11*1000-W46)</f>
        <v>1836176.15733448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-0.0397666654706028</v>
      </c>
      <c r="AP46" s="40" t="n">
        <f aca="false">10^AO46</f>
        <v>0.912500969454019</v>
      </c>
      <c r="AQ46" s="39" t="n">
        <f aca="false">AS46-AR46*((Sheet1!R$19-Sheet1!R$20)*COS(RADIANS(38))+Sheet1!R$20)/2</f>
        <v>147.900991247269</v>
      </c>
      <c r="AR46" s="37" t="n">
        <f aca="false">(AV46-AV$31)/(AV$51-AV$31)*(AR$51-AR$31)+AR$31</f>
        <v>-0.0232942952129765</v>
      </c>
      <c r="AS46" s="39" t="n">
        <f aca="false">(AV46-AV$41)/(AV$51-AV$41)*(AS$51-AS$41)+AS$41</f>
        <v>147.1583158891</v>
      </c>
      <c r="AT46" s="39" t="n">
        <f aca="false">8314.4621*AS46/(Sheet1!R$22*Sheet1!R$12*9.80665)</f>
        <v>10338.2551349686</v>
      </c>
      <c r="AU46" s="39" t="n">
        <f aca="false">AU45-LN(AP46/AP45)*(AT45+AT46)/2</f>
        <v>103788.340903348</v>
      </c>
      <c r="AV46" s="39" t="n">
        <f aca="false">Sheet1!R$10*10/Sheet1!R$11*1000*AU46/(Sheet1!R$10*10/Sheet1!R$11*1000-AU46)</f>
        <v>105371.015707924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118.447161208667</v>
      </c>
      <c r="T47" s="37" t="n">
        <f aca="false">(X47-X$44)/(X$54-X$44)*(T$54-T$44)+T$44</f>
        <v>0.299509304631197</v>
      </c>
      <c r="U47" s="39" t="n">
        <f aca="false">(X47-X$44)/(X$54-X$44)*(U$54-U$44)+U$44</f>
        <v>119.068948966692</v>
      </c>
      <c r="V47" s="39" t="n">
        <f aca="false">8314.4621*U47/(Sheet1!H$20*Sheet1!H$12*9.80665)</f>
        <v>50754.8115241783</v>
      </c>
      <c r="W47" s="39" t="n">
        <f aca="false">W46-LN(R47/R46)*(V46+V47)/2</f>
        <v>1785003.39081038</v>
      </c>
      <c r="X47" s="39" t="n">
        <f aca="false">Sheet1!H$10*10/Sheet1!H$11*1000*W47/(Sheet1!H$10*10/Sheet1!H$11*1000-W47)</f>
        <v>1848709.02554432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-0.137115554439229</v>
      </c>
      <c r="AP47" s="40" t="n">
        <f aca="false">10^AO47</f>
        <v>0.729263446447437</v>
      </c>
      <c r="AQ47" s="39" t="n">
        <f aca="false">AS47-AR47*((Sheet1!R$19-Sheet1!R$20)*COS(RADIANS(38))+Sheet1!R$20)/2</f>
        <v>146.513017885219</v>
      </c>
      <c r="AR47" s="37" t="n">
        <f aca="false">(AV47-AV$31)/(AV$51-AV$31)*(AR$51-AR$31)+AR$31</f>
        <v>-0.0185626574417262</v>
      </c>
      <c r="AS47" s="39" t="n">
        <f aca="false">(AV47-AV$41)/(AV$51-AV$41)*(AS$51-AS$41)+AS$41</f>
        <v>145.92119795085</v>
      </c>
      <c r="AT47" s="39" t="n">
        <f aca="false">8314.4621*AS47/(Sheet1!R$22*Sheet1!R$12*9.80665)</f>
        <v>10251.3443763044</v>
      </c>
      <c r="AU47" s="39" t="n">
        <f aca="false">AU46-LN(AP47/AP46)*(AT46+AT47)/2</f>
        <v>106095.962483004</v>
      </c>
      <c r="AV47" s="39" t="n">
        <f aca="false">Sheet1!R$10*10/Sheet1!R$11*1000*AU47/(Sheet1!R$10*10/Sheet1!R$11*1000-AU47)</f>
        <v>107750.35872274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118.239704857781</v>
      </c>
      <c r="T48" s="37" t="n">
        <f aca="false">(X48-X$44)/(X$54-X$44)*(T$54-T$44)+T$44</f>
        <v>0.399439074224379</v>
      </c>
      <c r="U48" s="39" t="n">
        <f aca="false">(X48-X$44)/(X$54-X$44)*(U$54-U$44)+U$44</f>
        <v>119.068948966692</v>
      </c>
      <c r="V48" s="39" t="n">
        <f aca="false">8314.4621*U48/(Sheet1!H$20*Sheet1!H$12*9.80665)</f>
        <v>50754.8115241783</v>
      </c>
      <c r="W48" s="39" t="n">
        <f aca="false">W47-LN(R48/R47)*(V47+V48)/2</f>
        <v>1796690.11805171</v>
      </c>
      <c r="X48" s="39" t="n">
        <f aca="false">Sheet1!H$10*10/Sheet1!H$11*1000*W48/(Sheet1!H$10*10/Sheet1!H$11*1000-W48)</f>
        <v>1861247.75209485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-0.234464443407856</v>
      </c>
      <c r="AP48" s="40" t="n">
        <f aca="false">10^AO48</f>
        <v>0.582821489650145</v>
      </c>
      <c r="AQ48" s="39" t="n">
        <f aca="false">AS48-AR48*((Sheet1!R$19-Sheet1!R$20)*COS(RADIANS(38))+Sheet1!R$20)/2</f>
        <v>145.13578676411</v>
      </c>
      <c r="AR48" s="37" t="n">
        <f aca="false">(AV48-AV$31)/(AV$51-AV$31)*(AR$51-AR$31)+AR$31</f>
        <v>-0.0138676402529587</v>
      </c>
      <c r="AS48" s="39" t="n">
        <f aca="false">(AV48-AV$41)/(AV$51-AV$41)*(AS$51-AS$41)+AS$41</f>
        <v>144.693654705696</v>
      </c>
      <c r="AT48" s="39" t="n">
        <f aca="false">8314.4621*AS48/(Sheet1!R$22*Sheet1!R$12*9.80665)</f>
        <v>10165.1062647785</v>
      </c>
      <c r="AU48" s="39" t="n">
        <f aca="false">AU47-LN(AP48/AP47)*(AT47+AT48)/2</f>
        <v>108384.178048031</v>
      </c>
      <c r="AV48" s="39" t="n">
        <f aca="false">Sheet1!R$10*10/Sheet1!R$11*1000*AU48/(Sheet1!R$10*10/Sheet1!R$11*1000-AU48)</f>
        <v>110111.286776112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118.032151511213</v>
      </c>
      <c r="T49" s="37" t="n">
        <f aca="false">(X49-X$44)/(X$54-X$44)*(T$54-T$44)+T$44</f>
        <v>0.499415565723622</v>
      </c>
      <c r="U49" s="39" t="n">
        <f aca="false">(X49-X$44)/(X$54-X$44)*(U$54-U$44)+U$44</f>
        <v>119.068948966692</v>
      </c>
      <c r="V49" s="39" t="n">
        <f aca="false">8314.4621*U49/(Sheet1!H$20*Sheet1!H$12*9.80665)</f>
        <v>50754.8115241783</v>
      </c>
      <c r="W49" s="39" t="n">
        <f aca="false">W48-LN(R49/R48)*(V48+V49)/2</f>
        <v>1808376.84529304</v>
      </c>
      <c r="X49" s="39" t="n">
        <f aca="false">Sheet1!H$10*10/Sheet1!H$11*1000*W49/(Sheet1!H$10*10/Sheet1!H$11*1000-W49)</f>
        <v>1873792.34109464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-0.331813332376482</v>
      </c>
      <c r="AP49" s="40" t="n">
        <f aca="false">10^AO49</f>
        <v>0.465786253860315</v>
      </c>
      <c r="AQ49" s="39" t="n">
        <f aca="false">AS49-AR49*((Sheet1!R$19-Sheet1!R$20)*COS(RADIANS(38))+Sheet1!R$20)/2</f>
        <v>143.769229968227</v>
      </c>
      <c r="AR49" s="37" t="n">
        <f aca="false">(AV49-AV$31)/(AV$51-AV$31)*(AR$51-AR$31)+AR$31</f>
        <v>-0.00920901212020671</v>
      </c>
      <c r="AS49" s="39" t="n">
        <f aca="false">(AV49-AV$41)/(AV$51-AV$41)*(AS$51-AS$41)+AS$41</f>
        <v>143.475625619513</v>
      </c>
      <c r="AT49" s="39" t="n">
        <f aca="false">8314.4621*AS49/(Sheet1!R$22*Sheet1!R$12*9.80665)</f>
        <v>10079.5365477109</v>
      </c>
      <c r="AU49" s="39" t="n">
        <f aca="false">AU48-LN(AP49/AP48)*(AT48+AT49)/2</f>
        <v>110653.137898413</v>
      </c>
      <c r="AV49" s="39" t="n">
        <f aca="false">Sheet1!R$10*10/Sheet1!R$11*1000*AU49/(Sheet1!R$10*10/Sheet1!R$11*1000-AU49)</f>
        <v>112453.916293028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117.824501100922</v>
      </c>
      <c r="T50" s="37" t="n">
        <f aca="false">(X50-X$44)/(X$54-X$44)*(T$54-T$44)+T$44</f>
        <v>0.599438811903653</v>
      </c>
      <c r="U50" s="39" t="n">
        <f aca="false">(X50-X$44)/(X$54-X$44)*(U$54-U$44)+U$44</f>
        <v>119.068948966692</v>
      </c>
      <c r="V50" s="39" t="n">
        <f aca="false">8314.4621*U50/(Sheet1!H$20*Sheet1!H$12*9.80665)</f>
        <v>50754.8115241783</v>
      </c>
      <c r="W50" s="39" t="n">
        <f aca="false">W49-LN(R50/R49)*(V49+V50)/2</f>
        <v>1820063.57253437</v>
      </c>
      <c r="X50" s="39" t="n">
        <f aca="false">Sheet1!H$10*10/Sheet1!H$11*1000*W50/(Sheet1!H$10*10/Sheet1!H$11*1000-W50)</f>
        <v>1886342.79665611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-0.429162221345109</v>
      </c>
      <c r="AP50" s="40" t="n">
        <f aca="false">10^AO50</f>
        <v>0.372252633332825</v>
      </c>
      <c r="AQ50" s="39" t="n">
        <f aca="false">AS50-AR50*((Sheet1!R$19-Sheet1!R$20)*COS(RADIANS(38))+Sheet1!R$20)/2</f>
        <v>142.41327976194</v>
      </c>
      <c r="AR50" s="37" t="n">
        <f aca="false">(AV50-AV$31)/(AV$51-AV$31)*(AR$51-AR$31)+AR$31</f>
        <v>-0.00458654213092213</v>
      </c>
      <c r="AS50" s="39" t="n">
        <f aca="false">(AV50-AV$41)/(AV$51-AV$41)*(AS$51-AS$41)+AS$41</f>
        <v>142.267050318692</v>
      </c>
      <c r="AT50" s="39" t="n">
        <f aca="false">8314.4621*AS50/(Sheet1!R$22*Sheet1!R$12*9.80665)</f>
        <v>9994.6309836983</v>
      </c>
      <c r="AU50" s="39" t="n">
        <f aca="false">AU49-LN(AP50/AP49)*(AT49+AT50)/2</f>
        <v>112902.991382147</v>
      </c>
      <c r="AV50" s="39" t="n">
        <f aca="false">Sheet1!R$10*10/Sheet1!R$11*1000*AU50/(Sheet1!R$10*10/Sheet1!R$11*1000-AU50)</f>
        <v>114778.363389767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117.616753558803</v>
      </c>
      <c r="T51" s="37" t="n">
        <f aca="false">(X51-X$44)/(X$54-X$44)*(T$54-T$44)+T$44</f>
        <v>0.699508845569855</v>
      </c>
      <c r="U51" s="39" t="n">
        <f aca="false">(X51-X$44)/(X$54-X$44)*(U$54-U$44)+U$44</f>
        <v>119.068948966692</v>
      </c>
      <c r="V51" s="39" t="n">
        <f aca="false">8314.4621*U51/(Sheet1!H$20*Sheet1!H$12*9.80665)</f>
        <v>50754.8115241783</v>
      </c>
      <c r="W51" s="39" t="n">
        <f aca="false">W50-LN(R51/R50)*(V50+V51)/2</f>
        <v>1831750.2997757</v>
      </c>
      <c r="X51" s="39" t="n">
        <f aca="false">Sheet1!H$10*10/Sheet1!H$11*1000*W51/(Sheet1!H$10*10/Sheet1!H$11*1000-W51)</f>
        <v>1898899.12289554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-0.526511110313735</v>
      </c>
      <c r="AP51" s="40" t="n">
        <f aca="false">10^AO51</f>
        <v>0.297501314980366</v>
      </c>
      <c r="AQ51" s="39" t="n">
        <f aca="false">AS51-AR51*((Sheet1!R$19-Sheet1!R$20)*COS(RADIANS(38))+Sheet1!R$20)/2</f>
        <v>141.067868593671</v>
      </c>
      <c r="AR51" s="37" t="n">
        <v>0</v>
      </c>
      <c r="AS51" s="39" t="n">
        <f aca="false">Sheet1!R16+0.96*(AS61-Sheet1!R16)</f>
        <v>141.067868593671</v>
      </c>
      <c r="AT51" s="39" t="n">
        <f aca="false">8314.4621*AS51/(Sheet1!R$22*Sheet1!R$12*9.80665)</f>
        <v>9910.38534286206</v>
      </c>
      <c r="AU51" s="39" t="n">
        <f aca="false">AU50-LN(AP51/AP50)*(AT50+AT51)/2</f>
        <v>115133.88689779</v>
      </c>
      <c r="AV51" s="39" t="n">
        <f aca="false">Sheet1!R$10*10/Sheet1!R$11*1000*AU51/(Sheet1!R$10*10/Sheet1!R$11*1000-AU51)</f>
        <v>117084.743867088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117.408908816689</v>
      </c>
      <c r="T52" s="37" t="n">
        <f aca="false">(X52-X$44)/(X$54-X$44)*(T$54-T$44)+T$44</f>
        <v>0.79962569955831</v>
      </c>
      <c r="U52" s="39" t="n">
        <f aca="false">(X52-X$44)/(X$54-X$44)*(U$54-U$44)+U$44</f>
        <v>119.068948966692</v>
      </c>
      <c r="V52" s="39" t="n">
        <f aca="false">8314.4621*U52/(Sheet1!H$20*Sheet1!H$12*9.80665)</f>
        <v>50754.8115241783</v>
      </c>
      <c r="W52" s="39" t="n">
        <f aca="false">W51-LN(R52/R51)*(V51+V52)/2</f>
        <v>1843437.02701703</v>
      </c>
      <c r="X52" s="39" t="n">
        <f aca="false">Sheet1!H$10*10/Sheet1!H$11*1000*W52/(Sheet1!H$10*10/Sheet1!H$11*1000-W52)</f>
        <v>1911461.32393303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-0.623859999282362</v>
      </c>
      <c r="AP52" s="40" t="n">
        <f aca="false">10^AO52</f>
        <v>0.237760661684599</v>
      </c>
      <c r="AQ52" s="39" t="n">
        <f aca="false">AS52-AR52*((Sheet1!R$19-Sheet1!R$20)*COS(RADIANS(38))+Sheet1!R$20)/2</f>
        <v>140.609242606409</v>
      </c>
      <c r="AR52" s="37" t="n">
        <f aca="false">(AV52-AV$51)/(AV$116-AV$51)*(AR$116-AR$51)+AR$51</f>
        <v>0.00180713324306422</v>
      </c>
      <c r="AS52" s="39" t="n">
        <f aca="false">(AV52-AV$51)/(AV$61-AV$51)*(AS$61-AS$51)+AS$51</f>
        <v>140.666858143444</v>
      </c>
      <c r="AT52" s="39" t="n">
        <f aca="false">8314.4621*AS52/(Sheet1!R$22*Sheet1!R$12*9.80665)</f>
        <v>9882.21331383883</v>
      </c>
      <c r="AU52" s="39" t="n">
        <f aca="false">AU51-LN(AP52/AP51)*(AT51+AT52)/2</f>
        <v>117352.182972596</v>
      </c>
      <c r="AV52" s="39" t="n">
        <f aca="false">Sheet1!R$10*10/Sheet1!R$11*1000*AU52/(Sheet1!R$10*10/Sheet1!R$11*1000-AU52)</f>
        <v>119379.600736537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117.200966806346</v>
      </c>
      <c r="T53" s="37" t="n">
        <f aca="false">(X53-X$44)/(X$54-X$44)*(T$54-T$44)+T$44</f>
        <v>0.899789406735829</v>
      </c>
      <c r="U53" s="39" t="n">
        <f aca="false">(X53-X$44)/(X$54-X$44)*(U$54-U$44)+U$44</f>
        <v>119.068948966692</v>
      </c>
      <c r="V53" s="39" t="n">
        <f aca="false">8314.4621*U53/(Sheet1!H$20*Sheet1!H$12*9.80665)</f>
        <v>50754.8115241783</v>
      </c>
      <c r="W53" s="39" t="n">
        <f aca="false">W52-LN(R53/R52)*(V52+V53)/2</f>
        <v>1855123.75425836</v>
      </c>
      <c r="X53" s="39" t="n">
        <f aca="false">Sheet1!H$10*10/Sheet1!H$11*1000*W53/(Sheet1!H$10*10/Sheet1!H$11*1000-W53)</f>
        <v>1924029.40389258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-0.721208888250988</v>
      </c>
      <c r="AP53" s="40" t="n">
        <f aca="false">10^AO53</f>
        <v>0.190016411350751</v>
      </c>
      <c r="AQ53" s="39" t="n">
        <f aca="false">AS53-AR53*((Sheet1!R$19-Sheet1!R$20)*COS(RADIANS(38))+Sheet1!R$20)/2</f>
        <v>140.151622398491</v>
      </c>
      <c r="AR53" s="37" t="n">
        <f aca="false">(AV53-AV$51)/(AV$116-AV$51)*(AR$116-AR$51)+AR$51</f>
        <v>0.00361030339345557</v>
      </c>
      <c r="AS53" s="39" t="n">
        <f aca="false">(AV53-AV$51)/(AV$61-AV$51)*(AS$61-AS$51)+AS$51</f>
        <v>140.266727120112</v>
      </c>
      <c r="AT53" s="39" t="n">
        <f aca="false">8314.4621*AS53/(Sheet1!R$22*Sheet1!R$12*9.80665)</f>
        <v>9854.10306684646</v>
      </c>
      <c r="AU53" s="39" t="n">
        <f aca="false">AU52-LN(AP53/AP52)*(AT52+AT53)/2</f>
        <v>119564.171095923</v>
      </c>
      <c r="AV53" s="39" t="n">
        <f aca="false">Sheet1!R$10*10/Sheet1!R$11*1000*AU53/(Sheet1!R$10*10/Sheet1!R$11*1000-AU53)</f>
        <v>121669.424922048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116.992927459479</v>
      </c>
      <c r="T54" s="37" t="n">
        <v>1</v>
      </c>
      <c r="U54" s="39" t="n">
        <f aca="false">Sheet1!H16*1.03</f>
        <v>119.068948966692</v>
      </c>
      <c r="V54" s="39" t="n">
        <f aca="false">8314.4621*U54/(Sheet1!H$20*Sheet1!H$12*9.80665)</f>
        <v>50754.8115241783</v>
      </c>
      <c r="W54" s="39" t="n">
        <f aca="false">W53-LN(R54/R53)*(V53+V54)/2</f>
        <v>1866810.48149968</v>
      </c>
      <c r="X54" s="39" t="n">
        <f aca="false">Sheet1!H$10*10/Sheet1!H$11*1000*W54/(Sheet1!H$10*10/Sheet1!H$11*1000-W54)</f>
        <v>1936603.36690201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116.992927459479</v>
      </c>
      <c r="AA54" s="39" t="n">
        <f aca="false">IF(Y54=LOG(Sheet1!H$17*101325),(LOG(Sheet1!H$17*101325)-Q64)/(Q54-Q64)*(X54-X64)+X64,IF(Y54=0,0,X54))</f>
        <v>1936603.36690201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-0.818557777219615</v>
      </c>
      <c r="AP54" s="40" t="n">
        <f aca="false">10^AO54</f>
        <v>0.151859589920365</v>
      </c>
      <c r="AQ54" s="39" t="n">
        <f aca="false">AS54-AR54*((Sheet1!R$19-Sheet1!R$20)*COS(RADIANS(38))+Sheet1!R$20)/2</f>
        <v>139.695007361893</v>
      </c>
      <c r="AR54" s="37" t="n">
        <f aca="false">(AV54-AV$51)/(AV$116-AV$51)*(AR$116-AR$51)+AR$51</f>
        <v>0.00540951284699023</v>
      </c>
      <c r="AS54" s="39" t="n">
        <f aca="false">(AV54-AV$51)/(AV$61-AV$51)*(AS$61-AS$51)+AS$51</f>
        <v>139.867474992033</v>
      </c>
      <c r="AT54" s="39" t="n">
        <f aca="false">8314.4621*AS54/(Sheet1!R$22*Sheet1!R$12*9.80665)</f>
        <v>9826.05456453574</v>
      </c>
      <c r="AU54" s="39" t="n">
        <f aca="false">AU53-LN(AP54/AP53)*(AT53+AT54)/2</f>
        <v>121769.865112281</v>
      </c>
      <c r="AV54" s="39" t="n">
        <f aca="false">Sheet1!R$10*10/Sheet1!R$11*1000*AU54/(Sheet1!R$10*10/Sheet1!R$11*1000-AU54)</f>
        <v>123954.219466041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119.70143727864</v>
      </c>
      <c r="T55" s="37" t="n">
        <f aca="false">(X55-X$54)/(X$100-X$54)*(T$100-T$54)+T$54</f>
        <v>1.01426541290627</v>
      </c>
      <c r="U55" s="39" t="n">
        <f aca="false">(X55-X$54)/(X$77-X$54)*(U$77-U$54)+U$54</f>
        <v>121.807074089856</v>
      </c>
      <c r="V55" s="39" t="n">
        <f aca="false">8314.4621*U55/(Sheet1!H$20*Sheet1!H$12*9.80665)</f>
        <v>51921.9758080812</v>
      </c>
      <c r="W55" s="39" t="n">
        <f aca="false">W54-LN(R55/R54)*(V54+V55)/2</f>
        <v>1878631.58349507</v>
      </c>
      <c r="X55" s="39" t="n">
        <f aca="false">Sheet1!H$10*10/Sheet1!H$11*1000*W55/(Sheet1!H$10*10/Sheet1!H$11*1000-W55)</f>
        <v>1949327.89528404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-0.915906666188241</v>
      </c>
      <c r="AP55" s="40" t="n">
        <f aca="false">10^AO55</f>
        <v>0.121364964672511</v>
      </c>
      <c r="AQ55" s="39" t="n">
        <f aca="false">AS55-AR55*((Sheet1!R$19-Sheet1!R$20)*COS(RADIANS(38))+Sheet1!R$20)/2</f>
        <v>139.23939688022</v>
      </c>
      <c r="AR55" s="37" t="n">
        <f aca="false">(AV55-AV$51)/(AV$116-AV$51)*(AR$116-AR$51)+AR$51</f>
        <v>0.00720476403246127</v>
      </c>
      <c r="AS55" s="39" t="n">
        <f aca="false">(AV55-AV$51)/(AV$61-AV$51)*(AS$61-AS$51)+AS$51</f>
        <v>139.469101220248</v>
      </c>
      <c r="AT55" s="39" t="n">
        <f aca="false">8314.4621*AS55/(Sheet1!R$22*Sheet1!R$12*9.80665)</f>
        <v>9798.06776904338</v>
      </c>
      <c r="AU55" s="39" t="n">
        <f aca="false">AU54-LN(AP55/AP54)*(AT54+AT55)/2</f>
        <v>123969.27885775</v>
      </c>
      <c r="AV55" s="39" t="n">
        <f aca="false">Sheet1!R$10*10/Sheet1!R$11*1000*AU55/(Sheet1!R$10*10/Sheet1!R$11*1000-AU55)</f>
        <v>126233.98745281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122.473341844191</v>
      </c>
      <c r="T56" s="37" t="n">
        <f aca="false">(X56-X$54)/(X$100-X$54)*(T$100-T$54)+T$54</f>
        <v>1.028865934199</v>
      </c>
      <c r="U56" s="39" t="n">
        <f aca="false">(X56-X$54)/(X$77-X$54)*(U$77-U$54)+U$54</f>
        <v>124.609289651627</v>
      </c>
      <c r="V56" s="39" t="n">
        <f aca="false">8314.4621*U56/(Sheet1!H$20*Sheet1!H$12*9.80665)</f>
        <v>53116.4595414316</v>
      </c>
      <c r="W56" s="39" t="n">
        <f aca="false">W55-LN(R56/R55)*(V55+V56)/2</f>
        <v>1890724.58026643</v>
      </c>
      <c r="X56" s="39" t="n">
        <f aca="false">Sheet1!H$10*10/Sheet1!H$11*1000*W56/(Sheet1!H$10*10/Sheet1!H$11*1000-W56)</f>
        <v>1962351.33518042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-1.01325555515687</v>
      </c>
      <c r="AP56" s="40" t="n">
        <f aca="false">10^AO56</f>
        <v>0.096993905078264</v>
      </c>
      <c r="AQ56" s="39" t="n">
        <f aca="false">AS56-AR56*((Sheet1!R$19-Sheet1!R$20)*COS(RADIANS(38))+Sheet1!R$20)/2</f>
        <v>138.784790328746</v>
      </c>
      <c r="AR56" s="37" t="n">
        <f aca="false">(AV56-AV$51)/(AV$116-AV$51)*(AR$116-AR$51)+AR$51</f>
        <v>0.00899605941148367</v>
      </c>
      <c r="AS56" s="39" t="n">
        <f aca="false">(AV56-AV$51)/(AV$61-AV$51)*(AS$61-AS$51)+AS$51</f>
        <v>139.071605258515</v>
      </c>
      <c r="AT56" s="39" t="n">
        <f aca="false">8314.4621*AS56/(Sheet1!R$22*Sheet1!R$12*9.80665)</f>
        <v>9770.1426419944</v>
      </c>
      <c r="AU56" s="39" t="n">
        <f aca="false">AU55-LN(AP56/AP55)*(AT55+AT56)/2</f>
        <v>126162.426159865</v>
      </c>
      <c r="AV56" s="39" t="n">
        <f aca="false">Sheet1!R$10*10/Sheet1!R$11*1000*AU56/(Sheet1!R$10*10/Sheet1!R$11*1000-AU56)</f>
        <v>128508.73200833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125.310539878221</v>
      </c>
      <c r="T57" s="37" t="n">
        <f aca="false">(X57-X$54)/(X$100-X$54)*(T$100-T$54)+T$54</f>
        <v>1.04380976030956</v>
      </c>
      <c r="U57" s="39" t="n">
        <f aca="false">(X57-X$54)/(X$77-X$54)*(U$77-U$54)+U$54</f>
        <v>127.477511390063</v>
      </c>
      <c r="V57" s="39" t="n">
        <f aca="false">8314.4621*U57/(Sheet1!H$20*Sheet1!H$12*9.80665)</f>
        <v>54339.0793344775</v>
      </c>
      <c r="W57" s="39" t="n">
        <f aca="false">W56-LN(R57/R56)*(V56+V57)/2</f>
        <v>1903095.8563652</v>
      </c>
      <c r="X57" s="39" t="n">
        <f aca="false">Sheet1!H$10*10/Sheet1!H$11*1000*W57/(Sheet1!H$10*10/Sheet1!H$11*1000-W57)</f>
        <v>1975680.99768156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-1.11060444412549</v>
      </c>
      <c r="AP57" s="40" t="n">
        <f aca="false">10^AO57</f>
        <v>0.0775167499757211</v>
      </c>
      <c r="AQ57" s="39" t="n">
        <f aca="false">AS57-AR57*((Sheet1!R$19-Sheet1!R$20)*COS(RADIANS(38))+Sheet1!R$20)/2</f>
        <v>138.331187074457</v>
      </c>
      <c r="AR57" s="37" t="n">
        <f aca="false">(AV57-AV$51)/(AV$116-AV$51)*(AR$116-AR$51)+AR$51</f>
        <v>0.0107834014783395</v>
      </c>
      <c r="AS57" s="39" t="n">
        <f aca="false">(AV57-AV$51)/(AV$61-AV$51)*(AS$61-AS$51)+AS$51</f>
        <v>138.674986553342</v>
      </c>
      <c r="AT57" s="39" t="n">
        <f aca="false">8314.4621*AS57/(Sheet1!R$22*Sheet1!R$12*9.80665)</f>
        <v>9742.27914450456</v>
      </c>
      <c r="AU57" s="39" t="n">
        <f aca="false">AU56-LN(AP57/AP56)*(AT56+AT57)/2</f>
        <v>128349.320837502</v>
      </c>
      <c r="AV57" s="39" t="n">
        <f aca="false">Sheet1!R$10*10/Sheet1!R$11*1000*AU57/(Sheet1!R$10*10/Sheet1!R$11*1000-AU57)</f>
        <v>130778.456300062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128.214516965343</v>
      </c>
      <c r="T58" s="37" t="n">
        <f aca="false">(X58-X$54)/(X$100-X$54)*(T$100-T$54)+T$54</f>
        <v>1.05910531758636</v>
      </c>
      <c r="U58" s="39" t="n">
        <f aca="false">(X58-X$54)/(X$77-X$54)*(U$77-U$54)+U$54</f>
        <v>130.413242383056</v>
      </c>
      <c r="V58" s="39" t="n">
        <f aca="false">8314.4621*U58/(Sheet1!H$20*Sheet1!H$12*9.80665)</f>
        <v>55590.4758952781</v>
      </c>
      <c r="W58" s="39" t="n">
        <f aca="false">W57-LN(R58/R57)*(V57+V58)/2</f>
        <v>1915751.96412277</v>
      </c>
      <c r="X58" s="39" t="n">
        <f aca="false">Sheet1!H$10*10/Sheet1!H$11*1000*W58/(Sheet1!H$10*10/Sheet1!H$11*1000-W58)</f>
        <v>1989324.39896033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-1.20795333309412</v>
      </c>
      <c r="AP58" s="40" t="n">
        <f aca="false">10^AO58</f>
        <v>0.0619507640397604</v>
      </c>
      <c r="AQ58" s="39" t="n">
        <f aca="false">AS58-AR58*((Sheet1!R$19-Sheet1!R$20)*COS(RADIANS(38))+Sheet1!R$20)/2</f>
        <v>137.878586476087</v>
      </c>
      <c r="AR58" s="37" t="n">
        <f aca="false">(AV58-AV$51)/(AV$116-AV$51)*(AR$116-AR$51)+AR$51</f>
        <v>0.0125667927598223</v>
      </c>
      <c r="AS58" s="39" t="n">
        <f aca="false">(AV58-AV$51)/(AV$61-AV$51)*(AS$61-AS$51)+AS$51</f>
        <v>138.279244544022</v>
      </c>
      <c r="AT58" s="39" t="n">
        <f aca="false">8314.4621*AS58/(Sheet1!R$22*Sheet1!R$12*9.80665)</f>
        <v>9714.47723718282</v>
      </c>
      <c r="AU58" s="39" t="n">
        <f aca="false">AU57-LN(AP58/AP57)*(AT57+AT58)/2</f>
        <v>130529.976700765</v>
      </c>
      <c r="AV58" s="39" t="n">
        <f aca="false">Sheet1!R$10*10/Sheet1!R$11*1000*AU58/(Sheet1!R$10*10/Sheet1!R$11*1000-AU58)</f>
        <v>133043.163536749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131.187078581168</v>
      </c>
      <c r="T59" s="37" t="n">
        <f aca="false">(X59-X$54)/(X$100-X$54)*(T$100-T$54)+T$54</f>
        <v>1.07476125828542</v>
      </c>
      <c r="U59" s="39" t="n">
        <f aca="false">(X59-X$54)/(X$77-X$54)*(U$77-U$54)+U$54</f>
        <v>133.418306068488</v>
      </c>
      <c r="V59" s="39" t="n">
        <f aca="false">8314.4621*U59/(Sheet1!H$20*Sheet1!H$12*9.80665)</f>
        <v>56871.4264898358</v>
      </c>
      <c r="W59" s="39" t="n">
        <f aca="false">W58-LN(R59/R58)*(V58+V59)/2</f>
        <v>1928699.61912086</v>
      </c>
      <c r="X59" s="39" t="n">
        <f aca="false">Sheet1!H$10*10/Sheet1!H$11*1000*W59/(Sheet1!H$10*10/Sheet1!H$11*1000-W59)</f>
        <v>2003289.25669572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-1.30530222206275</v>
      </c>
      <c r="AP59" s="40" t="n">
        <f aca="false">10^AO59</f>
        <v>0.0495105530909402</v>
      </c>
      <c r="AQ59" s="39" t="n">
        <f aca="false">AS59-AR59*((Sheet1!R$19-Sheet1!R$20)*COS(RADIANS(38))+Sheet1!R$20)/2</f>
        <v>137.426987884158</v>
      </c>
      <c r="AR59" s="37" t="n">
        <f aca="false">(AV59-AV$51)/(AV$116-AV$51)*(AR$116-AR$51)+AR$51</f>
        <v>0.0143462358150816</v>
      </c>
      <c r="AS59" s="39" t="n">
        <f aca="false">(AV59-AV$51)/(AV$61-AV$51)*(AS$61-AS$51)+AS$51</f>
        <v>137.88437866267</v>
      </c>
      <c r="AT59" s="39" t="n">
        <f aca="false">8314.4621*AS59/(Sheet1!R$22*Sheet1!R$12*9.80665)</f>
        <v>9686.73688013368</v>
      </c>
      <c r="AU59" s="39" t="n">
        <f aca="false">AU58-LN(AP59/AP58)*(AT58+AT59)/2</f>
        <v>132704.407550872</v>
      </c>
      <c r="AV59" s="39" t="n">
        <f aca="false">Sheet1!R$10*10/Sheet1!R$11*1000*AU59/(Sheet1!R$10*10/Sheet1!R$11*1000-AU59)</f>
        <v>135302.856968225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134.229617994597</v>
      </c>
      <c r="T60" s="37" t="n">
        <f aca="false">(X60-X$54)/(X$100-X$54)*(T$100-T$54)+T$54</f>
        <v>1.0907864566603</v>
      </c>
      <c r="U60" s="39" t="n">
        <f aca="false">(X60-X$54)/(X$77-X$54)*(U$77-U$54)+U$54</f>
        <v>136.494114138401</v>
      </c>
      <c r="V60" s="39" t="n">
        <f aca="false">8314.4621*U60/(Sheet1!H$20*Sheet1!H$12*9.80665)</f>
        <v>58182.5328717075</v>
      </c>
      <c r="W60" s="39" t="n">
        <f aca="false">W59-LN(R60/R59)*(V59+V60)/2</f>
        <v>1941945.69570665</v>
      </c>
      <c r="X60" s="39" t="n">
        <f aca="false">Sheet1!H$10*10/Sheet1!H$11*1000*W60/(Sheet1!H$10*10/Sheet1!H$11*1000-W60)</f>
        <v>2017583.48658508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-1.40265111103137</v>
      </c>
      <c r="AP60" s="40" t="n">
        <f aca="false">10^AO60</f>
        <v>0.0395684364085897</v>
      </c>
      <c r="AQ60" s="39" t="n">
        <f aca="false">AS60-AR60*((Sheet1!R$19-Sheet1!R$20)*COS(RADIANS(38))+Sheet1!R$20)/2</f>
        <v>136.976390641021</v>
      </c>
      <c r="AR60" s="37" t="n">
        <f aca="false">(AV60-AV$51)/(AV$116-AV$51)*(AR$116-AR$51)+AR$51</f>
        <v>0.0161217332354666</v>
      </c>
      <c r="AS60" s="39" t="n">
        <f aca="false">(AV60-AV$51)/(AV$61-AV$51)*(AS$61-AS$51)+AS$51</f>
        <v>137.490388334254</v>
      </c>
      <c r="AT60" s="39" t="n">
        <f aca="false">8314.4621*AS60/(Sheet1!R$22*Sheet1!R$12*9.80665)</f>
        <v>9659.05803295972</v>
      </c>
      <c r="AU60" s="39" t="n">
        <f aca="false">AU59-LN(AP60/AP59)*(AT59+AT60)/2</f>
        <v>134872.627180041</v>
      </c>
      <c r="AV60" s="39" t="n">
        <f aca="false">Sheet1!R$10*10/Sheet1!R$11*1000*AU60/(Sheet1!R$10*10/Sheet1!R$11*1000-AU60)</f>
        <v>137557.539885213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137.343992409731</v>
      </c>
      <c r="T61" s="37" t="n">
        <f aca="false">(X61-X$54)/(X$100-X$54)*(T$100-T$54)+T$54</f>
        <v>1.10719001365744</v>
      </c>
      <c r="U61" s="39" t="n">
        <f aca="false">(X61-X$54)/(X$77-X$54)*(U$77-U$54)+U$54</f>
        <v>139.642542690656</v>
      </c>
      <c r="V61" s="39" t="n">
        <f aca="false">8314.4621*U61/(Sheet1!H$20*Sheet1!H$12*9.80665)</f>
        <v>59524.5947539514</v>
      </c>
      <c r="W61" s="39" t="n">
        <f aca="false">W60-LN(R61/R60)*(V60+V61)/2</f>
        <v>1955497.22957715</v>
      </c>
      <c r="X61" s="39" t="n">
        <f aca="false">Sheet1!H$10*10/Sheet1!H$11*1000*W61/(Sheet1!H$10*10/Sheet1!H$11*1000-W61)</f>
        <v>2032215.20653234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136.526794080895</v>
      </c>
      <c r="AR61" s="37" t="n">
        <f aca="false">(AV61-AV$51)/(AV$116-AV$51)*(AR$116-AR$51)+AR$51</f>
        <v>0.0178932876443701</v>
      </c>
      <c r="AS61" s="39" t="n">
        <f aca="false">MIN(IF(Sheet1!R15&gt;1,36*LOG(Sheet1!R15)+30,30),(Sheet1!R15*(1-MAX(Sheet1!R14,0.56707137))/(4*0.000000056704))^0.25)</f>
        <v>137.097272976633</v>
      </c>
      <c r="AT61" s="39" t="n">
        <f aca="false">8314.4621*AS61/(Sheet1!R$22*Sheet1!R$12*9.80665)</f>
        <v>9631.44065476394</v>
      </c>
      <c r="AU61" s="39" t="n">
        <f aca="false">AU60-LN(AP61/AP60)*(AT60+AT61)/2</f>
        <v>137034.649371378</v>
      </c>
      <c r="AV61" s="39" t="n">
        <f aca="false">Sheet1!R$10*10/Sheet1!R$11*1000*AU61/(Sheet1!R$10*10/Sheet1!R$11*1000-AU61)</f>
        <v>139807.215619129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140.531977401469</v>
      </c>
      <c r="T62" s="37" t="n">
        <f aca="false">(X62-X$54)/(X$100-X$54)*(T$100-T$54)+T$54</f>
        <v>1.1239812813447</v>
      </c>
      <c r="U62" s="39" t="n">
        <f aca="false">(X62-X$54)/(X$77-X$54)*(U$77-U$54)+U$54</f>
        <v>142.865386715246</v>
      </c>
      <c r="V62" s="39" t="n">
        <f aca="false">8314.4621*U62/(Sheet1!H$20*Sheet1!H$12*9.80665)</f>
        <v>60898.3772762581</v>
      </c>
      <c r="W62" s="39" t="n">
        <f aca="false">W61-LN(R62/R61)*(V61+V62)/2</f>
        <v>1969361.43658969</v>
      </c>
      <c r="X62" s="39" t="n">
        <f aca="false">Sheet1!H$10*10/Sheet1!H$11*1000*W62/(Sheet1!H$10*10/Sheet1!H$11*1000-W62)</f>
        <v>2047192.75843782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136.454320929898</v>
      </c>
      <c r="AR62" s="37" t="n">
        <f aca="false">(AV62-AV$51)/(AV$116-AV$51)*(AR$116-AR$51)+AR$51</f>
        <v>0.0201664356029718</v>
      </c>
      <c r="AS62" s="39" t="n">
        <f aca="false">(AV62-AV$61)/(AV$69-AV$61)*(AS$69-AS$61)+AS$61</f>
        <v>137.097272976633</v>
      </c>
      <c r="AT62" s="39" t="n">
        <f aca="false">8314.4621*AS62/(Sheet1!R$22*Sheet1!R$12*9.80665)</f>
        <v>9631.44065476394</v>
      </c>
      <c r="AU62" s="39" t="n">
        <f aca="false">AU61-LN(AP62/AP61)*(AT61+AT62)/2</f>
        <v>139806.800830843</v>
      </c>
      <c r="AV62" s="39" t="n">
        <f aca="false">Sheet1!R$10*10/Sheet1!R$11*1000*AU62/(Sheet1!R$10*10/Sheet1!R$11*1000-AU62)</f>
        <v>142693.858996473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143.795396186968</v>
      </c>
      <c r="T63" s="37" t="n">
        <f aca="false">(X63-X$54)/(X$100-X$54)*(T$100-T$54)+T$54</f>
        <v>1.1411698627251</v>
      </c>
      <c r="U63" s="39" t="n">
        <f aca="false">(X63-X$54)/(X$77-X$54)*(U$77-U$54)+U$54</f>
        <v>146.164489365369</v>
      </c>
      <c r="V63" s="39" t="n">
        <f aca="false">8314.4621*U63/(Sheet1!H$20*Sheet1!H$12*9.80665)</f>
        <v>62304.666108561</v>
      </c>
      <c r="W63" s="39" t="n">
        <f aca="false">W62-LN(R63/R62)*(V62+V63)/2</f>
        <v>1983545.71114516</v>
      </c>
      <c r="X63" s="39" t="n">
        <f aca="false">Sheet1!H$10*10/Sheet1!H$11*1000*W63/(Sheet1!H$10*10/Sheet1!H$11*1000-W63)</f>
        <v>2062524.70803219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136.381788404274</v>
      </c>
      <c r="AR63" s="37" t="n">
        <f aca="false">(AV63-AV$51)/(AV$116-AV$51)*(AR$116-AR$51)+AR$51</f>
        <v>0.0224414458693526</v>
      </c>
      <c r="AS63" s="39" t="n">
        <f aca="false">(AV63-AV$61)/(AV$69-AV$61)*(AS$69-AS$61)+AS$61</f>
        <v>137.097272976633</v>
      </c>
      <c r="AT63" s="39" t="n">
        <f aca="false">8314.4621*AS63/(Sheet1!R$22*Sheet1!R$12*9.80665)</f>
        <v>9631.44065476394</v>
      </c>
      <c r="AU63" s="39" t="n">
        <f aca="false">AU62-LN(AP63/AP62)*(AT62+AT63)/2</f>
        <v>142578.952290307</v>
      </c>
      <c r="AV63" s="39" t="n">
        <f aca="false">Sheet1!R$10*10/Sheet1!R$11*1000*AU63/(Sheet1!R$10*10/Sheet1!R$11*1000-AU63)</f>
        <v>145582.867296169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147.136121080819</v>
      </c>
      <c r="T64" s="37" t="n">
        <f aca="false">(X64-X$54)/(X$100-X$54)*(T$100-T$54)+T$54</f>
        <v>1.15876561940137</v>
      </c>
      <c r="U64" s="39" t="n">
        <f aca="false">(X64-X$54)/(X$77-X$54)*(U$77-U$54)+U$54</f>
        <v>149.541743428516</v>
      </c>
      <c r="V64" s="39" t="n">
        <f aca="false">8314.4621*U64/(Sheet1!H$20*Sheet1!H$12*9.80665)</f>
        <v>63744.2680781078</v>
      </c>
      <c r="W64" s="39" t="n">
        <f aca="false">W63-LN(R64/R63)*(V63+V64)/2</f>
        <v>1998057.63098746</v>
      </c>
      <c r="X64" s="39" t="n">
        <f aca="false">Sheet1!H$10*10/Sheet1!H$11*1000*W64/(Sheet1!H$10*10/Sheet1!H$11*1000-W64)</f>
        <v>2078219.85171304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136.309196431028</v>
      </c>
      <c r="AR64" s="37" t="n">
        <f aca="false">(AV64-AV$51)/(AV$116-AV$51)*(AR$116-AR$51)+AR$51</f>
        <v>0.0247183207330325</v>
      </c>
      <c r="AS64" s="39" t="n">
        <f aca="false">(AV64-AV$61)/(AV$69-AV$61)*(AS$69-AS$61)+AS$61</f>
        <v>137.097272976633</v>
      </c>
      <c r="AT64" s="39" t="n">
        <f aca="false">8314.4621*AS64/(Sheet1!R$22*Sheet1!R$12*9.80665)</f>
        <v>9631.44065476394</v>
      </c>
      <c r="AU64" s="39" t="n">
        <f aca="false">AU63-LN(AP64/AP63)*(AT63+AT64)/2</f>
        <v>145351.103749772</v>
      </c>
      <c r="AV64" s="39" t="n">
        <f aca="false">Sheet1!R$10*10/Sheet1!R$11*1000*AU64/(Sheet1!R$10*10/Sheet1!R$11*1000-AU64)</f>
        <v>148474.243425652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150.556075002886</v>
      </c>
      <c r="T65" s="37" t="n">
        <f aca="false">(X65-X$54)/(X$100-X$54)*(T$100-T$54)+T$54</f>
        <v>1.17677867951779</v>
      </c>
      <c r="U65" s="39" t="n">
        <f aca="false">(X65-X$54)/(X$77-X$54)*(U$77-U$54)+U$54</f>
        <v>152.999092850795</v>
      </c>
      <c r="V65" s="39" t="n">
        <f aca="false">8314.4621*U65/(Sheet1!H$20*Sheet1!H$12*9.80665)</f>
        <v>65218.0118192244</v>
      </c>
      <c r="W65" s="39" t="n">
        <f aca="false">W64-LN(R65/R64)*(V64+V65)/2</f>
        <v>2012904.96214997</v>
      </c>
      <c r="X65" s="39" t="n">
        <f aca="false">Sheet1!H$10*10/Sheet1!H$11*1000*W65/(Sheet1!H$10*10/Sheet1!H$11*1000-W65)</f>
        <v>2094287.22362892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136.236544937045</v>
      </c>
      <c r="AR65" s="37" t="n">
        <f aca="false">(AV65-AV$51)/(AV$116-AV$51)*(AR$116-AR$51)+AR$51</f>
        <v>0.0269970624872856</v>
      </c>
      <c r="AS65" s="39" t="n">
        <f aca="false">(AV65-AV$61)/(AV$69-AV$61)*(AS$69-AS$61)+AS$61</f>
        <v>137.097272976633</v>
      </c>
      <c r="AT65" s="39" t="n">
        <f aca="false">8314.4621*AS65/(Sheet1!R$22*Sheet1!R$12*9.80665)</f>
        <v>9631.44065476394</v>
      </c>
      <c r="AU65" s="39" t="n">
        <f aca="false">AU64-LN(AP65/AP64)*(AT64+AT65)/2</f>
        <v>148123.255209236</v>
      </c>
      <c r="AV65" s="39" t="n">
        <f aca="false">Sheet1!R$10*10/Sheet1!R$11*1000*AU65/(Sheet1!R$10*10/Sheet1!R$11*1000-AU65)</f>
        <v>151367.990297122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154.057233041075</v>
      </c>
      <c r="T66" s="37" t="n">
        <f aca="false">(X66-X$54)/(X$100-X$54)*(T$100-T$54)+T$54</f>
        <v>1.19521944599148</v>
      </c>
      <c r="U66" s="39" t="n">
        <f aca="false">(X66-X$54)/(X$77-X$54)*(U$77-U$54)+U$54</f>
        <v>156.538534316793</v>
      </c>
      <c r="V66" s="39" t="n">
        <f aca="false">8314.4621*U66/(Sheet1!H$20*Sheet1!H$12*9.80665)</f>
        <v>66726.7484467546</v>
      </c>
      <c r="W66" s="39" t="n">
        <f aca="false">W65-LN(R66/R65)*(V65+V66)/2</f>
        <v>2028095.66405432</v>
      </c>
      <c r="X66" s="39" t="n">
        <f aca="false">Sheet1!H$10*10/Sheet1!H$11*1000*W66/(Sheet1!H$10*10/Sheet1!H$11*1000-W66)</f>
        <v>2110736.10302152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136.163833849089</v>
      </c>
      <c r="AR66" s="37" t="n">
        <f aca="false">(AV66-AV$51)/(AV$116-AV$51)*(AR$116-AR$51)+AR$51</f>
        <v>0.0292776734291486</v>
      </c>
      <c r="AS66" s="39" t="n">
        <f aca="false">(AV66-AV$61)/(AV$69-AV$61)*(AS$69-AS$61)+AS$61</f>
        <v>137.097272976633</v>
      </c>
      <c r="AT66" s="39" t="n">
        <f aca="false">8314.4621*AS66/(Sheet1!R$22*Sheet1!R$12*9.80665)</f>
        <v>9631.44065476394</v>
      </c>
      <c r="AU66" s="39" t="n">
        <f aca="false">AU65-LN(AP66/AP65)*(AT65+AT66)/2</f>
        <v>150895.406668701</v>
      </c>
      <c r="AV66" s="39" t="n">
        <f aca="false">Sheet1!R$10*10/Sheet1!R$11*1000*AU66/(Sheet1!R$10*10/Sheet1!R$11*1000-AU66)</f>
        <v>154264.110827559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157.641591227984</v>
      </c>
      <c r="T67" s="37" t="n">
        <f aca="false">(X67-X$54)/(X$100-X$54)*(T$100-T$54)+T$54</f>
        <v>1.214098412338</v>
      </c>
      <c r="U67" s="39" t="n">
        <f aca="false">(X67-X$54)/(X$77-X$54)*(U$77-U$54)+U$54</f>
        <v>160.162085643872</v>
      </c>
      <c r="V67" s="39" t="n">
        <f aca="false">8314.4621*U67/(Sheet1!H$20*Sheet1!H$12*9.80665)</f>
        <v>68271.3380836844</v>
      </c>
      <c r="W67" s="39" t="n">
        <f aca="false">W66-LN(R67/R66)*(V66+V67)/2</f>
        <v>2043637.73617057</v>
      </c>
      <c r="X67" s="39" t="n">
        <f aca="false">Sheet1!H$10*10/Sheet1!H$11*1000*W67/(Sheet1!H$10*10/Sheet1!H$11*1000-W67)</f>
        <v>2127575.84994495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136.091063093807</v>
      </c>
      <c r="AR67" s="37" t="n">
        <f aca="false">(AV67-AV$51)/(AV$116-AV$51)*(AR$116-AR$51)+AR$51</f>
        <v>0.0315601558594279</v>
      </c>
      <c r="AS67" s="39" t="n">
        <f aca="false">(AV67-AV$61)/(AV$69-AV$61)*(AS$69-AS$61)+AS$61</f>
        <v>137.097272976633</v>
      </c>
      <c r="AT67" s="39" t="n">
        <f aca="false">8314.4621*AS67/(Sheet1!R$22*Sheet1!R$12*9.80665)</f>
        <v>9631.44065476394</v>
      </c>
      <c r="AU67" s="39" t="n">
        <f aca="false">AU66-LN(AP67/AP66)*(AT66+AT67)/2</f>
        <v>153667.558128166</v>
      </c>
      <c r="AV67" s="39" t="n">
        <f aca="false">Sheet1!R$10*10/Sheet1!R$11*1000*AU67/(Sheet1!R$10*10/Sheet1!R$11*1000-AU67)</f>
        <v>157162.60793873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161.311299201272</v>
      </c>
      <c r="T68" s="37" t="n">
        <f aca="false">(X68-X$54)/(X$100-X$54)*(T$100-T$54)+T$54</f>
        <v>1.23342693823568</v>
      </c>
      <c r="U68" s="39" t="n">
        <f aca="false">(X68-X$54)/(X$77-X$54)*(U$77-U$54)+U$54</f>
        <v>163.871920052626</v>
      </c>
      <c r="V68" s="39" t="n">
        <f aca="false">8314.4621*U68/(Sheet1!H$20*Sheet1!H$12*9.80665)</f>
        <v>69852.7070958094</v>
      </c>
      <c r="W68" s="39" t="n">
        <f aca="false">W67-LN(R68/R67)*(V67+V68)/2</f>
        <v>2059539.85454129</v>
      </c>
      <c r="X68" s="39" t="n">
        <f aca="false">Sheet1!H$10*10/Sheet1!H$11*1000*W68/(Sheet1!H$10*10/Sheet1!H$11*1000-W68)</f>
        <v>2144816.59705714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136.018232597722</v>
      </c>
      <c r="AR68" s="37" t="n">
        <f aca="false">(AV68-AV$51)/(AV$116-AV$51)*(AR$116-AR$51)+AR$51</f>
        <v>0.0338445120827078</v>
      </c>
      <c r="AS68" s="39" t="n">
        <f aca="false">(AV68-AV$61)/(AV$69-AV$61)*(AS$69-AS$61)+AS$61</f>
        <v>137.097272976633</v>
      </c>
      <c r="AT68" s="39" t="n">
        <f aca="false">8314.4621*AS68/(Sheet1!R$22*Sheet1!R$12*9.80665)</f>
        <v>9631.44065476394</v>
      </c>
      <c r="AU68" s="39" t="n">
        <f aca="false">AU67-LN(AP68/AP67)*(AT67+AT68)/2</f>
        <v>156439.70958763</v>
      </c>
      <c r="AV68" s="39" t="n">
        <f aca="false">Sheet1!R$10*10/Sheet1!R$11*1000*AU68/(Sheet1!R$10*10/Sheet1!R$11*1000-AU68)</f>
        <v>160063.484557198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165.068466060165</v>
      </c>
      <c r="T69" s="37" t="n">
        <f aca="false">(X69-X$54)/(X$100-X$54)*(T$100-T$54)+T$54</f>
        <v>1.25321611474464</v>
      </c>
      <c r="U69" s="39" t="n">
        <f aca="false">(X69-X$54)/(X$77-X$54)*(U$77-U$54)+U$54</f>
        <v>167.670169667561</v>
      </c>
      <c r="V69" s="39" t="n">
        <f aca="false">8314.4621*U69/(Sheet1!H$20*Sheet1!H$12*9.80665)</f>
        <v>71471.7643311409</v>
      </c>
      <c r="W69" s="39" t="n">
        <f aca="false">W68-LN(R69/R68)*(V68+V69)/2</f>
        <v>2075810.43560044</v>
      </c>
      <c r="X69" s="39" t="n">
        <f aca="false">Sheet1!H$10*10/Sheet1!H$11*1000*W69/(Sheet1!H$10*10/Sheet1!H$11*1000-W69)</f>
        <v>2162468.23741271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135.945342287238</v>
      </c>
      <c r="AR69" s="37" t="n">
        <f aca="false">(AV69-AV$51)/(AV$116-AV$51)*(AR$116-AR$51)+AR$51</f>
        <v>0.0361307444073577</v>
      </c>
      <c r="AS69" s="39" t="n">
        <f aca="false">MIN(IF(Sheet1!R15&gt;1,36*LOG(Sheet1!R15)+30,30),(Sheet1!R15*(1-MAX(Sheet1!R14,0.56707137))/(4*0.000000056704))^0.25)</f>
        <v>137.097272976633</v>
      </c>
      <c r="AT69" s="39" t="n">
        <f aca="false">8314.4621*AS69/(Sheet1!R$22*Sheet1!R$12*9.80665)</f>
        <v>9631.44065476394</v>
      </c>
      <c r="AU69" s="39" t="n">
        <f aca="false">AU68-LN(AP69/AP68)*(AT68+AT69)/2</f>
        <v>159211.861047095</v>
      </c>
      <c r="AV69" s="39" t="n">
        <f aca="false">Sheet1!R$10*10/Sheet1!R$11*1000*AU69/(Sheet1!R$10*10/Sheet1!R$11*1000-AU69)</f>
        <v>162966.743614334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168.915292377627</v>
      </c>
      <c r="T70" s="37" t="n">
        <f aca="false">(X70-X$54)/(X$100-X$54)*(T$100-T$54)+T$54</f>
        <v>1.27347753242727</v>
      </c>
      <c r="U70" s="39" t="n">
        <f aca="false">(X70-X$54)/(X$77-X$54)*(U$77-U$54)+U$54</f>
        <v>171.559059123899</v>
      </c>
      <c r="V70" s="39" t="n">
        <f aca="false">8314.4621*U70/(Sheet1!H$20*Sheet1!H$12*9.80665)</f>
        <v>73129.4580716812</v>
      </c>
      <c r="W70" s="39" t="n">
        <f aca="false">W69-LN(R70/R69)*(V69+V70)/2</f>
        <v>2092458.26655711</v>
      </c>
      <c r="X70" s="39" t="n">
        <f aca="false">Sheet1!H$10*10/Sheet1!H$11*1000*W70/(Sheet1!H$10*10/Sheet1!H$11*1000-W70)</f>
        <v>2180541.10961466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136.77022403663</v>
      </c>
      <c r="AR70" s="37" t="n">
        <f aca="false">(AV70-AV$51)/(AV$116-AV$51)*(AR$116-AR$51)+AR$51</f>
        <v>0.037966981709749</v>
      </c>
      <c r="AS70" s="39" t="n">
        <f aca="false">(AV70-AV$69)/(AV$77-AV$69)*(AS$77-AS$69)+AS$69</f>
        <v>137.980698166973</v>
      </c>
      <c r="AT70" s="39" t="n">
        <f aca="false">8314.4621*AS70/(Sheet1!R$22*Sheet1!R$12*9.80665)</f>
        <v>9693.50357628633</v>
      </c>
      <c r="AU70" s="39" t="n">
        <f aca="false">AU69-LN(AP70/AP69)*(AT69+AT70)/2</f>
        <v>161436.727472563</v>
      </c>
      <c r="AV70" s="39" t="n">
        <f aca="false">Sheet1!R$10*10/Sheet1!R$11*1000*AU70/(Sheet1!R$10*10/Sheet1!R$11*1000-AU70)</f>
        <v>165298.559380273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172.854039620895</v>
      </c>
      <c r="T71" s="37" t="n">
        <f aca="false">(X71-X$54)/(X$100-X$54)*(T$100-T$54)+T$54</f>
        <v>1.29422310258044</v>
      </c>
      <c r="U71" s="39" t="n">
        <f aca="false">(X71-X$54)/(X$77-X$54)*(U$77-U$54)+U$54</f>
        <v>175.540874616985</v>
      </c>
      <c r="V71" s="39" t="n">
        <f aca="false">8314.4621*U71/(Sheet1!H$20*Sheet1!H$12*9.80665)</f>
        <v>74826.7628403002</v>
      </c>
      <c r="W71" s="39" t="n">
        <f aca="false">W70-LN(R71/R70)*(V70+V71)/2</f>
        <v>2109492.35599149</v>
      </c>
      <c r="X71" s="39" t="n">
        <f aca="false">Sheet1!H$10*10/Sheet1!H$11*1000*W71/(Sheet1!H$10*10/Sheet1!H$11*1000-W71)</f>
        <v>2199045.83835611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137.600972262113</v>
      </c>
      <c r="AR71" s="37" t="n">
        <f aca="false">(AV71-AV$51)/(AV$116-AV$51)*(AR$116-AR$51)+AR$51</f>
        <v>0.0398162781472721</v>
      </c>
      <c r="AS71" s="39" t="n">
        <f aca="false">(AV71-AV$69)/(AV$77-AV$69)*(AS$77-AS$69)+AS$69</f>
        <v>138.870406188472</v>
      </c>
      <c r="AT71" s="39" t="n">
        <f aca="false">8314.4621*AS71/(Sheet1!R$22*Sheet1!R$12*9.80665)</f>
        <v>9756.00788306855</v>
      </c>
      <c r="AU71" s="39" t="n">
        <f aca="false">AU70-LN(AP71/AP70)*(AT70+AT71)/2</f>
        <v>163675.935230179</v>
      </c>
      <c r="AV71" s="39" t="n">
        <f aca="false">Sheet1!R$10*10/Sheet1!R$11*1000*AU71/(Sheet1!R$10*10/Sheet1!R$11*1000-AU71)</f>
        <v>167646.958785566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176.887032098735</v>
      </c>
      <c r="T72" s="37" t="n">
        <f aca="false">(X72-X$54)/(X$100-X$54)*(T$100-T$54)+T$54</f>
        <v>1.31546506749172</v>
      </c>
      <c r="U72" s="39" t="n">
        <f aca="false">(X72-X$54)/(X$77-X$54)*(U$77-U$54)+U$54</f>
        <v>179.617965870836</v>
      </c>
      <c r="V72" s="39" t="n">
        <f aca="false">8314.4621*U72/(Sheet1!H$20*Sheet1!H$12*9.80665)</f>
        <v>76564.6802398565</v>
      </c>
      <c r="W72" s="39" t="n">
        <f aca="false">W71-LN(R72/R71)*(V71+V72)/2</f>
        <v>2126921.93999366</v>
      </c>
      <c r="X72" s="39" t="n">
        <f aca="false">Sheet1!H$10*10/Sheet1!H$11*1000*W72/(Sheet1!H$10*10/Sheet1!H$11*1000-W72)</f>
        <v>2217993.34356888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138.437636008272</v>
      </c>
      <c r="AR72" s="37" t="n">
        <f aca="false">(AV72-AV$51)/(AV$116-AV$51)*(AR$116-AR$51)+AR$51</f>
        <v>0.041678742896177</v>
      </c>
      <c r="AS72" s="39" t="n">
        <f aca="false">(AV72-AV$69)/(AV$77-AV$69)*(AS$77-AS$69)+AS$69</f>
        <v>139.766449566504</v>
      </c>
      <c r="AT72" s="39" t="n">
        <f aca="false">8314.4621*AS72/(Sheet1!R$22*Sheet1!R$12*9.80665)</f>
        <v>9818.95726515494</v>
      </c>
      <c r="AU72" s="39" t="n">
        <f aca="false">AU71-LN(AP72/AP71)*(AT71+AT72)/2</f>
        <v>165929.586377488</v>
      </c>
      <c r="AV72" s="39" t="n">
        <f aca="false">Sheet1!R$10*10/Sheet1!R$11*1000*AU72/(Sheet1!R$10*10/Sheet1!R$11*1000-AU72)</f>
        <v>170012.080471824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181.016658983244</v>
      </c>
      <c r="T73" s="37" t="n">
        <f aca="false">(X73-X$54)/(X$100-X$54)*(T$100-T$54)+T$54</f>
        <v>1.33721601108846</v>
      </c>
      <c r="U73" s="39" t="n">
        <f aca="false">(X73-X$54)/(X$77-X$54)*(U$77-U$54)+U$54</f>
        <v>183.792748182053</v>
      </c>
      <c r="V73" s="39" t="n">
        <f aca="false">8314.4621*U73/(Sheet1!H$20*Sheet1!H$12*9.80665)</f>
        <v>78344.2398244428</v>
      </c>
      <c r="W73" s="39" t="n">
        <f aca="false">W72-LN(R73/R72)*(V72+V73)/2</f>
        <v>2144756.48849925</v>
      </c>
      <c r="X73" s="39" t="n">
        <f aca="false">Sheet1!H$10*10/Sheet1!H$11*1000*W73/(Sheet1!H$10*10/Sheet1!H$11*1000-W73)</f>
        <v>2237394.84992213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139.280264828978</v>
      </c>
      <c r="AR73" s="37" t="n">
        <f aca="false">(AV73-AV$51)/(AV$116-AV$51)*(AR$116-AR$51)+AR$51</f>
        <v>0.0435544862664138</v>
      </c>
      <c r="AS73" s="39" t="n">
        <f aca="false">(AV73-AV$69)/(AV$77-AV$69)*(AS$77-AS$69)+AS$69</f>
        <v>140.668881371871</v>
      </c>
      <c r="AT73" s="39" t="n">
        <f aca="false">8314.4621*AS73/(Sheet1!R$22*Sheet1!R$12*9.80665)</f>
        <v>9882.35545090769</v>
      </c>
      <c r="AU73" s="39" t="n">
        <f aca="false">AU72-LN(AP73/AP72)*(AT72+AT73)/2</f>
        <v>168197.783826109</v>
      </c>
      <c r="AV73" s="39" t="n">
        <f aca="false">Sheet1!R$10*10/Sheet1!R$11*1000*AU73/(Sheet1!R$10*10/Sheet1!R$11*1000-AU73)</f>
        <v>172394.064520334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185.245316359589</v>
      </c>
      <c r="T74" s="37" t="n">
        <f aca="false">(X74-X$54)/(X$100-X$54)*(T$100-T$54)+T$54</f>
        <v>1.35948886639884</v>
      </c>
      <c r="U74" s="39" t="n">
        <f aca="false">(X74-X$54)/(X$77-X$54)*(U$77-U$54)+U$54</f>
        <v>188.06764448505</v>
      </c>
      <c r="V74" s="39" t="n">
        <f aca="false">8314.4621*U74/(Sheet1!H$20*Sheet1!H$12*9.80665)</f>
        <v>80166.474403877</v>
      </c>
      <c r="W74" s="39" t="n">
        <f aca="false">W73-LN(R74/R73)*(V73+V74)/2</f>
        <v>2163005.70888235</v>
      </c>
      <c r="X74" s="39" t="n">
        <f aca="false">Sheet1!H$10*10/Sheet1!H$11*1000*W74/(Sheet1!H$10*10/Sheet1!H$11*1000-W74)</f>
        <v>2257261.89347761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140.128908794043</v>
      </c>
      <c r="AR74" s="37" t="n">
        <f aca="false">(AV74-AV$51)/(AV$116-AV$51)*(AR$116-AR$51)+AR$51</f>
        <v>0.0454436197164509</v>
      </c>
      <c r="AS74" s="39" t="n">
        <f aca="false">(AV74-AV$69)/(AV$77-AV$69)*(AS$77-AS$69)+AS$69</f>
        <v>141.577755227937</v>
      </c>
      <c r="AT74" s="39" t="n">
        <f aca="false">8314.4621*AS74/(Sheet1!R$22*Sheet1!R$12*9.80665)</f>
        <v>9946.20620750777</v>
      </c>
      <c r="AU74" s="39" t="n">
        <f aca="false">AU73-LN(AP74/AP73)*(AT73+AT74)/2</f>
        <v>170480.631350618</v>
      </c>
      <c r="AV74" s="39" t="n">
        <f aca="false">Sheet1!R$10*10/Sheet1!R$11*1000*AU74/(Sheet1!R$10*10/Sheet1!R$11*1000-AU74)</f>
        <v>174793.052470869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189.57564615349</v>
      </c>
      <c r="T75" s="37" t="n">
        <f aca="false">(X75-X$54)/(X$100-X$54)*(T$100-T$54)+T$54</f>
        <v>1.38229693402199</v>
      </c>
      <c r="U75" s="39" t="n">
        <f aca="false">(X75-X$54)/(X$77-X$54)*(U$77-U$54)+U$54</f>
        <v>192.445324317875</v>
      </c>
      <c r="V75" s="39" t="n">
        <f aca="false">8314.4621*U75/(Sheet1!H$20*Sheet1!H$12*9.80665)</f>
        <v>82032.5219062395</v>
      </c>
      <c r="W75" s="39" t="n">
        <f aca="false">W74-LN(R75/R74)*(V74+V75)/2</f>
        <v>2181679.55843246</v>
      </c>
      <c r="X75" s="39" t="n">
        <f aca="false">Sheet1!H$10*10/Sheet1!H$11*1000*W75/(Sheet1!H$10*10/Sheet1!H$11*1000-W75)</f>
        <v>2277606.3381647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140.983618495984</v>
      </c>
      <c r="AR75" s="37" t="n">
        <f aca="false">(AV75-AV$51)/(AV$116-AV$51)*(AR$116-AR$51)+AR$51</f>
        <v>0.0473462558683323</v>
      </c>
      <c r="AS75" s="39" t="n">
        <f aca="false">(AV75-AV$69)/(AV$77-AV$69)*(AS$77-AS$69)+AS$69</f>
        <v>142.493125317868</v>
      </c>
      <c r="AT75" s="39" t="n">
        <f aca="false">8314.4621*AS75/(Sheet1!R$22*Sheet1!R$12*9.80665)</f>
        <v>10010.5133414638</v>
      </c>
      <c r="AU75" s="39" t="n">
        <f aca="false">AU74-LN(AP75/AP74)*(AT74+AT75)/2</f>
        <v>172778.233597544</v>
      </c>
      <c r="AV75" s="39" t="n">
        <f aca="false">Sheet1!R$10*10/Sheet1!R$11*1000*AU75/(Sheet1!R$10*10/Sheet1!R$11*1000-AU75)</f>
        <v>177209.187340815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194.010188489119</v>
      </c>
      <c r="T76" s="37" t="n">
        <f aca="false">(X76-X$54)/(X$100-X$54)*(T$100-T$54)+T$54</f>
        <v>1.40565389428929</v>
      </c>
      <c r="U76" s="39" t="n">
        <f aca="false">(X76-X$54)/(X$77-X$54)*(U$77-U$54)+U$54</f>
        <v>196.928356205362</v>
      </c>
      <c r="V76" s="39" t="n">
        <f aca="false">8314.4621*U76/(Sheet1!H$20*Sheet1!H$12*9.80665)</f>
        <v>83943.4772013094</v>
      </c>
      <c r="W76" s="39" t="n">
        <f aca="false">W75-LN(R76/R75)*(V75+V76)/2</f>
        <v>2200788.25149945</v>
      </c>
      <c r="X76" s="39" t="n">
        <f aca="false">Sheet1!H$10*10/Sheet1!H$11*1000*W76/(Sheet1!H$10*10/Sheet1!H$11*1000-W76)</f>
        <v>2298440.38662808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141.844445056897</v>
      </c>
      <c r="AR76" s="37" t="n">
        <f aca="false">(AV76-AV$51)/(AV$116-AV$51)*(AR$116-AR$51)+AR$51</f>
        <v>0.0492625085229764</v>
      </c>
      <c r="AS76" s="39" t="n">
        <f aca="false">(AV76-AV$69)/(AV$77-AV$69)*(AS$77-AS$69)+AS$69</f>
        <v>143.415046391992</v>
      </c>
      <c r="AT76" s="39" t="n">
        <f aca="false">8314.4621*AS76/(Sheet1!R$22*Sheet1!R$12*9.80665)</f>
        <v>10075.280699129</v>
      </c>
      <c r="AU76" s="39" t="n">
        <f aca="false">AU75-LN(AP76/AP75)*(AT75+AT76)/2</f>
        <v>175090.696094485</v>
      </c>
      <c r="AV76" s="39" t="n">
        <f aca="false">Sheet1!R$10*10/Sheet1!R$11*1000*AU76/(Sheet1!R$10*10/Sheet1!R$11*1000-AU76)</f>
        <v>179642.613644596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196.267285595272</v>
      </c>
      <c r="T77" s="37" t="n">
        <f aca="false">(X77-X$54)/(X$100-X$54)*(T$100-T$54)+T$54</f>
        <v>1.41754217855011</v>
      </c>
      <c r="U77" s="39" t="n">
        <f aca="false">70/610*(U$170-U$54)+U$54</f>
        <v>199.210133645324</v>
      </c>
      <c r="V77" s="39" t="n">
        <f aca="false">8314.4621*U77/(Sheet1!H$20*Sheet1!H$12*9.80665)</f>
        <v>84916.1168769798</v>
      </c>
      <c r="W77" s="39" t="n">
        <f aca="false">W76-LN(R77/R76)*(V76+V77)/2</f>
        <v>2210508.5911028</v>
      </c>
      <c r="X77" s="39" t="n">
        <f aca="false">Sheet1!H$10*10/Sheet1!H$11*1000*W77/(Sheet1!H$10*10/Sheet1!H$11*1000-W77)</f>
        <v>2309044.55290664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196.267285595272</v>
      </c>
      <c r="AA77" s="39" t="n">
        <f aca="false">IF(Y77=LOG(Sheet1!H$17*101325),(LOG(Sheet1!H$17*101325)-Q87)/(Q77-Q87)*(X77-X87)+X87,IF(Y77=0,0,X77))</f>
        <v>2309044.55290664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142.711440135442</v>
      </c>
      <c r="AR77" s="37" t="n">
        <f aca="false">(AV77-AV$51)/(AV$116-AV$51)*(AR$116-AR$51)+AR$51</f>
        <v>0.0511924926757213</v>
      </c>
      <c r="AS77" s="39" t="n">
        <f aca="false">AS69+0.05*(AS116-AS69)</f>
        <v>144.343573775284</v>
      </c>
      <c r="AT77" s="39" t="n">
        <f aca="false">8314.4621*AS77/(Sheet1!R$22*Sheet1!R$12*9.80665)</f>
        <v>10140.512167227</v>
      </c>
      <c r="AU77" s="39" t="n">
        <f aca="false">AU76-LN(AP77/AP76)*(AT76+AT77)/2</f>
        <v>177418.125259341</v>
      </c>
      <c r="AV77" s="39" t="n">
        <f aca="false">Sheet1!R$10*10/Sheet1!R$11*1000*AU77/(Sheet1!R$10*10/Sheet1!R$11*1000-AU77)</f>
        <v>182093.477413414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196.587500628456</v>
      </c>
      <c r="T78" s="37" t="n">
        <f aca="false">(X78-X$54)/(X$100-X$54)*(T$100-T$54)+T$54</f>
        <v>1.42951400356136</v>
      </c>
      <c r="U78" s="39" t="n">
        <f aca="false">(X78-X$77)/(X$90-X$77)*(U$90-U$77)+U$77</f>
        <v>199.555202444712</v>
      </c>
      <c r="V78" s="39" t="n">
        <f aca="false">8314.4621*U78/(Sheet1!H$20*Sheet1!H$12*9.80665)</f>
        <v>85063.2072983519</v>
      </c>
      <c r="W78" s="39" t="n">
        <f aca="false">W77-LN(R78/R77)*(V77+V78)/2</f>
        <v>2220293.38755188</v>
      </c>
      <c r="X78" s="39" t="n">
        <f aca="false">Sheet1!H$10*10/Sheet1!H$11*1000*W78/(Sheet1!H$10*10/Sheet1!H$11*1000-W78)</f>
        <v>2319723.23624664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146.017783316882</v>
      </c>
      <c r="AR78" s="37" t="n">
        <f aca="false">(AV78-AV$51)/(AV$116-AV$51)*(AR$116-AR$51)+AR$51</f>
        <v>0.0529347577463186</v>
      </c>
      <c r="AS78" s="39" t="n">
        <f aca="false">(AV78-AV$77)/(AV$86-AV$77)*(AS$86-AS$77)+AS$77</f>
        <v>147.705464348198</v>
      </c>
      <c r="AT78" s="39" t="n">
        <f aca="false">8314.4621*AS78/(Sheet1!R$22*Sheet1!R$12*9.80665)</f>
        <v>10376.6937399003</v>
      </c>
      <c r="AU78" s="39" t="n">
        <f aca="false">AU77-LN(AP78/AP77)*(AT77+AT78)/2</f>
        <v>179517.796924748</v>
      </c>
      <c r="AV78" s="39" t="n">
        <f aca="false">Sheet1!R$10*10/Sheet1!R$11*1000*AU78/(Sheet1!R$10*10/Sheet1!R$11*1000-AU78)</f>
        <v>184305.958967281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197.229977784163</v>
      </c>
      <c r="T79" s="37" t="n">
        <f aca="false">(X79-X$54)/(X$100-X$54)*(T$100-T$54)+T$54</f>
        <v>1.4535341878069</v>
      </c>
      <c r="U79" s="39" t="n">
        <f aca="false">(X79-X$77)/(X$90-X$77)*(U$90-U$77)+U$77</f>
        <v>200.24754601952</v>
      </c>
      <c r="V79" s="39" t="n">
        <f aca="false">8314.4621*U79/(Sheet1!H$20*Sheet1!H$12*9.80665)</f>
        <v>85358.3284693564</v>
      </c>
      <c r="W79" s="39" t="n">
        <f aca="false">W78-LN(R79/R78)*(V78+V79)/2</f>
        <v>2239913.89194107</v>
      </c>
      <c r="X79" s="39" t="n">
        <f aca="false">Sheet1!H$10*10/Sheet1!H$11*1000*W79/(Sheet1!H$10*10/Sheet1!H$11*1000-W79)</f>
        <v>2341148.87027366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149.403295317311</v>
      </c>
      <c r="AR79" s="37" t="n">
        <f aca="false">(AV79-AV$51)/(AV$116-AV$51)*(AR$116-AR$51)+AR$51</f>
        <v>0.0547187405275213</v>
      </c>
      <c r="AS79" s="39" t="n">
        <f aca="false">(AV79-AV$77)/(AV$86-AV$77)*(AS$86-AS$77)+AS$77</f>
        <v>151.14785379604</v>
      </c>
      <c r="AT79" s="39" t="n">
        <f aca="false">8314.4621*AS79/(Sheet1!R$22*Sheet1!R$12*9.80665)</f>
        <v>10618.5305682894</v>
      </c>
      <c r="AU79" s="39" t="n">
        <f aca="false">AU78-LN(AP79/AP78)*(AT78+AT79)/2</f>
        <v>181666.387614352</v>
      </c>
      <c r="AV79" s="39" t="n">
        <f aca="false">Sheet1!R$10*10/Sheet1!R$11*1000*AU79/(Sheet1!R$10*10/Sheet1!R$11*1000-AU79)</f>
        <v>186571.417342381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197.875196417821</v>
      </c>
      <c r="T80" s="37" t="n">
        <f aca="false">(X80-X$54)/(X$100-X$54)*(T$100-T$54)+T$54</f>
        <v>1.47765686725758</v>
      </c>
      <c r="U80" s="39" t="n">
        <f aca="false">(X80-X$77)/(X$90-X$77)*(U$90-U$77)+U$77</f>
        <v>200.942843854529</v>
      </c>
      <c r="V80" s="39" t="n">
        <f aca="false">8314.4621*U80/(Sheet1!H$20*Sheet1!H$12*9.80665)</f>
        <v>85654.7089352571</v>
      </c>
      <c r="W80" s="39" t="n">
        <f aca="false">W79-LN(R80/R79)*(V79+V80)/2</f>
        <v>2259602.49547285</v>
      </c>
      <c r="X80" s="39" t="n">
        <f aca="false">Sheet1!H$10*10/Sheet1!H$11*1000*W80/(Sheet1!H$10*10/Sheet1!H$11*1000-W80)</f>
        <v>2362665.9284435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152.869974527291</v>
      </c>
      <c r="AR80" s="37" t="n">
        <f aca="false">(AV80-AV$51)/(AV$116-AV$51)*(AR$116-AR$51)+AR$51</f>
        <v>0.0565454940637</v>
      </c>
      <c r="AS80" s="39" t="n">
        <f aca="false">(AV80-AV$77)/(AV$86-AV$77)*(AS$86-AS$77)+AS$77</f>
        <v>154.672774082832</v>
      </c>
      <c r="AT80" s="39" t="n">
        <f aca="false">8314.4621*AS80/(Sheet1!R$22*Sheet1!R$12*9.80665)</f>
        <v>10866.1654031617</v>
      </c>
      <c r="AU80" s="39" t="n">
        <f aca="false">AU79-LN(AP80/AP79)*(AT79+AT80)/2</f>
        <v>183865.069421969</v>
      </c>
      <c r="AV80" s="39" t="n">
        <f aca="false">Sheet1!R$10*10/Sheet1!R$11*1000*AU80/(Sheet1!R$10*10/Sheet1!R$11*1000-AU80)</f>
        <v>188891.189787151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198.523172001944</v>
      </c>
      <c r="T81" s="37" t="n">
        <f aca="false">(X81-X$54)/(X$100-X$54)*(T$100-T$54)+T$54</f>
        <v>1.50188262037749</v>
      </c>
      <c r="U81" s="39" t="n">
        <f aca="false">(X81-X$77)/(X$90-X$77)*(U$90-U$77)+U$77</f>
        <v>201.641112623158</v>
      </c>
      <c r="V81" s="39" t="n">
        <f aca="false">8314.4621*U81/(Sheet1!H$20*Sheet1!H$12*9.80665)</f>
        <v>85952.3558033326</v>
      </c>
      <c r="W81" s="39" t="n">
        <f aca="false">W80-LN(R81/R80)*(V80+V81)/2</f>
        <v>2279359.48892882</v>
      </c>
      <c r="X81" s="39" t="n">
        <f aca="false">Sheet1!H$10*10/Sheet1!H$11*1000*W81/(Sheet1!H$10*10/Sheet1!H$11*1000-W81)</f>
        <v>2384274.92673719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156.419874690996</v>
      </c>
      <c r="AR81" s="37" t="n">
        <f aca="false">(AV81-AV$51)/(AV$116-AV$51)*(AR$116-AR$51)+AR$51</f>
        <v>0.0584161005676011</v>
      </c>
      <c r="AS81" s="39" t="n">
        <f aca="false">(AV81-AV$77)/(AV$86-AV$77)*(AS$86-AS$77)+AS$77</f>
        <v>158.282313456162</v>
      </c>
      <c r="AT81" s="39" t="n">
        <f aca="false">8314.4621*AS81/(Sheet1!R$22*Sheet1!R$12*9.80665)</f>
        <v>11119.7449493514</v>
      </c>
      <c r="AU81" s="39" t="n">
        <f aca="false">AU80-LN(AP81/AP80)*(AT80+AT81)/2</f>
        <v>186115.044063462</v>
      </c>
      <c r="AV81" s="39" t="n">
        <f aca="false">Sheet1!R$10*10/Sheet1!R$11*1000*AU81/(Sheet1!R$10*10/Sheet1!R$11*1000-AU81)</f>
        <v>191266.650590602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199.173920125696</v>
      </c>
      <c r="T82" s="37" t="n">
        <f aca="false">(X82-X$54)/(X$100-X$54)*(T$100-T$54)+T$54</f>
        <v>1.52621202999176</v>
      </c>
      <c r="U82" s="39" t="n">
        <f aca="false">(X82-X$77)/(X$90-X$77)*(U$90-U$77)+U$77</f>
        <v>202.342369124526</v>
      </c>
      <c r="V82" s="39" t="n">
        <f aca="false">8314.4621*U82/(Sheet1!H$20*Sheet1!H$12*9.80665)</f>
        <v>86251.2762344437</v>
      </c>
      <c r="W82" s="39" t="n">
        <f aca="false">W81-LN(R82/R81)*(V81+V82)/2</f>
        <v>2299185.1647333</v>
      </c>
      <c r="X82" s="39" t="n">
        <f aca="false">Sheet1!H$10*10/Sheet1!H$11*1000*W82/(Sheet1!H$10*10/Sheet1!H$11*1000-W82)</f>
        <v>2405976.38502577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160.055106673635</v>
      </c>
      <c r="AR82" s="37" t="n">
        <f aca="false">(AV82-AV$51)/(AV$116-AV$51)*(AR$116-AR$51)+AR$51</f>
        <v>0.0603316723516871</v>
      </c>
      <c r="AS82" s="39" t="n">
        <f aca="false">(AV82-AV$77)/(AV$86-AV$77)*(AS$86-AS$77)+AS$77</f>
        <v>161.978618244303</v>
      </c>
      <c r="AT82" s="39" t="n">
        <f aca="false">8314.4621*AS82/(Sheet1!R$22*Sheet1!R$12*9.80665)</f>
        <v>11379.4199920123</v>
      </c>
      <c r="AU82" s="39" t="n">
        <f aca="false">AU81-LN(AP82/AP81)*(AT81+AT82)/2</f>
        <v>188417.543698964</v>
      </c>
      <c r="AV82" s="39" t="n">
        <f aca="false">Sheet1!R$10*10/Sheet1!R$11*1000*AU82/(Sheet1!R$10*10/Sheet1!R$11*1000-AU82)</f>
        <v>193699.212265013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199.827456496012</v>
      </c>
      <c r="T83" s="37" t="n">
        <f aca="false">(X83-X$54)/(X$100-X$54)*(T$100-T$54)+T$54</f>
        <v>1.55064568332867</v>
      </c>
      <c r="U83" s="39" t="n">
        <f aca="false">(X83-X$77)/(X$90-X$77)*(U$90-U$77)+U$77</f>
        <v>203.04663028467</v>
      </c>
      <c r="V83" s="39" t="n">
        <f aca="false">8314.4621*U83/(Sheet1!H$20*Sheet1!H$12*9.80665)</f>
        <v>86551.4774435508</v>
      </c>
      <c r="W83" s="39" t="n">
        <f aca="false">W82-LN(R83/R82)*(V82+V83)/2</f>
        <v>2319079.81696567</v>
      </c>
      <c r="X83" s="39" t="n">
        <f aca="false">Sheet1!H$10*10/Sheet1!H$11*1000*W83/(Sheet1!H$10*10/Sheet1!H$11*1000-W83)</f>
        <v>2427770.82710783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163.777840296341</v>
      </c>
      <c r="AR83" s="37" t="n">
        <f aca="false">(AV83-AV$51)/(AV$116-AV$51)*(AR$116-AR$51)+AR$51</f>
        <v>0.0622933527950205</v>
      </c>
      <c r="AS83" s="39" t="n">
        <f aca="false">(AV83-AV$77)/(AV$86-AV$77)*(AS$86-AS$77)+AS$77</f>
        <v>165.763894721925</v>
      </c>
      <c r="AT83" s="39" t="n">
        <f aca="false">8314.4621*AS83/(Sheet1!R$22*Sheet1!R$12*9.80665)</f>
        <v>11645.3455276888</v>
      </c>
      <c r="AU83" s="39" t="n">
        <f aca="false">AU82-LN(AP83/AP82)*(AT82+AT83)/2</f>
        <v>190773.831781424</v>
      </c>
      <c r="AV83" s="39" t="n">
        <f aca="false">Sheet1!R$10*10/Sheet1!R$11*1000*AU83/(Sheet1!R$10*10/Sheet1!R$11*1000-AU83)</f>
        <v>196190.326773766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200.483796938747</v>
      </c>
      <c r="T84" s="37" t="n">
        <f aca="false">(X84-X$54)/(X$100-X$54)*(T$100-T$54)+T$54</f>
        <v>1.57518417206233</v>
      </c>
      <c r="U84" s="39" t="n">
        <f aca="false">(X84-X$77)/(X$90-X$77)*(U$90-U$77)+U$77</f>
        <v>203.753913157771</v>
      </c>
      <c r="V84" s="39" t="n">
        <f aca="false">8314.4621*U84/(Sheet1!H$20*Sheet1!H$12*9.80665)</f>
        <v>86852.9667002379</v>
      </c>
      <c r="W84" s="39" t="n">
        <f aca="false">W83-LN(R84/R83)*(V83+V84)/2</f>
        <v>2339043.74137289</v>
      </c>
      <c r="X84" s="39" t="n">
        <f aca="false">Sheet1!H$10*10/Sheet1!H$11*1000*W84/(Sheet1!H$10*10/Sheet1!H$11*1000-W84)</f>
        <v>2449658.78074753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167.590306241589</v>
      </c>
      <c r="AR84" s="37" t="n">
        <f aca="false">(AV84-AV$51)/(AV$116-AV$51)*(AR$116-AR$51)+AR$51</f>
        <v>0.0643023173473191</v>
      </c>
      <c r="AS84" s="39" t="n">
        <f aca="false">(AV84-AV$77)/(AV$86-AV$77)*(AS$86-AS$77)+AS$77</f>
        <v>169.640411047524</v>
      </c>
      <c r="AT84" s="39" t="n">
        <f aca="false">8314.4621*AS84/(Sheet1!R$22*Sheet1!R$12*9.80665)</f>
        <v>11917.6809004252</v>
      </c>
      <c r="AU84" s="39" t="n">
        <f aca="false">AU83-LN(AP84/AP83)*(AT83+AT84)/2</f>
        <v>193185.2039325</v>
      </c>
      <c r="AV84" s="39" t="n">
        <f aca="false">Sheet1!R$10*10/Sheet1!R$11*1000*AU84/(Sheet1!R$10*10/Sheet1!R$11*1000-AU84)</f>
        <v>198741.486806384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201.142957399822</v>
      </c>
      <c r="T85" s="37" t="n">
        <f aca="false">(X85-X$54)/(X$100-X$54)*(T$100-T$54)+T$54</f>
        <v>1.59982809235582</v>
      </c>
      <c r="U85" s="39" t="n">
        <f aca="false">(X85-X$77)/(X$90-X$77)*(U$90-U$77)+U$77</f>
        <v>204.464234927397</v>
      </c>
      <c r="V85" s="39" t="n">
        <f aca="false">8314.4621*U85/(Sheet1!H$20*Sheet1!H$12*9.80665)</f>
        <v>87155.751329243</v>
      </c>
      <c r="W85" s="39" t="n">
        <f aca="false">W84-LN(R85/R84)*(V84+V85)/2</f>
        <v>2359077.23538217</v>
      </c>
      <c r="X85" s="39" t="n">
        <f aca="false">Sheet1!H$10*10/Sheet1!H$11*1000*W85/(Sheet1!H$10*10/Sheet1!H$11*1000-W85)</f>
        <v>2471640.77771317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171.494798032406</v>
      </c>
      <c r="AR85" s="37" t="n">
        <f aca="false">(AV85-AV$51)/(AV$116-AV$51)*(AR$116-AR$51)+AR$51</f>
        <v>0.0663597745718934</v>
      </c>
      <c r="AS85" s="39" t="n">
        <f aca="false">(AV85-AV$77)/(AV$86-AV$77)*(AS$86-AS$77)+AS$77</f>
        <v>173.61049927589</v>
      </c>
      <c r="AT85" s="39" t="n">
        <f aca="false">8314.4621*AS85/(Sheet1!R$22*Sheet1!R$12*9.80665)</f>
        <v>12196.589943147</v>
      </c>
      <c r="AU85" s="39" t="n">
        <f aca="false">AU84-LN(AP85/AP84)*(AT84+AT85)/2</f>
        <v>195652.988846848</v>
      </c>
      <c r="AV85" s="39" t="n">
        <f aca="false">Sheet1!R$10*10/Sheet1!R$11*1000*AU85/(Sheet1!R$10*10/Sheet1!R$11*1000-AU85)</f>
        <v>201354.227102946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201.804953946396</v>
      </c>
      <c r="T86" s="37" t="n">
        <f aca="false">(X86-X$54)/(X$100-X$54)*(T$100-T$54)+T$54</f>
        <v>1.62457804490482</v>
      </c>
      <c r="U86" s="39" t="n">
        <f aca="false">(X86-X$77)/(X$90-X$77)*(U$90-U$77)+U$77</f>
        <v>205.177612907766</v>
      </c>
      <c r="V86" s="39" t="n">
        <f aca="false">8314.4621*U86/(Sheet1!H$20*Sheet1!H$12*9.80665)</f>
        <v>87459.8387109939</v>
      </c>
      <c r="W86" s="39" t="n">
        <f aca="false">W85-LN(R86/R85)*(V85+V86)/2</f>
        <v>2379180.59811372</v>
      </c>
      <c r="X86" s="39" t="n">
        <f aca="false">Sheet1!H$10*10/Sheet1!H$11*1000*W86/(Sheet1!H$10*10/Sheet1!H$11*1000-W86)</f>
        <v>2493717.35381601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175.493674088803</v>
      </c>
      <c r="AR86" s="37" t="n">
        <f aca="false">(AV86-AV$51)/(AV$116-AV$51)*(AR$116-AR$51)+AR$51</f>
        <v>0.0684669672292736</v>
      </c>
      <c r="AS86" s="39" t="n">
        <f aca="false">AS69+0.28*(AS116-AS69)</f>
        <v>177.676557449078</v>
      </c>
      <c r="AT86" s="39" t="n">
        <f aca="false">8314.4621*AS86/(Sheet1!R$22*Sheet1!R$12*9.80665)</f>
        <v>12482.2411245571</v>
      </c>
      <c r="AU86" s="39" t="n">
        <f aca="false">AU85-LN(AP86/AP85)*(AT85+AT86)/2</f>
        <v>198178.549225915</v>
      </c>
      <c r="AV86" s="39" t="n">
        <f aca="false">Sheet1!R$10*10/Sheet1!R$11*1000*AU86/(Sheet1!R$10*10/Sheet1!R$11*1000-AU86)</f>
        <v>204030.12583017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202.469732062694</v>
      </c>
      <c r="T87" s="37" t="n">
        <f aca="false">(X87-X$54)/(X$100-X$54)*(T$100-T$54)+T$54</f>
        <v>1.64943463070415</v>
      </c>
      <c r="U87" s="39" t="n">
        <f aca="false">(X87-X$77)/(X$90-X$77)*(U$90-U$77)+U$77</f>
        <v>205.893993830778</v>
      </c>
      <c r="V87" s="39" t="n">
        <f aca="false">8314.4621*U87/(Sheet1!H$20*Sheet1!H$12*9.80665)</f>
        <v>87765.2061392156</v>
      </c>
      <c r="W87" s="39" t="n">
        <f aca="false">W86-LN(R87/R86)*(V86+V87)/2</f>
        <v>2399354.12692329</v>
      </c>
      <c r="X87" s="39" t="n">
        <f aca="false">Sheet1!H$10*10/Sheet1!H$11*1000*W87/(Sheet1!H$10*10/Sheet1!H$11*1000-W87)</f>
        <v>2515889.04513417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180.945342937973</v>
      </c>
      <c r="AR87" s="37" t="n">
        <f aca="false">(AV87-AV$51)/(AV$116-AV$51)*(AR$116-AR$51)+AR$51</f>
        <v>0.0704165703265865</v>
      </c>
      <c r="AS87" s="39" t="n">
        <f aca="false">(AV87-AV$86)/(AV$96-AV$86)*(AS$96-AS$86)+AS$86</f>
        <v>183.190384099776</v>
      </c>
      <c r="AT87" s="39" t="n">
        <f aca="false">8314.4621*AS87/(Sheet1!R$22*Sheet1!R$12*9.80665)</f>
        <v>12869.601813897</v>
      </c>
      <c r="AU87" s="39" t="n">
        <f aca="false">AU86-LN(AP87/AP86)*(AT86+AT87)/2</f>
        <v>200513.540251115</v>
      </c>
      <c r="AV87" s="39" t="n">
        <f aca="false">Sheet1!R$10*10/Sheet1!R$11*1000*AU87/(Sheet1!R$10*10/Sheet1!R$11*1000-AU87)</f>
        <v>206505.903461807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203.137449317998</v>
      </c>
      <c r="T88" s="37" t="n">
        <f aca="false">(X88-X$54)/(X$100-X$54)*(T$100-T$54)+T$54</f>
        <v>1.6743984596268</v>
      </c>
      <c r="U88" s="39" t="n">
        <f aca="false">(X88-X$77)/(X$90-X$77)*(U$90-U$77)+U$77</f>
        <v>206.613536531828</v>
      </c>
      <c r="V88" s="39" t="n">
        <f aca="false">8314.4621*U88/(Sheet1!H$20*Sheet1!H$12*9.80665)</f>
        <v>88071.921319725</v>
      </c>
      <c r="W88" s="39" t="n">
        <f aca="false">W87-LN(R88/R87)*(V87+V88)/2</f>
        <v>2419598.12434738</v>
      </c>
      <c r="X88" s="39" t="n">
        <f aca="false">Sheet1!H$10*10/Sheet1!H$11*1000*W88/(Sheet1!H$10*10/Sheet1!H$11*1000-W88)</f>
        <v>2538156.39566497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186.57022924902</v>
      </c>
      <c r="AR88" s="37" t="n">
        <f aca="false">(AV88-AV$51)/(AV$116-AV$51)*(AR$116-AR$51)+AR$51</f>
        <v>0.072428118730837</v>
      </c>
      <c r="AS88" s="39" t="n">
        <f aca="false">(AV88-AV$86)/(AV$96-AV$86)*(AS$96-AS$86)+AS$86</f>
        <v>188.879403170279</v>
      </c>
      <c r="AT88" s="39" t="n">
        <f aca="false">8314.4621*AS88/(Sheet1!R$22*Sheet1!R$12*9.80665)</f>
        <v>13269.2702272192</v>
      </c>
      <c r="AU88" s="39" t="n">
        <f aca="false">AU87-LN(AP88/AP87)*(AT87+AT88)/2</f>
        <v>202921.019335497</v>
      </c>
      <c r="AV88" s="39" t="n">
        <f aca="false">Sheet1!R$10*10/Sheet1!R$11*1000*AU88/(Sheet1!R$10*10/Sheet1!R$11*1000-AU88)</f>
        <v>209060.344697084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203.808312665936</v>
      </c>
      <c r="T89" s="37" t="n">
        <f aca="false">(X89-X$54)/(X$100-X$54)*(T$100-T$54)+T$54</f>
        <v>1.69947016631761</v>
      </c>
      <c r="U89" s="39" t="n">
        <f aca="false">(X89-X$77)/(X$90-X$77)*(U$90-U$77)+U$77</f>
        <v>207.336449282079</v>
      </c>
      <c r="V89" s="39" t="n">
        <f aca="false">8314.4621*U89/(Sheet1!H$20*Sheet1!H$12*9.80665)</f>
        <v>88380.0730310304</v>
      </c>
      <c r="W89" s="39" t="n">
        <f aca="false">W88-LN(R89/R88)*(V88+V89)/2</f>
        <v>2439912.91093844</v>
      </c>
      <c r="X89" s="39" t="n">
        <f aca="false">Sheet1!H$10*10/Sheet1!H$11*1000*W89/(Sheet1!H$10*10/Sheet1!H$11*1000-W89)</f>
        <v>2560519.97150182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192.374093112442</v>
      </c>
      <c r="AR89" s="37" t="n">
        <f aca="false">(AV89-AV$51)/(AV$116-AV$51)*(AR$116-AR$51)+AR$51</f>
        <v>0.0745036723415874</v>
      </c>
      <c r="AS89" s="39" t="n">
        <f aca="false">(AV89-AV$86)/(AV$96-AV$86)*(AS$96-AS$86)+AS$86</f>
        <v>194.749440425391</v>
      </c>
      <c r="AT89" s="39" t="n">
        <f aca="false">8314.4621*AS89/(Sheet1!R$22*Sheet1!R$12*9.80665)</f>
        <v>13681.655639681</v>
      </c>
      <c r="AU89" s="39" t="n">
        <f aca="false">AU88-LN(AP89/AP88)*(AT88+AT89)/2</f>
        <v>205403.291341238</v>
      </c>
      <c r="AV89" s="39" t="n">
        <f aca="false">Sheet1!R$10*10/Sheet1!R$11*1000*AU89/(Sheet1!R$10*10/Sheet1!R$11*1000-AU89)</f>
        <v>211696.065377792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204.481621566152</v>
      </c>
      <c r="T90" s="37" t="n">
        <f aca="false">(X90-X$54)/(X$100-X$54)*(T$100-T$54)+T$54</f>
        <v>1.72465035826789</v>
      </c>
      <c r="U90" s="39" t="n">
        <f aca="false">70/610*(U$170-U$54)+U$54</f>
        <v>208.062032802339</v>
      </c>
      <c r="V90" s="39" t="n">
        <f aca="false">8314.4621*U90/(Sheet1!H$20*Sheet1!H$12*9.80665)</f>
        <v>88689.3631955564</v>
      </c>
      <c r="W90" s="39" t="n">
        <f aca="false">W89-LN(R90/R89)*(V89+V90)/2</f>
        <v>2460298.78315245</v>
      </c>
      <c r="X90" s="39" t="n">
        <f aca="false">Sheet1!H$10*10/Sheet1!H$11*1000*W90/(Sheet1!H$10*10/Sheet1!H$11*1000-W90)</f>
        <v>2582980.31451759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204.481621566152</v>
      </c>
      <c r="AA90" s="39" t="n">
        <f aca="false">IF(Y90=LOG(Sheet1!H$17*101325),(LOG(Sheet1!H$17*101325)-Q100)/(Q90-Q100)*(X90-X100)+X100,IF(Y90=0,0,X90))</f>
        <v>2582980.31451759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198.36290253177</v>
      </c>
      <c r="AR90" s="37" t="n">
        <f aca="false">(AV90-AV$51)/(AV$116-AV$51)*(AR$116-AR$51)+AR$51</f>
        <v>0.0766453654113921</v>
      </c>
      <c r="AS90" s="39" t="n">
        <f aca="false">(AV90-AV$86)/(AV$96-AV$86)*(AS$96-AS$86)+AS$86</f>
        <v>200.80653191349</v>
      </c>
      <c r="AT90" s="39" t="n">
        <f aca="false">8314.4621*AS90/(Sheet1!R$22*Sheet1!R$12*9.80665)</f>
        <v>14107.1820994089</v>
      </c>
      <c r="AU90" s="39" t="n">
        <f aca="false">AU89-LN(AP90/AP89)*(AT89+AT90)/2</f>
        <v>207962.737882424</v>
      </c>
      <c r="AV90" s="39" t="n">
        <f aca="false">Sheet1!R$10*10/Sheet1!R$11*1000*AU90/(Sheet1!R$10*10/Sheet1!R$11*1000-AU90)</f>
        <v>214415.775765697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207.843622323567</v>
      </c>
      <c r="T91" s="37" t="n">
        <f aca="false">(X91-X$54)/(X$100-X$54)*(T$100-T$54)+T$54</f>
        <v>1.75010265864679</v>
      </c>
      <c r="U91" s="39" t="n">
        <f aca="false">(X91-X$90)/(X$100-X$90)*(U$100-U$90)+U$90</f>
        <v>211.476873082749</v>
      </c>
      <c r="V91" s="39" t="n">
        <f aca="false">8314.4621*U91/(Sheet1!H$20*Sheet1!H$12*9.80665)</f>
        <v>90144.986818016</v>
      </c>
      <c r="W91" s="39" t="n">
        <f aca="false">W90-LN(R91/R90)*(V90+V91)/2</f>
        <v>2480887.84857527</v>
      </c>
      <c r="X91" s="39" t="n">
        <f aca="false">Sheet1!H$10*10/Sheet1!H$11*1000*W91/(Sheet1!H$10*10/Sheet1!H$11*1000-W91)</f>
        <v>2605683.37405658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204.542841971651</v>
      </c>
      <c r="AR91" s="37" t="n">
        <f aca="false">(AV91-AV$51)/(AV$116-AV$51)*(AR$116-AR$51)+AR$51</f>
        <v>0.0788554096027288</v>
      </c>
      <c r="AS91" s="39" t="n">
        <f aca="false">(AV91-AV$86)/(AV$96-AV$86)*(AS$96-AS$86)+AS$86</f>
        <v>207.056932612077</v>
      </c>
      <c r="AT91" s="39" t="n">
        <f aca="false">8314.4621*AS91/(Sheet1!R$22*Sheet1!R$12*9.80665)</f>
        <v>14546.2890348708</v>
      </c>
      <c r="AU91" s="39" t="n">
        <f aca="false">AU90-LN(AP91/AP90)*(AT90+AT91)/2</f>
        <v>210601.820102277</v>
      </c>
      <c r="AV91" s="39" t="n">
        <f aca="false">Sheet1!R$10*10/Sheet1!R$11*1000*AU91/(Sheet1!R$10*10/Sheet1!R$11*1000-AU91)</f>
        <v>217222.284424502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211.263795671482</v>
      </c>
      <c r="T92" s="37" t="n">
        <f aca="false">(X92-X$54)/(X$100-X$54)*(T$100-T$54)+T$54</f>
        <v>1.77599466845459</v>
      </c>
      <c r="U92" s="39" t="n">
        <f aca="false">(X92-X$90)/(X$100-X$90)*(U$100-U$90)+U$90</f>
        <v>214.95079879989</v>
      </c>
      <c r="V92" s="39" t="n">
        <f aca="false">8314.4621*U92/(Sheet1!H$20*Sheet1!H$12*9.80665)</f>
        <v>91625.7964375904</v>
      </c>
      <c r="W92" s="39" t="n">
        <f aca="false">W91-LN(R92/R91)*(V91+V92)/2</f>
        <v>2501814.98336858</v>
      </c>
      <c r="X92" s="39" t="n">
        <f aca="false">Sheet1!H$10*10/Sheet1!H$11*1000*W92/(Sheet1!H$10*10/Sheet1!H$11*1000-W92)</f>
        <v>2628778.64762714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210.920321323023</v>
      </c>
      <c r="AR92" s="37" t="n">
        <f aca="false">(AV92-AV$51)/(AV$116-AV$51)*(AR$116-AR$51)+AR$51</f>
        <v>0.0811360971940848</v>
      </c>
      <c r="AS92" s="39" t="n">
        <f aca="false">(AV92-AV$86)/(AV$96-AV$86)*(AS$96-AS$86)+AS$86</f>
        <v>213.507125495166</v>
      </c>
      <c r="AT92" s="39" t="n">
        <f aca="false">8314.4621*AS92/(Sheet1!R$22*Sheet1!R$12*9.80665)</f>
        <v>14999.4318918832</v>
      </c>
      <c r="AU92" s="39" t="n">
        <f aca="false">AU91-LN(AP92/AP91)*(AT91+AT92)/2</f>
        <v>213323.081564986</v>
      </c>
      <c r="AV92" s="39" t="n">
        <f aca="false">Sheet1!R$10*10/Sheet1!R$11*1000*AU92/(Sheet1!R$10*10/Sheet1!R$11*1000-AU92)</f>
        <v>220118.502291213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214.743052589137</v>
      </c>
      <c r="T93" s="37" t="n">
        <f aca="false">(X93-X$54)/(X$100-X$54)*(T$100-T$54)+T$54</f>
        <v>1.80233472163601</v>
      </c>
      <c r="U93" s="39" t="n">
        <f aca="false">(X93-X$90)/(X$100-X$90)*(U$100-U$90)+U$90</f>
        <v>218.484738234451</v>
      </c>
      <c r="V93" s="39" t="n">
        <f aca="false">8314.4621*U93/(Sheet1!H$20*Sheet1!H$12*9.80665)</f>
        <v>93132.1877469585</v>
      </c>
      <c r="W93" s="39" t="n">
        <f aca="false">W92-LN(R93/R92)*(V92+V93)/2</f>
        <v>2523086.03237833</v>
      </c>
      <c r="X93" s="39" t="n">
        <f aca="false">Sheet1!H$10*10/Sheet1!H$11*1000*W93/(Sheet1!H$10*10/Sheet1!H$11*1000-W93)</f>
        <v>2652273.56897946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217.501985309752</v>
      </c>
      <c r="AR93" s="37" t="n">
        <f aca="false">(AV93-AV$51)/(AV$116-AV$51)*(AR$116-AR$51)+AR$51</f>
        <v>0.0834898044439214</v>
      </c>
      <c r="AS93" s="39" t="n">
        <f aca="false">(AV93-AV$86)/(AV$96-AV$86)*(AS$96-AS$86)+AS$86</f>
        <v>220.163831047171</v>
      </c>
      <c r="AT93" s="39" t="n">
        <f aca="false">8314.4621*AS93/(Sheet1!R$22*Sheet1!R$12*9.80665)</f>
        <v>15467.0828019878</v>
      </c>
      <c r="AU93" s="39" t="n">
        <f aca="false">AU92-LN(AP93/AP92)*(AT92+AT93)/2</f>
        <v>216129.151267769</v>
      </c>
      <c r="AV93" s="39" t="n">
        <f aca="false">Sheet1!R$10*10/Sheet1!R$11*1000*AU93/(Sheet1!R$10*10/Sheet1!R$11*1000-AU93)</f>
        <v>223107.446947999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218.282652952598</v>
      </c>
      <c r="T94" s="37" t="n">
        <f aca="false">(X94-X$54)/(X$100-X$54)*(T$100-T$54)+T$54</f>
        <v>1.82913133180874</v>
      </c>
      <c r="U94" s="39" t="n">
        <f aca="false">(X94-X$90)/(X$100-X$90)*(U$100-U$90)+U$90</f>
        <v>222.079968936951</v>
      </c>
      <c r="V94" s="39" t="n">
        <f aca="false">8314.4621*U94/(Sheet1!H$20*Sheet1!H$12*9.80665)</f>
        <v>94664.7053199687</v>
      </c>
      <c r="W94" s="39" t="n">
        <f aca="false">W93-LN(R94/R93)*(V93+V94)/2</f>
        <v>2544706.94870266</v>
      </c>
      <c r="X94" s="39" t="n">
        <f aca="false">Sheet1!H$10*10/Sheet1!H$11*1000*W94/(Sheet1!H$10*10/Sheet1!H$11*1000-W94)</f>
        <v>2676175.73212928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224.294723362835</v>
      </c>
      <c r="AR94" s="37" t="n">
        <f aca="false">(AV94-AV$51)/(AV$116-AV$51)*(AR$116-AR$51)+AR$51</f>
        <v>0.0859189951218441</v>
      </c>
      <c r="AS94" s="39" t="n">
        <f aca="false">(AV94-AV$86)/(AV$96-AV$86)*(AS$96-AS$86)+AS$86</f>
        <v>227.034017249695</v>
      </c>
      <c r="AT94" s="39" t="n">
        <f aca="false">8314.4621*AS94/(Sheet1!R$22*Sheet1!R$12*9.80665)</f>
        <v>15949.7312840482</v>
      </c>
      <c r="AU94" s="39" t="n">
        <f aca="false">AU93-LN(AP94/AP93)*(AT93+AT94)/2</f>
        <v>219022.746779124</v>
      </c>
      <c r="AV94" s="39" t="n">
        <f aca="false">Sheet1!R$10*10/Sheet1!R$11*1000*AU94/(Sheet1!R$10*10/Sheet1!R$11*1000-AU94)</f>
        <v>226192.247106386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221.883710873623</v>
      </c>
      <c r="T95" s="37" t="n">
        <f aca="false">(X95-X$54)/(X$100-X$54)*(T$100-T$54)+T$54</f>
        <v>1.85639320650702</v>
      </c>
      <c r="U95" s="39" t="n">
        <f aca="false">(X95-X$90)/(X$100-X$90)*(U$100-U$90)+U$90</f>
        <v>225.737623096177</v>
      </c>
      <c r="V95" s="39" t="n">
        <f aca="false">8314.4621*U95/(Sheet1!H$20*Sheet1!H$12*9.80665)</f>
        <v>96223.8317679906</v>
      </c>
      <c r="W95" s="39" t="n">
        <f aca="false">W94-LN(R95/R94)*(V94+V95)/2</f>
        <v>2566683.80369877</v>
      </c>
      <c r="X95" s="39" t="n">
        <f aca="false">Sheet1!H$10*10/Sheet1!H$11*1000*W95/(Sheet1!H$10*10/Sheet1!H$11*1000-W95)</f>
        <v>2700492.90406289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231.30567999005</v>
      </c>
      <c r="AR95" s="37" t="n">
        <f aca="false">(AV95-AV$51)/(AV$116-AV$51)*(AR$116-AR$51)+AR$51</f>
        <v>0.0884262242169543</v>
      </c>
      <c r="AS95" s="39" t="n">
        <f aca="false">(AV95-AV$86)/(AV$96-AV$86)*(AS$96-AS$86)+AS$86</f>
        <v>234.124910069407</v>
      </c>
      <c r="AT95" s="39" t="n">
        <f aca="false">8314.4621*AS95/(Sheet1!R$22*Sheet1!R$12*9.80665)</f>
        <v>16447.8849810512</v>
      </c>
      <c r="AU95" s="39" t="n">
        <f aca="false">AU94-LN(AP95/AP94)*(AT94+AT95)/2</f>
        <v>222006.677509547</v>
      </c>
      <c r="AV95" s="39" t="n">
        <f aca="false">Sheet1!R$10*10/Sheet1!R$11*1000*AU95/(Sheet1!R$10*10/Sheet1!R$11*1000-AU95)</f>
        <v>229376.147316444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225.547353117176</v>
      </c>
      <c r="T96" s="37" t="n">
        <f aca="false">(X96-X$54)/(X$100-X$54)*(T$100-T$54)+T$54</f>
        <v>1.88412924105683</v>
      </c>
      <c r="U96" s="39" t="n">
        <f aca="false">(X96-X$90)/(X$100-X$90)*(U$100-U$90)+U$90</f>
        <v>229.45884594398</v>
      </c>
      <c r="V96" s="39" t="n">
        <f aca="false">8314.4621*U96/(Sheet1!H$20*Sheet1!H$12*9.80665)</f>
        <v>97810.0552621826</v>
      </c>
      <c r="W96" s="39" t="n">
        <f aca="false">W95-LN(R96/R95)*(V95+V96)/2</f>
        <v>2589022.78048934</v>
      </c>
      <c r="X96" s="39" t="n">
        <f aca="false">Sheet1!H$10*10/Sheet1!H$11*1000*W96/(Sheet1!H$10*10/Sheet1!H$11*1000-W96)</f>
        <v>2725233.01927393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238.5422656709</v>
      </c>
      <c r="AR96" s="37" t="n">
        <f aca="false">(AV96-AV$51)/(AV$116-AV$51)*(AR$116-AR$51)+AR$51</f>
        <v>0.091014141834053</v>
      </c>
      <c r="AS96" s="39" t="n">
        <f aca="false">AS69+0.72*(AS116-AS69)</f>
        <v>241.444004477206</v>
      </c>
      <c r="AT96" s="39" t="n">
        <f aca="false">8314.4621*AS96/(Sheet1!R$22*Sheet1!R$12*9.80665)</f>
        <v>16962.0704342319</v>
      </c>
      <c r="AU96" s="39" t="n">
        <f aca="false">AU95-LN(AP96/AP95)*(AT95+AT96)/2</f>
        <v>225083.84812142</v>
      </c>
      <c r="AV96" s="39" t="n">
        <f aca="false">Sheet1!R$10*10/Sheet1!R$11*1000*AU96/(Sheet1!R$10*10/Sheet1!R$11*1000-AU96)</f>
        <v>232662.512914531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229.274868928854</v>
      </c>
      <c r="T97" s="37" t="n">
        <f aca="false">(X97-X$54)/(X$100-X$54)*(T$100-T$54)+T$54</f>
        <v>1.91234853128018</v>
      </c>
      <c r="U97" s="39" t="n">
        <f aca="false">(X97-X$90)/(X$100-X$90)*(U$100-U$90)+U$90</f>
        <v>233.24494560908</v>
      </c>
      <c r="V97" s="39" t="n">
        <f aca="false">8314.4621*U97/(Sheet1!H$20*Sheet1!H$12*9.80665)</f>
        <v>99423.9334107808</v>
      </c>
      <c r="W97" s="39" t="n">
        <f aca="false">W96-LN(R97/R96)*(V96+V97)/2</f>
        <v>2611730.18259684</v>
      </c>
      <c r="X97" s="39" t="n">
        <f aca="false">Sheet1!H$10*10/Sheet1!H$11*1000*W97/(Sheet1!H$10*10/Sheet1!H$11*1000-W97)</f>
        <v>2750404.19109539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241.586586883677</v>
      </c>
      <c r="AR97" s="37" t="n">
        <f aca="false">(AV97-AV$51)/(AV$116-AV$51)*(AR$116-AR$51)+AR$51</f>
        <v>0.0936613764053201</v>
      </c>
      <c r="AS97" s="39" t="n">
        <f aca="false">(AV97-AV$96)/(AV$106-AV$96)*(AS$106-AS$96)+AS$96</f>
        <v>244.572725576968</v>
      </c>
      <c r="AT97" s="39" t="n">
        <f aca="false">8314.4621*AS97/(Sheet1!R$22*Sheet1!R$12*9.80665)</f>
        <v>17181.8712438571</v>
      </c>
      <c r="AU97" s="39" t="n">
        <f aca="false">AU96-LN(AP97/AP96)*(AT96+AT97)/2</f>
        <v>228228.621366381</v>
      </c>
      <c r="AV97" s="39" t="n">
        <f aca="false">Sheet1!R$10*10/Sheet1!R$11*1000*AU97/(Sheet1!R$10*10/Sheet1!R$11*1000-AU97)</f>
        <v>236024.204402544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233.067447311008</v>
      </c>
      <c r="T98" s="37" t="n">
        <f aca="false">(X98-X$54)/(X$100-X$54)*(T$100-T$54)+T$54</f>
        <v>1.94106037943262</v>
      </c>
      <c r="U98" s="39" t="n">
        <f aca="false">(X98-X$90)/(X$100-X$90)*(U$100-U$90)+U$90</f>
        <v>237.09713040551</v>
      </c>
      <c r="V98" s="39" t="n">
        <f aca="false">8314.4621*U98/(Sheet1!H$20*Sheet1!H$12*9.80665)</f>
        <v>101065.98127461</v>
      </c>
      <c r="W98" s="39" t="n">
        <f aca="false">W97-LN(R98/R97)*(V97+V98)/2</f>
        <v>2634812.43703935</v>
      </c>
      <c r="X98" s="39" t="n">
        <f aca="false">Sheet1!H$10*10/Sheet1!H$11*1000*W98/(Sheet1!H$10*10/Sheet1!H$11*1000-W98)</f>
        <v>2776014.71699582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244.673299459158</v>
      </c>
      <c r="AR98" s="37" t="n">
        <f aca="false">(AV98-AV$51)/(AV$116-AV$51)*(AR$116-AR$51)+AR$51</f>
        <v>0.0963454730134845</v>
      </c>
      <c r="AS98" s="39" t="n">
        <f aca="false">(AV98-AV$96)/(AV$106-AV$96)*(AS$106-AS$96)+AS$96</f>
        <v>247.745013285399</v>
      </c>
      <c r="AT98" s="39" t="n">
        <f aca="false">8314.4621*AS98/(Sheet1!R$22*Sheet1!R$12*9.80665)</f>
        <v>17404.7327212608</v>
      </c>
      <c r="AU98" s="39" t="n">
        <f aca="false">AU97-LN(AP98/AP97)*(AT97+AT98)/2</f>
        <v>231414.165314675</v>
      </c>
      <c r="AV98" s="39" t="n">
        <f aca="false">Sheet1!R$10*10/Sheet1!R$11*1000*AU98/(Sheet1!R$10*10/Sheet1!R$11*1000-AU98)</f>
        <v>239432.706549881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236.926344468065</v>
      </c>
      <c r="T99" s="37" t="n">
        <f aca="false">(X99-X$54)/(X$100-X$54)*(T$100-T$54)+T$54</f>
        <v>1.97027429440921</v>
      </c>
      <c r="U99" s="39" t="n">
        <f aca="false">(X99-X$90)/(X$100-X$90)*(U$100-U$90)+U$90</f>
        <v>241.016676278368</v>
      </c>
      <c r="V99" s="39" t="n">
        <f aca="false">8314.4621*U99/(Sheet1!H$20*Sheet1!H$12*9.80665)</f>
        <v>102736.742743185</v>
      </c>
      <c r="W99" s="39" t="n">
        <f aca="false">W98-LN(R99/R98)*(V98+V99)/2</f>
        <v>2658276.0927511</v>
      </c>
      <c r="X99" s="39" t="n">
        <f aca="false">Sheet1!H$10*10/Sheet1!H$11*1000*W99/(Sheet1!H$10*10/Sheet1!H$11*1000-W99)</f>
        <v>2802073.07876302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247.803072051531</v>
      </c>
      <c r="AR99" s="37" t="n">
        <f aca="false">(AV99-AV$51)/(AV$116-AV$51)*(AR$116-AR$51)+AR$51</f>
        <v>0.0990670130966929</v>
      </c>
      <c r="AS99" s="39" t="n">
        <f aca="false">(AV99-AV$96)/(AV$106-AV$96)*(AS$106-AS$96)+AS$96</f>
        <v>250.961554794264</v>
      </c>
      <c r="AT99" s="39" t="n">
        <f aca="false">8314.4621*AS99/(Sheet1!R$22*Sheet1!R$12*9.80665)</f>
        <v>17630.7031434551</v>
      </c>
      <c r="AU99" s="39" t="n">
        <f aca="false">AU98-LN(AP99/AP98)*(AT98+AT99)/2</f>
        <v>234641.048208621</v>
      </c>
      <c r="AV99" s="39" t="n">
        <f aca="false">Sheet1!R$10*10/Sheet1!R$11*1000*AU99/(Sheet1!R$10*10/Sheet1!R$11*1000-AU99)</f>
        <v>242888.757717885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240.852846879087</v>
      </c>
      <c r="T100" s="37" t="n">
        <v>2</v>
      </c>
      <c r="U100" s="39" t="n">
        <f aca="false">110/610*(U$170-U$54)+U$54</f>
        <v>245.004889893514</v>
      </c>
      <c r="V100" s="39" t="n">
        <f aca="false">8314.4621*U100/(Sheet1!H$20*Sheet1!H$12*9.80665)</f>
        <v>104436.774801178</v>
      </c>
      <c r="W100" s="39" t="n">
        <f aca="false">W99-LN(R100/R99)*(V99+V100)/2</f>
        <v>2682127.82540914</v>
      </c>
      <c r="X100" s="39" t="n">
        <f aca="false">Sheet1!H$10*10/Sheet1!H$11*1000*W100/(Sheet1!H$10*10/Sheet1!H$11*1000-W100)</f>
        <v>2828587.94986778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240.852846879087</v>
      </c>
      <c r="AA100" s="39" t="n">
        <f aca="false">IF(Y100=LOG(Sheet1!H$17*101325),(LOG(Sheet1!H$17*101325)-Q110)/(Q100-Q110)*(X100-X110)+X110,IF(Y100=0,0,X100))</f>
        <v>2828587.94986778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250.976585979749</v>
      </c>
      <c r="AR100" s="37" t="n">
        <f aca="false">(AV100-AV$51)/(AV$116-AV$51)*(AR$116-AR$51)+AR$51</f>
        <v>0.101826589105926</v>
      </c>
      <c r="AS100" s="39" t="n">
        <f aca="false">(AV100-AV$96)/(AV$106-AV$96)*(AS$106-AS$96)+AS$96</f>
        <v>254.223050311206</v>
      </c>
      <c r="AT100" s="39" t="n">
        <f aca="false">8314.4621*AS100/(Sheet1!R$22*Sheet1!R$12*9.80665)</f>
        <v>17859.8317018515</v>
      </c>
      <c r="AU100" s="39" t="n">
        <f aca="false">AU99-LN(AP100/AP99)*(AT99+AT100)/2</f>
        <v>237909.847267709</v>
      </c>
      <c r="AV100" s="39" t="n">
        <f aca="false">Sheet1!R$10*10/Sheet1!R$11*1000*AU100/(Sheet1!R$10*10/Sheet1!R$11*1000-AU100)</f>
        <v>246393.110252962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251.38686536905</v>
      </c>
      <c r="T101" s="37" t="n">
        <f aca="false">(X101-X$100)/(X$170-X$100)*(T$170-T$100)+T$100</f>
        <v>2.00957485352782</v>
      </c>
      <c r="U101" s="39" t="n">
        <f aca="false">(X101-X$100)/(X$125-X$100)*(U$125-U$100)+U$100</f>
        <v>255.558785985329</v>
      </c>
      <c r="V101" s="39" t="n">
        <f aca="false">8314.4621*U101/(Sheet1!H$20*Sheet1!H$12*9.80665)</f>
        <v>108935.521213525</v>
      </c>
      <c r="W101" s="39" t="n">
        <f aca="false">W100-LN(R101/R100)*(V100+V101)/2</f>
        <v>2706693.21881221</v>
      </c>
      <c r="X101" s="39" t="n">
        <f aca="false">Sheet1!H$10*10/Sheet1!H$11*1000*W101/(Sheet1!H$10*10/Sheet1!H$11*1000-W101)</f>
        <v>2855923.09679572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254.194535525037</v>
      </c>
      <c r="AR101" s="37" t="n">
        <f aca="false">(AV101-AV$51)/(AV$116-AV$51)*(AR$116-AR$51)+AR$51</f>
        <v>0.104624804763697</v>
      </c>
      <c r="AS101" s="39" t="n">
        <f aca="false">(AV101-AV$96)/(AV$106-AV$96)*(AS$106-AS$96)+AS$96</f>
        <v>257.530213365504</v>
      </c>
      <c r="AT101" s="39" t="n">
        <f aca="false">8314.4621*AS101/(Sheet1!R$22*Sheet1!R$12*9.80665)</f>
        <v>18092.1685237409</v>
      </c>
      <c r="AU101" s="39" t="n">
        <f aca="false">AU100-LN(AP101/AP100)*(AT100+AT101)/2</f>
        <v>241221.148859019</v>
      </c>
      <c r="AV101" s="39" t="n">
        <f aca="false">Sheet1!R$10*10/Sheet1!R$11*1000*AU101/(Sheet1!R$10*10/Sheet1!R$11*1000-AU101)</f>
        <v>249946.530815104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262.386200019067</v>
      </c>
      <c r="T102" s="37" t="n">
        <f aca="false">(X102-X$100)/(X$170-X$100)*(T$170-T$100)+T$100</f>
        <v>2.01957259322132</v>
      </c>
      <c r="U102" s="39" t="n">
        <f aca="false">(X102-X$100)/(X$125-X$100)*(U$125-U$100)+U$100</f>
        <v>266.578876157974</v>
      </c>
      <c r="V102" s="39" t="n">
        <f aca="false">8314.4621*U102/(Sheet1!H$20*Sheet1!H$12*9.80665)</f>
        <v>113632.989399361</v>
      </c>
      <c r="W102" s="39" t="n">
        <f aca="false">W101-LN(R102/R101)*(V101+V102)/2</f>
        <v>2732317.36554756</v>
      </c>
      <c r="X102" s="39" t="n">
        <f aca="false">Sheet1!H$10*10/Sheet1!H$11*1000*W102/(Sheet1!H$10*10/Sheet1!H$11*1000-W102)</f>
        <v>2884465.53691506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257.457628236979</v>
      </c>
      <c r="AR102" s="37" t="n">
        <f aca="false">(AV102-AV$51)/(AV$116-AV$51)*(AR$116-AR$51)+AR$51</f>
        <v>0.107462275330223</v>
      </c>
      <c r="AS102" s="39" t="n">
        <f aca="false">(AV102-AV$96)/(AV$106-AV$96)*(AS$106-AS$96)+AS$96</f>
        <v>260.883771122644</v>
      </c>
      <c r="AT102" s="39" t="n">
        <f aca="false">8314.4621*AS102/(Sheet1!R$22*Sheet1!R$12*9.80665)</f>
        <v>18327.7646943935</v>
      </c>
      <c r="AU102" s="39" t="n">
        <f aca="false">AU101-LN(AP102/AP101)*(AT101+AT102)/2</f>
        <v>244575.548671656</v>
      </c>
      <c r="AV102" s="39" t="n">
        <f aca="false">Sheet1!R$10*10/Sheet1!R$11*1000*AU102/(Sheet1!R$10*10/Sheet1!R$11*1000-AU102)</f>
        <v>253549.800715893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273.872258503702</v>
      </c>
      <c r="T103" s="37" t="n">
        <f aca="false">(X103-X$100)/(X$170-X$100)*(T$170-T$100)+T$100</f>
        <v>2.03001282271756</v>
      </c>
      <c r="U103" s="39" t="n">
        <f aca="false">(X103-X$100)/(X$125-X$100)*(U$125-U$100)+U$100</f>
        <v>278.086608783582</v>
      </c>
      <c r="V103" s="39" t="n">
        <f aca="false">8314.4621*U103/(Sheet1!H$20*Sheet1!H$12*9.80665)</f>
        <v>118538.322028499</v>
      </c>
      <c r="W103" s="39" t="n">
        <f aca="false">W102-LN(R103/R102)*(V102+V103)/2</f>
        <v>2759047.0755833</v>
      </c>
      <c r="X103" s="39" t="n">
        <f aca="false">Sheet1!H$10*10/Sheet1!H$11*1000*W103/(Sheet1!H$10*10/Sheet1!H$11*1000-W103)</f>
        <v>2914271.23643957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260.766585248493</v>
      </c>
      <c r="AR103" s="37" t="n">
        <f aca="false">(AV103-AV$51)/(AV$116-AV$51)*(AR$116-AR$51)+AR$51</f>
        <v>0.110339627877303</v>
      </c>
      <c r="AS103" s="39" t="n">
        <f aca="false">(AV103-AV$96)/(AV$106-AV$96)*(AS$106-AS$96)+AS$96</f>
        <v>264.284464708024</v>
      </c>
      <c r="AT103" s="39" t="n">
        <f aca="false">8314.4621*AS103/(Sheet1!R$22*Sheet1!R$12*9.80665)</f>
        <v>18566.6722797998</v>
      </c>
      <c r="AU103" s="39" t="n">
        <f aca="false">AU102-LN(AP103/AP102)*(AT102+AT103)/2</f>
        <v>247973.651895303</v>
      </c>
      <c r="AV103" s="39" t="n">
        <f aca="false">Sheet1!R$10*10/Sheet1!R$11*1000*AU103/(Sheet1!R$10*10/Sheet1!R$11*1000-AU103)</f>
        <v>257203.716266302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285.867833063056</v>
      </c>
      <c r="T104" s="37" t="n">
        <f aca="false">(X104-X$100)/(X$170-X$100)*(T$170-T$100)+T$100</f>
        <v>2.04091613675491</v>
      </c>
      <c r="U104" s="39" t="n">
        <f aca="false">(X104-X$100)/(X$125-X$100)*(U$125-U$100)+U$100</f>
        <v>290.104818857378</v>
      </c>
      <c r="V104" s="39" t="n">
        <f aca="false">8314.4621*U104/(Sheet1!H$20*Sheet1!H$12*9.80665)</f>
        <v>123661.252838311</v>
      </c>
      <c r="W104" s="39" t="n">
        <f aca="false">W103-LN(R104/R103)*(V103+V104)/2</f>
        <v>2786931.33211419</v>
      </c>
      <c r="X104" s="39" t="n">
        <f aca="false">Sheet1!H$10*10/Sheet1!H$11*1000*W104/(Sheet1!H$10*10/Sheet1!H$11*1000-W104)</f>
        <v>2945398.99106754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264.122141599982</v>
      </c>
      <c r="AR104" s="37" t="n">
        <f aca="false">(AV104-AV$51)/(AV$116-AV$51)*(AR$116-AR$51)+AR$51</f>
        <v>0.113257501570202</v>
      </c>
      <c r="AS104" s="39" t="n">
        <f aca="false">(AV104-AV$96)/(AV$106-AV$96)*(AS$106-AS$96)+AS$96</f>
        <v>267.733049540098</v>
      </c>
      <c r="AT104" s="39" t="n">
        <f aca="false">8314.4621*AS104/(Sheet1!R$22*Sheet1!R$12*9.80665)</f>
        <v>18808.9443500743</v>
      </c>
      <c r="AU104" s="39" t="n">
        <f aca="false">AU103-LN(AP104/AP103)*(AT103+AT104)/2</f>
        <v>251416.07340304</v>
      </c>
      <c r="AV104" s="39" t="n">
        <f aca="false">Sheet1!R$10*10/Sheet1!R$11*1000*AU104/(Sheet1!R$10*10/Sheet1!R$11*1000-AU104)</f>
        <v>260909.089134646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298.396653652347</v>
      </c>
      <c r="T105" s="37" t="n">
        <f aca="false">(X105-X$100)/(X$170-X$100)*(T$170-T$100)+T$100</f>
        <v>2.05230418020485</v>
      </c>
      <c r="U105" s="39" t="n">
        <f aca="false">(X105-X$100)/(X$125-X$100)*(U$125-U$100)+U$100</f>
        <v>302.657281269797</v>
      </c>
      <c r="V105" s="39" t="n">
        <f aca="false">8314.4621*U105/(Sheet1!H$20*Sheet1!H$12*9.80665)</f>
        <v>129011.916209707</v>
      </c>
      <c r="W105" s="39" t="n">
        <f aca="false">W104-LN(R105/R104)*(V104+V105)/2</f>
        <v>2816021.40573666</v>
      </c>
      <c r="X105" s="39" t="n">
        <f aca="false">Sheet1!H$10*10/Sheet1!H$11*1000*W105/(Sheet1!H$10*10/Sheet1!H$11*1000-W105)</f>
        <v>2977910.59451105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267.525046573</v>
      </c>
      <c r="AR105" s="37" t="n">
        <f aca="false">(AV105-AV$51)/(AV$116-AV$51)*(AR$116-AR$51)+AR$51</f>
        <v>0.116216547957786</v>
      </c>
      <c r="AS105" s="39" t="n">
        <f aca="false">(AV105-AV$96)/(AV$106-AV$96)*(AS$106-AS$96)+AS$96</f>
        <v>271.230295673287</v>
      </c>
      <c r="AT105" s="39" t="n">
        <f aca="false">8314.4621*AS105/(Sheet1!R$22*Sheet1!R$12*9.80665)</f>
        <v>19054.6350035467</v>
      </c>
      <c r="AU105" s="39" t="n">
        <f aca="false">AU104-LN(AP105/AP104)*(AT104+AT105)/2</f>
        <v>254903.437938522</v>
      </c>
      <c r="AV105" s="39" t="n">
        <f aca="false">Sheet1!R$10*10/Sheet1!R$11*1000*AU105/(Sheet1!R$10*10/Sheet1!R$11*1000-AU105)</f>
        <v>264666.746715029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311.483830042261</v>
      </c>
      <c r="T106" s="37" t="n">
        <f aca="false">(X106-X$100)/(X$170-X$100)*(T$170-T$100)+T$100</f>
        <v>2.06419970849426</v>
      </c>
      <c r="U106" s="39" t="n">
        <f aca="false">(X106-X$100)/(X$125-X$100)*(U$125-U$100)+U$100</f>
        <v>315.769153032279</v>
      </c>
      <c r="V106" s="39" t="n">
        <f aca="false">8314.4621*U106/(Sheet1!H$20*Sheet1!H$12*9.80665)</f>
        <v>134601.035672079</v>
      </c>
      <c r="W106" s="39" t="n">
        <f aca="false">W105-LN(R106/R105)*(V105+V106)/2</f>
        <v>2846370.96840282</v>
      </c>
      <c r="X106" s="39" t="n">
        <f aca="false">Sheet1!H$10*10/Sheet1!H$11*1000*W106/(Sheet1!H$10*10/Sheet1!H$11*1000-W106)</f>
        <v>3011871.01099491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270.976064033751</v>
      </c>
      <c r="AR106" s="37" t="n">
        <f aca="false">(AV106-AV$51)/(AV$116-AV$51)*(AR$116-AR$51)+AR$51</f>
        <v>0.119217431271217</v>
      </c>
      <c r="AS106" s="39" t="n">
        <f aca="false">AS69+0.95*(AS116-AS69)</f>
        <v>274.776988151</v>
      </c>
      <c r="AT106" s="39" t="n">
        <f aca="false">8314.4621*AS106/(Sheet1!R$22*Sheet1!R$12*9.80665)</f>
        <v>19303.799391562</v>
      </c>
      <c r="AU106" s="39" t="n">
        <f aca="false">AU105-LN(AP106/AP105)*(AT105+AT106)/2</f>
        <v>258436.380307672</v>
      </c>
      <c r="AV106" s="39" t="n">
        <f aca="false">Sheet1!R$10*10/Sheet1!R$11*1000*AU106/(Sheet1!R$10*10/Sheet1!R$11*1000-AU106)</f>
        <v>268477.532506653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325.155659718857</v>
      </c>
      <c r="T107" s="37" t="n">
        <f aca="false">(X107-X$100)/(X$170-X$100)*(T$170-T$100)+T$100</f>
        <v>2.07662665446312</v>
      </c>
      <c r="U107" s="39" t="n">
        <f aca="false">(X107-X$100)/(X$125-X$100)*(U$125-U$100)+U$100</f>
        <v>329.466781315975</v>
      </c>
      <c r="V107" s="39" t="n">
        <f aca="false">8314.4621*U107/(Sheet1!H$20*Sheet1!H$12*9.80665)</f>
        <v>140439.842077112</v>
      </c>
      <c r="W107" s="39" t="n">
        <f aca="false">W106-LN(R107/R106)*(V106+V107)/2</f>
        <v>2878036.21965629</v>
      </c>
      <c r="X107" s="39" t="n">
        <f aca="false">Sheet1!H$10*10/Sheet1!H$11*1000*W107/(Sheet1!H$10*10/Sheet1!H$11*1000-W107)</f>
        <v>3047348.56612799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271.592226260804</v>
      </c>
      <c r="AR107" s="37" t="n">
        <f aca="false">(AV107-AV$51)/(AV$116-AV$51)*(AR$116-AR$51)+AR$51</f>
        <v>0.122244951276655</v>
      </c>
      <c r="AS107" s="39" t="n">
        <f aca="false">(AV107-AV$106)/(AV$116-AV$106)*(AS$116-AS$106)+AS$106</f>
        <v>275.489674633621</v>
      </c>
      <c r="AT107" s="39" t="n">
        <f aca="false">8314.4621*AS107/(Sheet1!R$22*Sheet1!R$12*9.80665)</f>
        <v>19353.867473981</v>
      </c>
      <c r="AU107" s="39" t="n">
        <f aca="false">AU106-LN(AP107/AP106)*(AT106+AT107)/2</f>
        <v>261996.883005853</v>
      </c>
      <c r="AV107" s="39" t="n">
        <f aca="false">Sheet1!R$10*10/Sheet1!R$11*1000*AU107/(Sheet1!R$10*10/Sheet1!R$11*1000-AU107)</f>
        <v>272322.143914548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339.439844468466</v>
      </c>
      <c r="T108" s="37" t="n">
        <f aca="false">(X108-X$100)/(X$170-X$100)*(T$170-T$100)+T$100</f>
        <v>2.08961019749955</v>
      </c>
      <c r="U108" s="39" t="n">
        <f aca="false">(X108-X$100)/(X$125-X$100)*(U$125-U$100)+U$100</f>
        <v>343.777920180167</v>
      </c>
      <c r="V108" s="39" t="n">
        <f aca="false">8314.4621*U108/(Sheet1!H$20*Sheet1!H$12*9.80665)</f>
        <v>146540.165982311</v>
      </c>
      <c r="W108" s="39" t="n">
        <f aca="false">W107-LN(R108/R107)*(V107+V108)/2</f>
        <v>2911076.01408353</v>
      </c>
      <c r="X108" s="39" t="n">
        <f aca="false">Sheet1!H$10*10/Sheet1!H$11*1000*W108/(Sheet1!H$10*10/Sheet1!H$11*1000-W108)</f>
        <v>3084415.14427617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272.210650410943</v>
      </c>
      <c r="AR108" s="37" t="n">
        <f aca="false">(AV108-AV$51)/(AV$116-AV$51)*(AR$116-AR$51)+AR$51</f>
        <v>0.125283585266517</v>
      </c>
      <c r="AS108" s="39" t="n">
        <f aca="false">(AV108-AV$106)/(AV$116-AV$106)*(AS$116-AS$106)+AS$106</f>
        <v>276.204977378546</v>
      </c>
      <c r="AT108" s="39" t="n">
        <f aca="false">8314.4621*AS108/(Sheet1!R$22*Sheet1!R$12*9.80665)</f>
        <v>19404.1193556439</v>
      </c>
      <c r="AU108" s="39" t="n">
        <f aca="false">AU107-LN(AP108/AP107)*(AT107+AT108)/2</f>
        <v>265566.625514188</v>
      </c>
      <c r="AV108" s="39" t="n">
        <f aca="false">Sheet1!R$10*10/Sheet1!R$11*1000*AU108/(Sheet1!R$10*10/Sheet1!R$11*1000-AU108)</f>
        <v>276180.868838202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354.365541426985</v>
      </c>
      <c r="T109" s="37" t="n">
        <f aca="false">(X109-X$100)/(X$170-X$100)*(T$170-T$100)+T$100</f>
        <v>2.10317683982374</v>
      </c>
      <c r="U109" s="39" t="n">
        <f aca="false">(X109-X$100)/(X$125-X$100)*(U$125-U$100)+U$100</f>
        <v>358.731781779932</v>
      </c>
      <c r="V109" s="39" t="n">
        <f aca="false">8314.4621*U109/(Sheet1!H$20*Sheet1!H$12*9.80665)</f>
        <v>152914.459478989</v>
      </c>
      <c r="W109" s="39" t="n">
        <f aca="false">W108-LN(R109/R108)*(V108+V109)/2</f>
        <v>2945552.0019143</v>
      </c>
      <c r="X109" s="39" t="n">
        <f aca="false">Sheet1!H$10*10/Sheet1!H$11*1000*W109/(Sheet1!H$10*10/Sheet1!H$11*1000-W109)</f>
        <v>3123146.4063444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272.831348603793</v>
      </c>
      <c r="AR109" s="37" t="n">
        <f aca="false">(AV109-AV$51)/(AV$116-AV$51)*(AR$116-AR$51)+AR$51</f>
        <v>0.128333392790716</v>
      </c>
      <c r="AS109" s="39" t="n">
        <f aca="false">(AV109-AV$106)/(AV$116-AV$106)*(AS$116-AS$106)+AS$106</f>
        <v>276.922910403988</v>
      </c>
      <c r="AT109" s="39" t="n">
        <f aca="false">8314.4621*AS109/(Sheet1!R$22*Sheet1!R$12*9.80665)</f>
        <v>19454.5560213668</v>
      </c>
      <c r="AU109" s="39" t="n">
        <f aca="false">AU108-LN(AP109/AP108)*(AT108+AT109)/2</f>
        <v>269145.641780452</v>
      </c>
      <c r="AV109" s="39" t="n">
        <f aca="false">Sheet1!R$10*10/Sheet1!R$11*1000*AU109/(Sheet1!R$10*10/Sheet1!R$11*1000-AU109)</f>
        <v>280053.782899335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369.963511639773</v>
      </c>
      <c r="T110" s="37" t="n">
        <f aca="false">(X110-X$100)/(X$170-X$100)*(T$170-T$100)+T$100</f>
        <v>2.11735448884143</v>
      </c>
      <c r="U110" s="39" t="n">
        <f aca="false">(X110-X$100)/(X$125-X$100)*(U$125-U$100)+U$100</f>
        <v>374.359185097003</v>
      </c>
      <c r="V110" s="39" t="n">
        <f aca="false">8314.4621*U110/(Sheet1!H$20*Sheet1!H$12*9.80665)</f>
        <v>159575.859590887</v>
      </c>
      <c r="W110" s="39" t="n">
        <f aca="false">W109-LN(R110/R109)*(V109+V110)/2</f>
        <v>2981528.77943406</v>
      </c>
      <c r="X110" s="39" t="n">
        <f aca="false">Sheet1!H$10*10/Sheet1!H$11*1000*W110/(Sheet1!H$10*10/Sheet1!H$11*1000-W110)</f>
        <v>3163622.02488679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273.454333048456</v>
      </c>
      <c r="AR110" s="37" t="n">
        <f aca="false">(AV110-AV$51)/(AV$116-AV$51)*(AR$116-AR$51)+AR$51</f>
        <v>0.131394433838807</v>
      </c>
      <c r="AS110" s="39" t="n">
        <f aca="false">(AV110-AV$106)/(AV$116-AV$106)*(AS$116-AS$106)+AS$106</f>
        <v>277.643487831652</v>
      </c>
      <c r="AT110" s="39" t="n">
        <f aca="false">8314.4621*AS110/(Sheet1!R$22*Sheet1!R$12*9.80665)</f>
        <v>19505.1784632362</v>
      </c>
      <c r="AU110" s="39" t="n">
        <f aca="false">AU109-LN(AP110/AP109)*(AT109+AT110)/2</f>
        <v>272733.965934502</v>
      </c>
      <c r="AV110" s="39" t="n">
        <f aca="false">Sheet1!R$10*10/Sheet1!R$11*1000*AU110/(Sheet1!R$10*10/Sheet1!R$11*1000-AU110)</f>
        <v>283940.962277964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386.265986261708</v>
      </c>
      <c r="T111" s="37" t="n">
        <f aca="false">(X111-X$100)/(X$170-X$100)*(T$170-T$100)+T$100</f>
        <v>2.13217254223338</v>
      </c>
      <c r="U111" s="39" t="n">
        <f aca="false">(X111-X$100)/(X$125-X$100)*(U$125-U$100)+U$100</f>
        <v>390.692422316475</v>
      </c>
      <c r="V111" s="39" t="n">
        <f aca="false">8314.4621*U111/(Sheet1!H$20*Sheet1!H$12*9.80665)</f>
        <v>166538.131315364</v>
      </c>
      <c r="W111" s="39" t="n">
        <f aca="false">W110-LN(R111/R110)*(V110+V111)/2</f>
        <v>3019074.04013794</v>
      </c>
      <c r="X111" s="39" t="n">
        <f aca="false">Sheet1!H$10*10/Sheet1!H$11*1000*W111/(Sheet1!H$10*10/Sheet1!H$11*1000-W111)</f>
        <v>3205925.9270278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274.079616044355</v>
      </c>
      <c r="AR111" s="37" t="n">
        <f aca="false">(AV111-AV$51)/(AV$116-AV$51)*(AR$116-AR$51)+AR$51</f>
        <v>0.134466768844154</v>
      </c>
      <c r="AS111" s="39" t="n">
        <f aca="false">(AV111-AV$106)/(AV$116-AV$106)*(AS$116-AS$106)+AS$106</f>
        <v>278.366723887718</v>
      </c>
      <c r="AT111" s="39" t="n">
        <f aca="false">8314.4621*AS111/(Sheet1!R$22*Sheet1!R$12*9.80665)</f>
        <v>19555.9876806782</v>
      </c>
      <c r="AU111" s="39" t="n">
        <f aca="false">AU110-LN(AP111/AP110)*(AT110+AT111)/2</f>
        <v>276331.632289619</v>
      </c>
      <c r="AV111" s="39" t="n">
        <f aca="false">Sheet1!R$10*10/Sheet1!R$11*1000*AU111/(Sheet1!R$10*10/Sheet1!R$11*1000-AU111)</f>
        <v>287842.483717696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403.307103910083</v>
      </c>
      <c r="T112" s="37" t="n">
        <f aca="false">(X112-X$100)/(X$170-X$100)*(T$170-T$100)+T$100</f>
        <v>2.14766198162409</v>
      </c>
      <c r="U112" s="39" t="n">
        <f aca="false">(X112-X$100)/(X$125-X$100)*(U$125-U$100)+U$100</f>
        <v>407.765696374159</v>
      </c>
      <c r="V112" s="39" t="n">
        <f aca="false">8314.4621*U112/(Sheet1!H$20*Sheet1!H$12*9.80665)</f>
        <v>173815.854134105</v>
      </c>
      <c r="W112" s="39" t="n">
        <f aca="false">W111-LN(R112/R111)*(V111+V112)/2</f>
        <v>3058258.74079979</v>
      </c>
      <c r="X112" s="39" t="n">
        <f aca="false">Sheet1!H$10*10/Sheet1!H$11*1000*W112/(Sheet1!H$10*10/Sheet1!H$11*1000-W112)</f>
        <v>3250146.5618758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274.707209982101</v>
      </c>
      <c r="AR112" s="37" t="n">
        <f aca="false">(AV112-AV$51)/(AV$116-AV$51)*(AR$116-AR$51)+AR$51</f>
        <v>0.13755045868815</v>
      </c>
      <c r="AS112" s="39" t="n">
        <f aca="false">(AV112-AV$106)/(AV$116-AV$106)*(AS$116-AS$106)+AS$106</f>
        <v>279.092632903831</v>
      </c>
      <c r="AT112" s="39" t="n">
        <f aca="false">8314.4621*AS112/(Sheet1!R$22*Sheet1!R$12*9.80665)</f>
        <v>19606.9846805284</v>
      </c>
      <c r="AU112" s="39" t="n">
        <f aca="false">AU111-LN(AP112/AP111)*(AT111+AT112)/2</f>
        <v>279938.675343869</v>
      </c>
      <c r="AV112" s="39" t="n">
        <f aca="false">Sheet1!R$10*10/Sheet1!R$11*1000*AU112/(Sheet1!R$10*10/Sheet1!R$11*1000-AU112)</f>
        <v>291758.424531083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421.12280592846</v>
      </c>
      <c r="T113" s="37" t="n">
        <f aca="false">(X113-X$100)/(X$170-X$100)*(T$170-T$100)+T$100</f>
        <v>2.16385547571955</v>
      </c>
      <c r="U113" s="39" t="n">
        <f aca="false">(X113-X$100)/(X$125-X$100)*(U$125-U$100)+U$100</f>
        <v>425.615016434556</v>
      </c>
      <c r="V113" s="39" t="n">
        <f aca="false">8314.4621*U113/(Sheet1!H$20*Sheet1!H$12*9.80665)</f>
        <v>181424.377459137</v>
      </c>
      <c r="W113" s="39" t="n">
        <f aca="false">W112-LN(R113/R112)*(V112+V113)/2</f>
        <v>3099157.28388471</v>
      </c>
      <c r="X113" s="39" t="n">
        <f aca="false">Sheet1!H$10*10/Sheet1!H$11*1000*W113/(Sheet1!H$10*10/Sheet1!H$11*1000-W113)</f>
        <v>3296377.19497009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275.337127344354</v>
      </c>
      <c r="AR113" s="37" t="n">
        <f aca="false">(AV113-AV$51)/(AV$116-AV$51)*(AR$116-AR$51)+AR$51</f>
        <v>0.140645564704489</v>
      </c>
      <c r="AS113" s="39" t="n">
        <f aca="false">(AV113-AV$106)/(AV$116-AV$106)*(AS$116-AS$106)+AS$106</f>
        <v>279.82122931811</v>
      </c>
      <c r="AT113" s="39" t="n">
        <f aca="false">8314.4621*AS113/(Sheet1!R$22*Sheet1!R$12*9.80665)</f>
        <v>19658.1704771022</v>
      </c>
      <c r="AU113" s="39" t="n">
        <f aca="false">AU112-LN(AP113/AP112)*(AT112+AT113)/2</f>
        <v>283555.129781472</v>
      </c>
      <c r="AV113" s="39" t="n">
        <f aca="false">Sheet1!R$10*10/Sheet1!R$11*1000*AU113/(Sheet1!R$10*10/Sheet1!R$11*1000-AU113)</f>
        <v>295688.862605048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439.751008353162</v>
      </c>
      <c r="T114" s="37" t="n">
        <f aca="false">(X114-X$100)/(X$170-X$100)*(T$170-T$100)+T$100</f>
        <v>2.18078748811261</v>
      </c>
      <c r="U114" s="39" t="n">
        <f aca="false">(X114-X$100)/(X$125-X$100)*(U$125-U$100)+U$100</f>
        <v>444.278370081145</v>
      </c>
      <c r="V114" s="39" t="n">
        <f aca="false">8314.4621*U114/(Sheet1!H$20*Sheet1!H$12*9.80665)</f>
        <v>189379.894031361</v>
      </c>
      <c r="W114" s="39" t="n">
        <f aca="false">W113-LN(R114/R113)*(V113+V114)/2</f>
        <v>3141847.70328234</v>
      </c>
      <c r="X114" s="39" t="n">
        <f aca="false">Sheet1!H$10*10/Sheet1!H$11*1000*W114/(Sheet1!H$10*10/Sheet1!H$11*1000-W114)</f>
        <v>3344716.21605335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275.969380706704</v>
      </c>
      <c r="AR114" s="37" t="n">
        <f aca="false">(AV114-AV$51)/(AV$116-AV$51)*(AR$116-AR$51)+AR$51</f>
        <v>0.14375214868348</v>
      </c>
      <c r="AS114" s="39" t="n">
        <f aca="false">(AV114-AV$106)/(AV$116-AV$106)*(AS$116-AS$106)+AS$106</f>
        <v>280.552527676164</v>
      </c>
      <c r="AT114" s="39" t="n">
        <f aca="false">8314.4621*AS114/(Sheet1!R$22*Sheet1!R$12*9.80665)</f>
        <v>19709.5460922665</v>
      </c>
      <c r="AU114" s="39" t="n">
        <f aca="false">AU113-LN(AP114/AP113)*(AT113+AT114)/2</f>
        <v>287181.030474185</v>
      </c>
      <c r="AV114" s="39" t="n">
        <f aca="false">Sheet1!R$10*10/Sheet1!R$11*1000*AU114/(Sheet1!R$10*10/Sheet1!R$11*1000-AU114)</f>
        <v>299633.876406364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459.231731054426</v>
      </c>
      <c r="T115" s="37" t="n">
        <f aca="false">(X115-X$100)/(X$170-X$100)*(T$170-T$100)+T$100</f>
        <v>2.1984943946652</v>
      </c>
      <c r="U115" s="39" t="n">
        <f aca="false">(X115-X$100)/(X$125-X$100)*(U$125-U$100)+U$100</f>
        <v>463.795852701239</v>
      </c>
      <c r="V115" s="39" t="n">
        <f aca="false">8314.4621*U115/(Sheet1!H$20*Sheet1!H$12*9.80665)</f>
        <v>197699.495072656</v>
      </c>
      <c r="W115" s="39" t="n">
        <f aca="false">W114-LN(R115/R114)*(V114+V115)/2</f>
        <v>3186411.86484014</v>
      </c>
      <c r="X115" s="39" t="n">
        <f aca="false">Sheet1!H$10*10/Sheet1!H$11*1000*W115/(Sheet1!H$10*10/Sheet1!H$11*1000-W115)</f>
        <v>3395267.4741847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276.603982738564</v>
      </c>
      <c r="AR115" s="37" t="n">
        <f aca="false">(AV115-AV$51)/(AV$116-AV$51)*(AR$116-AR$51)+AR$51</f>
        <v>0.146870272876418</v>
      </c>
      <c r="AS115" s="39" t="n">
        <f aca="false">(AV115-AV$106)/(AV$116-AV$106)*(AS$116-AS$106)+AS$106</f>
        <v>281.286542632117</v>
      </c>
      <c r="AT115" s="39" t="n">
        <f aca="false">8314.4621*AS115/(Sheet1!R$22*Sheet1!R$12*9.80665)</f>
        <v>19761.1125555117</v>
      </c>
      <c r="AU115" s="39" t="n">
        <f aca="false">AU114-LN(AP115/AP114)*(AT114+AT115)/2</f>
        <v>290816.412482707</v>
      </c>
      <c r="AV115" s="39" t="n">
        <f aca="false">Sheet1!R$10*10/Sheet1!R$11*1000*AU115/(Sheet1!R$10*10/Sheet1!R$11*1000-AU115)</f>
        <v>303593.544987205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479.607284370607</v>
      </c>
      <c r="T116" s="37" t="n">
        <f aca="false">(X116-X$100)/(X$170-X$100)*(T$170-T$100)+T$100</f>
        <v>2.2170146111952</v>
      </c>
      <c r="U116" s="39" t="n">
        <f aca="false">(X116-X$100)/(X$125-X$100)*(U$125-U$100)+U$100</f>
        <v>484.209854385255</v>
      </c>
      <c r="V116" s="39" t="n">
        <f aca="false">8314.4621*U116/(Sheet1!H$20*Sheet1!H$12*9.80665)</f>
        <v>206401.249954329</v>
      </c>
      <c r="W116" s="39" t="n">
        <f aca="false">W115-LN(R116/R115)*(V115+V116)/2</f>
        <v>3232935.68241849</v>
      </c>
      <c r="X116" s="39" t="n">
        <f aca="false">Sheet1!H$10*10/Sheet1!H$11*1000*W116/(Sheet1!H$10*10/Sheet1!H$11*1000-W116)</f>
        <v>3448140.64227173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277.240946204064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282.023288949651</v>
      </c>
      <c r="AT116" s="39" t="n">
        <f aca="false">8314.4621*AS116/(Sheet1!R$22*Sheet1!R$12*9.80665)</f>
        <v>19812.870904025</v>
      </c>
      <c r="AU116" s="39" t="n">
        <f aca="false">AU115-LN(AP116/AP115)*(AT115+AT116)/2</f>
        <v>294461.31105808</v>
      </c>
      <c r="AV116" s="39" t="n">
        <f aca="false">Sheet1!R$10*10/Sheet1!R$11*1000*AU116/(Sheet1!R$10*10/Sheet1!R$11*1000-AU116)</f>
        <v>307567.947990757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500.922237760277</v>
      </c>
      <c r="T117" s="37" t="n">
        <f aca="false">(X117-X$100)/(X$170-X$100)*(T$170-T$100)+T$100</f>
        <v>2.23638872881863</v>
      </c>
      <c r="U117" s="39" t="n">
        <f aca="false">(X117-X$100)/(X$125-X$100)*(U$125-U$100)+U$100</f>
        <v>505.565028859794</v>
      </c>
      <c r="V117" s="39" t="n">
        <f aca="false">8314.4621*U117/(Sheet1!H$20*Sheet1!H$12*9.80665)</f>
        <v>215504.192954391</v>
      </c>
      <c r="W117" s="39" t="n">
        <f aca="false">W116-LN(R117/R116)*(V116+V117)/2</f>
        <v>3281509.34159322</v>
      </c>
      <c r="X117" s="39" t="n">
        <f aca="false">Sheet1!H$10*10/Sheet1!H$11*1000*W117/(Sheet1!H$10*10/Sheet1!H$11*1000-W117)</f>
        <v>3503451.60345742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523.223846846515</v>
      </c>
      <c r="T118" s="37" t="n">
        <f aca="false">(X118-X$100)/(X$170-X$100)*(T$170-T$100)+T$100</f>
        <v>2.25665966217363</v>
      </c>
      <c r="U118" s="39" t="n">
        <f aca="false">(X118-X$100)/(X$125-X$100)*(U$125-U$100)+U$100</f>
        <v>527.908720839648</v>
      </c>
      <c r="V118" s="39" t="n">
        <f aca="false">8314.4621*U118/(Sheet1!H$20*Sheet1!H$12*9.80665)</f>
        <v>225028.505422363</v>
      </c>
      <c r="W118" s="39" t="n">
        <f aca="false">W117-LN(R118/R117)*(V117+V118)/2</f>
        <v>3332227.54280616</v>
      </c>
      <c r="X118" s="39" t="n">
        <f aca="false">Sheet1!H$10*10/Sheet1!H$11*1000*W118/(Sheet1!H$10*10/Sheet1!H$11*1000-W118)</f>
        <v>3561322.87428323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546.562060362185</v>
      </c>
      <c r="T119" s="37" t="n">
        <f aca="false">(X119-X$100)/(X$170-X$100)*(T$170-T$100)+T$100</f>
        <v>2.27787281191328</v>
      </c>
      <c r="U119" s="39" t="n">
        <f aca="false">(X119-X$100)/(X$125-X$100)*(U$125-U$100)+U$100</f>
        <v>551.290973310413</v>
      </c>
      <c r="V119" s="39" t="n">
        <f aca="false">8314.4621*U119/(Sheet1!H$20*Sheet1!H$12*9.80665)</f>
        <v>234995.518883584</v>
      </c>
      <c r="W119" s="39" t="n">
        <f aca="false">W118-LN(R119/R118)*(V118+V119)/2</f>
        <v>3385189.76584546</v>
      </c>
      <c r="X119" s="39" t="n">
        <f aca="false">Sheet1!H$10*10/Sheet1!H$11*1000*W119/(Sheet1!H$10*10/Sheet1!H$11*1000-W119)</f>
        <v>3621884.06858799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570.989753146229</v>
      </c>
      <c r="T120" s="37" t="n">
        <f aca="false">(X120-X$100)/(X$170-X$100)*(T$170-T$100)+T$100</f>
        <v>2.30007623836021</v>
      </c>
      <c r="U120" s="39" t="n">
        <f aca="false">(X120-X$100)/(X$125-X$100)*(U$125-U$100)+U$100</f>
        <v>575.764760885296</v>
      </c>
      <c r="V120" s="39" t="n">
        <f aca="false">8314.4621*U120/(Sheet1!H$20*Sheet1!H$12*9.80665)</f>
        <v>245427.814510829</v>
      </c>
      <c r="W120" s="39" t="n">
        <f aca="false">W119-LN(R120/R119)*(V119+V120)/2</f>
        <v>3440500.54613549</v>
      </c>
      <c r="X120" s="39" t="n">
        <f aca="false">Sheet1!H$10*10/Sheet1!H$11*1000*W120/(Sheet1!H$10*10/Sheet1!H$11*1000-W120)</f>
        <v>3685272.3932728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596.562934676209</v>
      </c>
      <c r="T121" s="37" t="n">
        <f aca="false">(X121-X$100)/(X$170-X$100)*(T$170-T$100)+T$100</f>
        <v>2.3233208510513</v>
      </c>
      <c r="U121" s="39" t="n">
        <f aca="false">(X121-X$100)/(X$125-X$100)*(U$125-U$100)+U$100</f>
        <v>601.386198731149</v>
      </c>
      <c r="V121" s="39" t="n">
        <f aca="false">8314.4621*U121/(Sheet1!H$20*Sheet1!H$12*9.80665)</f>
        <v>256349.312181969</v>
      </c>
      <c r="W121" s="39" t="n">
        <f aca="false">W120-LN(R121/R120)*(V120+V121)/2</f>
        <v>3498269.7727319</v>
      </c>
      <c r="X121" s="39" t="n">
        <f aca="false">Sheet1!H$10*10/Sheet1!H$11*1000*W121/(Sheet1!H$10*10/Sheet1!H$11*1000-W121)</f>
        <v>3751633.18942998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623.340975936084</v>
      </c>
      <c r="T122" s="37" t="n">
        <f aca="false">(X122-X$100)/(X$170-X$100)*(T$170-T$100)+T$100</f>
        <v>2.34766061494797</v>
      </c>
      <c r="U122" s="39" t="n">
        <f aca="false">(X122-X$100)/(X$125-X$100)*(U$125-U$100)+U$100</f>
        <v>628.214769864354</v>
      </c>
      <c r="V122" s="39" t="n">
        <f aca="false">8314.4621*U122/(Sheet1!H$20*Sheet1!H$12*9.80665)</f>
        <v>267785.367368025</v>
      </c>
      <c r="W122" s="39" t="n">
        <f aca="false">W121-LN(R122/R121)*(V121+V122)/2</f>
        <v>3558613.00772455</v>
      </c>
      <c r="X122" s="39" t="n">
        <f aca="false">Sheet1!H$10*10/Sheet1!H$11*1000*W122/(Sheet1!H$10*10/Sheet1!H$11*1000-W122)</f>
        <v>3821120.52105069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651.38682396205</v>
      </c>
      <c r="T123" s="37" t="n">
        <f aca="false">(X123-X$100)/(X$170-X$100)*(T$170-T$100)+T$100</f>
        <v>2.3731527744353</v>
      </c>
      <c r="U123" s="39" t="n">
        <f aca="false">(X123-X$100)/(X$125-X$100)*(U$125-U$100)+U$100</f>
        <v>656.313540161681</v>
      </c>
      <c r="V123" s="39" t="n">
        <f aca="false">8314.4621*U123/(Sheet1!H$20*Sheet1!H$12*9.80665)</f>
        <v>279762.862784576</v>
      </c>
      <c r="W123" s="39" t="n">
        <f aca="false">W122-LN(R123/R122)*(V122+V123)/2</f>
        <v>3621651.82734678</v>
      </c>
      <c r="X123" s="39" t="n">
        <f aca="false">Sheet1!H$10*10/Sheet1!H$11*1000*W123/(Sheet1!H$10*10/Sheet1!H$11*1000-W123)</f>
        <v>3893897.81451762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680.767400458975</v>
      </c>
      <c r="T124" s="37" t="n">
        <f aca="false">(X124-X$100)/(X$170-X$100)*(T$170-T$100)+T$100</f>
        <v>2.39985809965973</v>
      </c>
      <c r="U124" s="39" t="n">
        <f aca="false">(X124-X$100)/(X$125-X$100)*(U$125-U$100)+U$100</f>
        <v>685.749557488129</v>
      </c>
      <c r="V124" s="39" t="n">
        <f aca="false">8314.4621*U124/(Sheet1!H$20*Sheet1!H$12*9.80665)</f>
        <v>292310.378525596</v>
      </c>
      <c r="W124" s="39" t="n">
        <f aca="false">W123-LN(R124/R123)*(V123+V124)/2</f>
        <v>3687514.19322386</v>
      </c>
      <c r="X124" s="39" t="n">
        <f aca="false">Sheet1!H$10*10/Sheet1!H$11*1000*W124/(Sheet1!H$10*10/Sheet1!H$11*1000-W124)</f>
        <v>3970138.56187189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711.553689982777</v>
      </c>
      <c r="T125" s="37" t="n">
        <f aca="false">(X125-X$100)/(X$170-X$100)*(T$170-T$100)+T$100</f>
        <v>2.42784115401432</v>
      </c>
      <c r="U125" s="39" t="n">
        <f aca="false">470/610*(U$170-U$54)+U$54</f>
        <v>716.593940434609</v>
      </c>
      <c r="V125" s="39" t="n">
        <f aca="false">8314.4621*U125/(Sheet1!H$20*Sheet1!H$12*9.80665)</f>
        <v>305458.229889146</v>
      </c>
      <c r="W125" s="39" t="n">
        <f aca="false">W124-LN(R125/R124)*(V124+V125)/2</f>
        <v>3756334.84756364</v>
      </c>
      <c r="X125" s="39" t="n">
        <f aca="false">Sheet1!H$10*10/Sheet1!H$11*1000*W125/(Sheet1!H$10*10/Sheet1!H$11*1000-W125)</f>
        <v>4050027.0844538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711.553689982777</v>
      </c>
      <c r="AA125" s="39" t="n">
        <f aca="false">IF(Y125=LOG(Sheet1!H$17*101325),(LOG(Sheet1!H$17*101325)-Q135)/(Q125-Q135)*(X125-X135)+X135,IF(Y125=0,0,X125))</f>
        <v>4050027.0844538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719.167177255728</v>
      </c>
      <c r="T126" s="37" t="n">
        <f aca="false">(X126-X$100)/(X$170-X$100)*(T$170-T$100)+T$100</f>
        <v>2.45667643576193</v>
      </c>
      <c r="U126" s="39" t="n">
        <f aca="false">(X126-X$125)/(X$140-X$125)*(U$140-U$125)+U$125</f>
        <v>724.267290372634</v>
      </c>
      <c r="V126" s="39" t="n">
        <f aca="false">8314.4621*U126/(Sheet1!H$20*Sheet1!H$12*9.80665)</f>
        <v>308729.103053336</v>
      </c>
      <c r="W126" s="39" t="n">
        <f aca="false">W125-LN(R126/R125)*(V125+V126)/2</f>
        <v>3827045.7774206</v>
      </c>
      <c r="X126" s="39" t="n">
        <f aca="false">Sheet1!H$10*10/Sheet1!H$11*1000*W126/(Sheet1!H$10*10/Sheet1!H$11*1000-W126)</f>
        <v>4132348.62190498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726.884887863937</v>
      </c>
      <c r="T127" s="37" t="n">
        <f aca="false">(X127-X$100)/(X$170-X$100)*(T$170-T$100)+T$100</f>
        <v>2.48590745215975</v>
      </c>
      <c r="U127" s="39" t="n">
        <f aca="false">(X127-X$125)/(X$140-X$125)*(U$140-U$125)+U$125</f>
        <v>732.045685199563</v>
      </c>
      <c r="V127" s="39" t="n">
        <f aca="false">8314.4621*U127/(Sheet1!H$20*Sheet1!H$12*9.80665)</f>
        <v>312044.753076516</v>
      </c>
      <c r="W127" s="39" t="n">
        <f aca="false">W126-LN(R127/R126)*(V126+V127)/2</f>
        <v>3898515.00878285</v>
      </c>
      <c r="X127" s="39" t="n">
        <f aca="false">Sheet1!H$10*10/Sheet1!H$11*1000*W127/(Sheet1!H$10*10/Sheet1!H$11*1000-W127)</f>
        <v>4215799.93797642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734.709271009371</v>
      </c>
      <c r="T128" s="37" t="n">
        <f aca="false">(X128-X$100)/(X$170-X$100)*(T$170-T$100)+T$100</f>
        <v>2.51554165317143</v>
      </c>
      <c r="U128" s="39" t="n">
        <f aca="false">(X128-X$125)/(X$140-X$125)*(U$140-U$125)+U$125</f>
        <v>739.931589583646</v>
      </c>
      <c r="V128" s="39" t="n">
        <f aca="false">8314.4621*U128/(Sheet1!H$20*Sheet1!H$12*9.80665)</f>
        <v>315406.230558137</v>
      </c>
      <c r="W128" s="39" t="n">
        <f aca="false">W127-LN(R128/R127)*(V127+V128)/2</f>
        <v>3970752.97285793</v>
      </c>
      <c r="X128" s="39" t="n">
        <f aca="false">Sheet1!H$10*10/Sheet1!H$11*1000*W128/(Sheet1!H$10*10/Sheet1!H$11*1000-W128)</f>
        <v>4300402.30148969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742.642066834033</v>
      </c>
      <c r="T129" s="37" t="n">
        <f aca="false">(X129-X$100)/(X$170-X$100)*(T$170-T$100)+T$100</f>
        <v>2.54558668361684</v>
      </c>
      <c r="U129" s="39" t="n">
        <f aca="false">(X129-X$125)/(X$140-X$125)*(U$140-U$125)+U$125</f>
        <v>747.926759537697</v>
      </c>
      <c r="V129" s="39" t="n">
        <f aca="false">8314.4621*U129/(Sheet1!H$20*Sheet1!H$12*9.80665)</f>
        <v>318814.28402332</v>
      </c>
      <c r="W129" s="39" t="n">
        <f aca="false">W128-LN(R129/R128)*(V128+V129)/2</f>
        <v>4043770.30798524</v>
      </c>
      <c r="X129" s="39" t="n">
        <f aca="false">Sheet1!H$10*10/Sheet1!H$11*1000*W129/(Sheet1!H$10*10/Sheet1!H$11*1000-W129)</f>
        <v>4386177.53755926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750.685403426056</v>
      </c>
      <c r="T130" s="37" t="n">
        <f aca="false">(X130-X$100)/(X$170-X$100)*(T$170-T$100)+T$100</f>
        <v>2.57605038094305</v>
      </c>
      <c r="U130" s="39" t="n">
        <f aca="false">(X130-X$125)/(X$140-X$125)*(U$140-U$125)+U$125</f>
        <v>756.033339420559</v>
      </c>
      <c r="V130" s="39" t="n">
        <f aca="false">8314.4621*U130/(Sheet1!H$20*Sheet1!H$12*9.80665)</f>
        <v>322269.827535134</v>
      </c>
      <c r="W130" s="39" t="n">
        <f aca="false">W129-LN(R130/R129)*(V129+V130)/2</f>
        <v>4117577.84391673</v>
      </c>
      <c r="X130" s="39" t="n">
        <f aca="false">Sheet1!H$10*10/Sheet1!H$11*1000*W130/(Sheet1!H$10*10/Sheet1!H$11*1000-W130)</f>
        <v>4473148.02122894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758.841404171641</v>
      </c>
      <c r="T131" s="37" t="n">
        <f aca="false">(X131-X$100)/(X$170-X$100)*(T$170-T$100)+T$100</f>
        <v>2.60694078735739</v>
      </c>
      <c r="U131" s="39" t="n">
        <f aca="false">(X131-X$125)/(X$140-X$125)*(U$140-U$125)+U$125</f>
        <v>764.253469314227</v>
      </c>
      <c r="V131" s="39" t="n">
        <f aca="false">8314.4621*U131/(Sheet1!H$20*Sheet1!H$12*9.80665)</f>
        <v>325773.773333582</v>
      </c>
      <c r="W131" s="39" t="n">
        <f aca="false">W130-LN(R131/R130)*(V130+V131)/2</f>
        <v>4192186.62066526</v>
      </c>
      <c r="X131" s="39" t="n">
        <f aca="false">Sheet1!H$10*10/Sheet1!H$11*1000*W131/(Sheet1!H$10*10/Sheet1!H$11*1000-W131)</f>
        <v>4561336.7121104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767.112248011056</v>
      </c>
      <c r="T132" s="37" t="n">
        <f aca="false">(X132-X$100)/(X$170-X$100)*(T$170-T$100)+T$100</f>
        <v>2.63826615547518</v>
      </c>
      <c r="U132" s="39" t="n">
        <f aca="false">(X132-X$125)/(X$140-X$125)*(U$140-U$125)+U$125</f>
        <v>772.589345291576</v>
      </c>
      <c r="V132" s="39" t="n">
        <f aca="false">8314.4621*U132/(Sheet1!H$20*Sheet1!H$12*9.80665)</f>
        <v>329327.057525563</v>
      </c>
      <c r="W132" s="39" t="n">
        <f aca="false">W131-LN(R132/R131)*(V131+V132)/2</f>
        <v>4267607.89104247</v>
      </c>
      <c r="X132" s="39" t="n">
        <f aca="false">Sheet1!H$10*10/Sheet1!H$11*1000*W132/(Sheet1!H$10*10/Sheet1!H$11*1000-W132)</f>
        <v>4650767.17050688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775.500171314284</v>
      </c>
      <c r="T133" s="37" t="n">
        <f aca="false">(X133-X$100)/(X$170-X$100)*(T$170-T$100)+T$100</f>
        <v>2.67003495542369</v>
      </c>
      <c r="U133" s="39" t="n">
        <f aca="false">(X133-X$125)/(X$140-X$125)*(U$140-U$125)+U$125</f>
        <v>781.043221306756</v>
      </c>
      <c r="V133" s="39" t="n">
        <f aca="false">8314.4621*U133/(Sheet1!H$20*Sheet1!H$12*9.80665)</f>
        <v>332930.640890688</v>
      </c>
      <c r="W133" s="39" t="n">
        <f aca="false">W132-LN(R133/R132)*(V132+V133)/2</f>
        <v>4343853.12624716</v>
      </c>
      <c r="X133" s="39" t="n">
        <f aca="false">Sheet1!H$10*10/Sheet1!H$11*1000*W133/(Sheet1!H$10*10/Sheet1!H$11*1000-W133)</f>
        <v>4741463.57769415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784.026463540402</v>
      </c>
      <c r="T134" s="37" t="n">
        <f aca="false">(X134-X$100)/(X$170-X$100)*(T$170-T$100)+T$100</f>
        <v>2.70225627253328</v>
      </c>
      <c r="U134" s="39" t="n">
        <f aca="false">(X134-X$125)/(X$140-X$125)*(U$140-U$125)+U$125</f>
        <v>789.636405680184</v>
      </c>
      <c r="V134" s="39" t="n">
        <f aca="false">8314.4621*U134/(Sheet1!H$20*Sheet1!H$12*9.80665)</f>
        <v>336593.606399755</v>
      </c>
      <c r="W134" s="39" t="n">
        <f aca="false">W133-LN(R134/R133)*(V133+V134)/2</f>
        <v>4420934.95380761</v>
      </c>
      <c r="X134" s="39" t="n">
        <f aca="false">Sheet1!H$10*10/Sheet1!H$11*1000*W134/(Sheet1!H$10*10/Sheet1!H$11*1000-W134)</f>
        <v>4833451.87128462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792.636637675049</v>
      </c>
      <c r="T135" s="37" t="n">
        <f aca="false">(X135-X$100)/(X$170-X$100)*(T$170-T$100)+T$100</f>
        <v>2.73493864959983</v>
      </c>
      <c r="U135" s="39" t="n">
        <f aca="false">(X135-X$125)/(X$140-X$125)*(U$140-U$125)+U$125</f>
        <v>798.314429132528</v>
      </c>
      <c r="V135" s="39" t="n">
        <f aca="false">8314.4621*U135/(Sheet1!H$20*Sheet1!H$12*9.80665)</f>
        <v>340292.735757564</v>
      </c>
      <c r="W135" s="39" t="n">
        <f aca="false">W134-LN(R135/R134)*(V134+V135)/2</f>
        <v>4498864.37386275</v>
      </c>
      <c r="X135" s="39" t="n">
        <f aca="false">Sheet1!H$10*10/Sheet1!H$11*1000*W135/(Sheet1!H$10*10/Sheet1!H$11*1000-W135)</f>
        <v>4926756.44001491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801.38981568485</v>
      </c>
      <c r="T136" s="37" t="n">
        <f aca="false">(X136-X$100)/(X$170-X$100)*(T$170-T$100)+T$100</f>
        <v>2.76809086201326</v>
      </c>
      <c r="U136" s="39" t="n">
        <f aca="false">(X136-X$125)/(X$140-X$125)*(U$140-U$125)+U$125</f>
        <v>807.13643184831</v>
      </c>
      <c r="V136" s="39" t="n">
        <f aca="false">8314.4621*U136/(Sheet1!H$20*Sheet1!H$12*9.80665)</f>
        <v>344053.238298244</v>
      </c>
      <c r="W136" s="39" t="n">
        <f aca="false">W135-LN(R136/R135)*(V135+V136)/2</f>
        <v>4577652.61577832</v>
      </c>
      <c r="X136" s="39" t="n">
        <f aca="false">Sheet1!H$10*10/Sheet1!H$11*1000*W136/(Sheet1!H$10*10/Sheet1!H$11*1000-W136)</f>
        <v>5021402.33665187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810.26963301743</v>
      </c>
      <c r="T137" s="37" t="n">
        <f aca="false">(X137-X$100)/(X$170-X$100)*(T$170-T$100)+T$100</f>
        <v>2.80172271442747</v>
      </c>
      <c r="U137" s="39" t="n">
        <f aca="false">(X137-X$125)/(X$140-X$125)*(U$140-U$125)+U$125</f>
        <v>816.08606962983</v>
      </c>
      <c r="V137" s="39" t="n">
        <f aca="false">8314.4621*U137/(Sheet1!H$20*Sheet1!H$12*9.80665)</f>
        <v>347868.147078011</v>
      </c>
      <c r="W137" s="39" t="n">
        <f aca="false">W136-LN(R137/R136)*(V136+V137)/2</f>
        <v>4657313.00915287</v>
      </c>
      <c r="X137" s="39" t="n">
        <f aca="false">Sheet1!H$10*10/Sheet1!H$11*1000*W137/(Sheet1!H$10*10/Sheet1!H$11*1000-W137)</f>
        <v>5117417.552397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819.278644185613</v>
      </c>
      <c r="T138" s="37" t="n">
        <f aca="false">(X138-X$100)/(X$170-X$100)*(T$170-T$100)+T$100</f>
        <v>2.83584388192931</v>
      </c>
      <c r="U138" s="39" t="n">
        <f aca="false">(X138-X$125)/(X$140-X$125)*(U$140-U$125)+U$125</f>
        <v>825.165917075598</v>
      </c>
      <c r="V138" s="39" t="n">
        <f aca="false">8314.4621*U138/(Sheet1!H$20*Sheet1!H$12*9.80665)</f>
        <v>351738.559555635</v>
      </c>
      <c r="W138" s="39" t="n">
        <f aca="false">W137-LN(R138/R137)*(V137+V138)/2</f>
        <v>4737858.20783554</v>
      </c>
      <c r="X138" s="39" t="n">
        <f aca="false">Sheet1!H$10*10/Sheet1!H$11*1000*W138/(Sheet1!H$10*10/Sheet1!H$11*1000-W138)</f>
        <v>5214829.70855232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828.419473244735</v>
      </c>
      <c r="T139" s="37" t="n">
        <f aca="false">(X139-X$100)/(X$170-X$100)*(T$170-T$100)+T$100</f>
        <v>2.87046430645619</v>
      </c>
      <c r="U139" s="39" t="n">
        <f aca="false">(X139-X$125)/(X$140-X$125)*(U$140-U$125)+U$125</f>
        <v>834.378618880627</v>
      </c>
      <c r="V139" s="39" t="n">
        <f aca="false">8314.4621*U139/(Sheet1!H$20*Sheet1!H$12*9.80665)</f>
        <v>355665.603069502</v>
      </c>
      <c r="W139" s="39" t="n">
        <f aca="false">W138-LN(R139/R138)*(V138+V139)/2</f>
        <v>4819301.12181467</v>
      </c>
      <c r="X139" s="39" t="n">
        <f aca="false">Sheet1!H$10*10/Sheet1!H$11*1000*W139/(Sheet1!H$10*10/Sheet1!H$11*1000-W139)</f>
        <v>5313667.18824857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837.694841278152</v>
      </c>
      <c r="T140" s="37" t="n">
        <f aca="false">(X140-X$100)/(X$170-X$100)*(T$170-T$100)+T$100</f>
        <v>2.90559420678681</v>
      </c>
      <c r="U140" s="39" t="n">
        <f aca="false">570/610*(U$170-U$54)+U$54</f>
        <v>843.726917342676</v>
      </c>
      <c r="V140" s="39" t="n">
        <f aca="false">8314.4621*U140/(Sheet1!H$20*Sheet1!H$12*9.80665)</f>
        <v>359650.446562543</v>
      </c>
      <c r="W140" s="39" t="n">
        <f aca="false">W139-LN(R140/R139)*(V139+V140)/2</f>
        <v>4901654.92544777</v>
      </c>
      <c r="X140" s="39" t="n">
        <f aca="false">Sheet1!H$10*10/Sheet1!H$11*1000*W140/(Sheet1!H$10*10/Sheet1!H$11*1000-W140)</f>
        <v>5413959.1649678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837.694841278152</v>
      </c>
      <c r="AA140" s="39" t="n">
        <f aca="false">IF(Y140=LOG(Sheet1!H$17*101325),(LOG(Sheet1!H$17*101325)-Q150)/(Q140-Q150)*(X140-X150)+X150,IF(Y140=0,0,X140))</f>
        <v>5413959.1649678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835.808305625506</v>
      </c>
      <c r="T141" s="37" t="n">
        <f aca="false">(X141-X$100)/(X$170-X$100)*(T$170-T$100)+T$100</f>
        <v>2.94100628102262</v>
      </c>
      <c r="U141" s="39" t="n">
        <f aca="false">(X141-X$140)/(X$155-X$140)*(U$155-U$140)+U$140</f>
        <v>841.913897917759</v>
      </c>
      <c r="V141" s="39" t="n">
        <f aca="false">8314.4621*U141/(Sheet1!H$20*Sheet1!H$12*9.80665)</f>
        <v>358877.621573325</v>
      </c>
      <c r="W141" s="39" t="n">
        <f aca="false">W140-LN(R141/R140)*(V140+V141)/2</f>
        <v>4984378.52637715</v>
      </c>
      <c r="X141" s="39" t="n">
        <f aca="false">Sheet1!H$10*10/Sheet1!H$11*1000*W141/(Sheet1!H$10*10/Sheet1!H$11*1000-W141)</f>
        <v>5515056.71695094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833.919173627116</v>
      </c>
      <c r="T142" s="37" t="n">
        <f aca="false">(X142-X$100)/(X$170-X$100)*(T$170-T$100)+T$100</f>
        <v>2.9764670901404</v>
      </c>
      <c r="U142" s="39" t="n">
        <f aca="false">(X142-X$140)/(X$155-X$140)*(U$155-U$140)+U$140</f>
        <v>840.098383321761</v>
      </c>
      <c r="V142" s="39" t="n">
        <f aca="false">8314.4621*U142/(Sheet1!H$20*Sheet1!H$12*9.80665)</f>
        <v>358103.732982396</v>
      </c>
      <c r="W142" s="39" t="n">
        <f aca="false">W141-LN(R142/R141)*(V141+V142)/2</f>
        <v>5066924.05532488</v>
      </c>
      <c r="X142" s="39" t="n">
        <f aca="false">Sheet1!H$10*10/Sheet1!H$11*1000*W142/(Sheet1!H$10*10/Sheet1!H$11*1000-W142)</f>
        <v>5616293.40162735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832.027458756307</v>
      </c>
      <c r="T143" s="37" t="n">
        <f aca="false">(X143-X$100)/(X$170-X$100)*(T$170-T$100)+T$100</f>
        <v>3.01197638127211</v>
      </c>
      <c r="U143" s="39" t="n">
        <f aca="false">(X143-X$140)/(X$155-X$140)*(U$155-U$140)+U$140</f>
        <v>838.280386503047</v>
      </c>
      <c r="V143" s="39" t="n">
        <f aca="false">8314.4621*U143/(Sheet1!H$20*Sheet1!H$12*9.80665)</f>
        <v>357328.786309177</v>
      </c>
      <c r="W143" s="39" t="n">
        <f aca="false">W142-LN(R143/R142)*(V142+V143)/2</f>
        <v>5149291.26802308</v>
      </c>
      <c r="X143" s="39" t="n">
        <f aca="false">Sheet1!H$10*10/Sheet1!H$11*1000*W143/(Sheet1!H$10*10/Sheet1!H$11*1000-W143)</f>
        <v>5717668.49708677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830.134841643358</v>
      </c>
      <c r="T144" s="37" t="n">
        <f aca="false">(X144-X$100)/(X$170-X$100)*(T$170-T$100)+T$100</f>
        <v>3.04753393391156</v>
      </c>
      <c r="U144" s="39" t="n">
        <f aca="false">(X144-X$140)/(X$155-X$140)*(U$155-U$140)+U$140</f>
        <v>836.461587634121</v>
      </c>
      <c r="V144" s="39" t="n">
        <f aca="false">8314.4621*U144/(Sheet1!H$20*Sheet1!H$12*9.80665)</f>
        <v>356553.497750793</v>
      </c>
      <c r="W144" s="39" t="n">
        <f aca="false">W143-LN(R144/R143)*(V143+V144)/2</f>
        <v>5231480.00329453</v>
      </c>
      <c r="X144" s="39" t="n">
        <f aca="false">Sheet1!H$10*10/Sheet1!H$11*1000*W144/(Sheet1!H$10*10/Sheet1!H$11*1000-W144)</f>
        <v>5819181.37380849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828.238416669603</v>
      </c>
      <c r="T145" s="37" t="n">
        <f aca="false">(X145-X$100)/(X$170-X$100)*(T$170-T$100)+T$100</f>
        <v>3.08313949821962</v>
      </c>
      <c r="U145" s="39" t="n">
        <f aca="false">(X145-X$140)/(X$155-X$140)*(U$155-U$140)+U$140</f>
        <v>834.639080577646</v>
      </c>
      <c r="V145" s="39" t="n">
        <f aca="false">8314.4621*U145/(Sheet1!H$20*Sheet1!H$12*9.80665)</f>
        <v>355776.628525393</v>
      </c>
      <c r="W145" s="39" t="n">
        <f aca="false">W144-LN(R145/R144)*(V144+V145)/2</f>
        <v>5313490.03979723</v>
      </c>
      <c r="X145" s="39" t="n">
        <f aca="false">Sheet1!H$10*10/Sheet1!H$11*1000*W145/(Sheet1!H$10*10/Sheet1!H$11*1000-W145)</f>
        <v>5920831.31852938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826.339637955276</v>
      </c>
      <c r="T146" s="37" t="n">
        <f aca="false">(X146-X$100)/(X$170-X$100)*(T$170-T$100)+T$100</f>
        <v>3.11879278968662</v>
      </c>
      <c r="U146" s="39" t="n">
        <f aca="false">(X146-X$140)/(X$155-X$140)*(U$155-U$140)+U$140</f>
        <v>832.814318863208</v>
      </c>
      <c r="V146" s="39" t="n">
        <f aca="false">8314.4621*U146/(Sheet1!H$20*Sheet1!H$12*9.80665)</f>
        <v>354998.798220376</v>
      </c>
      <c r="W146" s="39" t="n">
        <f aca="false">W145-LN(R146/R145)*(V145+V146)/2</f>
        <v>5395321.0849018</v>
      </c>
      <c r="X146" s="39" t="n">
        <f aca="false">Sheet1!H$10*10/Sheet1!H$11*1000*W146/(Sheet1!H$10*10/Sheet1!H$11*1000-W146)</f>
        <v>6022617.51900588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824.438174415619</v>
      </c>
      <c r="T147" s="37" t="n">
        <f aca="false">(X147-X$100)/(X$170-X$100)*(T$170-T$100)+T$100</f>
        <v>3.15449354389886</v>
      </c>
      <c r="U147" s="39" t="n">
        <f aca="false">(X147-X$140)/(X$155-X$140)*(U$155-U$140)+U$140</f>
        <v>830.986970857119</v>
      </c>
      <c r="V147" s="39" t="n">
        <f aca="false">8314.4621*U147/(Sheet1!H$20*Sheet1!H$12*9.80665)</f>
        <v>354219.865472225</v>
      </c>
      <c r="W147" s="39" t="n">
        <f aca="false">W146-LN(R147/R146)*(V146+V147)/2</f>
        <v>5476972.90103638</v>
      </c>
      <c r="X147" s="39" t="n">
        <f aca="false">Sheet1!H$10*10/Sheet1!H$11*1000*W147/(Sheet1!H$10*10/Sheet1!H$11*1000-W147)</f>
        <v>6124539.22036611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822.534197412701</v>
      </c>
      <c r="T148" s="37" t="n">
        <f aca="false">(X148-X$100)/(X$170-X$100)*(T$170-T$100)+T$100</f>
        <v>3.19024148926667</v>
      </c>
      <c r="U148" s="39" t="n">
        <f aca="false">(X148-X$140)/(X$155-X$140)*(U$155-U$140)+U$140</f>
        <v>829.157207357623</v>
      </c>
      <c r="V148" s="39" t="n">
        <f aca="false">8314.4621*U148/(Sheet1!H$20*Sheet1!H$12*9.80665)</f>
        <v>353439.903086089</v>
      </c>
      <c r="W148" s="39" t="n">
        <f aca="false">W147-LN(R148/R147)*(V147+V148)/2</f>
        <v>5558445.24273608</v>
      </c>
      <c r="X148" s="39" t="n">
        <f aca="false">Sheet1!H$10*10/Sheet1!H$11*1000*W148/(Sheet1!H$10*10/Sheet1!H$11*1000-W148)</f>
        <v>6226595.64725166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820.627721399977</v>
      </c>
      <c r="T149" s="37" t="n">
        <f aca="false">(X149-X$100)/(X$170-X$100)*(T$170-T$100)+T$100</f>
        <v>3.22603635441807</v>
      </c>
      <c r="U149" s="39" t="n">
        <f aca="false">(X149-X$140)/(X$155-X$140)*(U$155-U$140)+U$140</f>
        <v>827.325042254802</v>
      </c>
      <c r="V149" s="39" t="n">
        <f aca="false">8314.4621*U149/(Sheet1!H$20*Sheet1!H$12*9.80665)</f>
        <v>352658.916982811</v>
      </c>
      <c r="W149" s="39" t="n">
        <f aca="false">W148-LN(R149/R148)*(V148+V149)/2</f>
        <v>5639737.87359965</v>
      </c>
      <c r="X149" s="39" t="n">
        <f aca="false">Sheet1!H$10*10/Sheet1!H$11*1000*W149/(Sheet1!H$10*10/Sheet1!H$11*1000-W149)</f>
        <v>6328786.02492553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818.718760998258</v>
      </c>
      <c r="T150" s="37" t="n">
        <f aca="false">(X150-X$100)/(X$170-X$100)*(T$170-T$100)+T$100</f>
        <v>3.26187786483888</v>
      </c>
      <c r="U150" s="39" t="n">
        <f aca="false">(X150-X$140)/(X$155-X$140)*(U$155-U$140)+U$140</f>
        <v>825.490489599567</v>
      </c>
      <c r="V150" s="39" t="n">
        <f aca="false">8314.4621*U150/(Sheet1!H$20*Sheet1!H$12*9.80665)</f>
        <v>351876.91315179</v>
      </c>
      <c r="W150" s="39" t="n">
        <f aca="false">W149-LN(R150/R149)*(V149+V150)/2</f>
        <v>5720850.55859706</v>
      </c>
      <c r="X150" s="39" t="n">
        <f aca="false">Sheet1!H$10*10/Sheet1!H$11*1000*W150/(Sheet1!H$10*10/Sheet1!H$11*1000-W150)</f>
        <v>6431109.56968013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816.807330996085</v>
      </c>
      <c r="T151" s="37" t="n">
        <f aca="false">(X151-X$100)/(X$170-X$100)*(T$170-T$100)+T$100</f>
        <v>3.29776574286568</v>
      </c>
      <c r="U151" s="39" t="n">
        <f aca="false">(X151-X$140)/(X$155-X$140)*(U$155-U$140)+U$140</f>
        <v>823.653563604026</v>
      </c>
      <c r="V151" s="39" t="n">
        <f aca="false">8314.4621*U151/(Sheet1!H$20*Sheet1!H$12*9.80665)</f>
        <v>351093.897651136</v>
      </c>
      <c r="W151" s="39" t="n">
        <f aca="false">W150-LN(R151/R150)*(V150+V151)/2</f>
        <v>5801783.06408529</v>
      </c>
      <c r="X151" s="39" t="n">
        <f aca="false">Sheet1!H$10*10/Sheet1!H$11*1000*W151/(Sheet1!H$10*10/Sheet1!H$11*1000-W151)</f>
        <v>6533565.48881718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814.893446350091</v>
      </c>
      <c r="T152" s="37" t="n">
        <f aca="false">(X152-X$100)/(X$170-X$100)*(T$170-T$100)+T$100</f>
        <v>3.33369970767902</v>
      </c>
      <c r="U152" s="39" t="n">
        <f aca="false">(X152-X$140)/(X$155-X$140)*(U$155-U$140)+U$140</f>
        <v>821.814278641824</v>
      </c>
      <c r="V152" s="39" t="n">
        <f aca="false">8314.4621*U152/(Sheet1!H$20*Sheet1!H$12*9.80665)</f>
        <v>350309.876607816</v>
      </c>
      <c r="W152" s="39" t="n">
        <f aca="false">W151-LN(R152/R151)*(V151+V152)/2</f>
        <v>5882535.15782421</v>
      </c>
      <c r="X152" s="39" t="n">
        <f aca="false">Sheet1!H$10*10/Sheet1!H$11*1000*W152/(Sheet1!H$10*10/Sheet1!H$11*1000-W152)</f>
        <v>6636152.98062817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812.977122185356</v>
      </c>
      <c r="T153" s="37" t="n">
        <f aca="false">(X153-X$100)/(X$170-X$100)*(T$170-T$100)+T$100</f>
        <v>3.36967947529681</v>
      </c>
      <c r="U153" s="39" t="n">
        <f aca="false">(X153-X$140)/(X$155-X$140)*(U$155-U$140)+U$140</f>
        <v>819.972649248488</v>
      </c>
      <c r="V153" s="39" t="n">
        <f aca="false">8314.4621*U153/(Sheet1!H$20*Sheet1!H$12*9.80665)</f>
        <v>349524.856217804</v>
      </c>
      <c r="W153" s="39" t="n">
        <f aca="false">W152-LN(R153/R152)*(V152+V153)/2</f>
        <v>5963106.6089924</v>
      </c>
      <c r="X153" s="39" t="n">
        <f aca="false">Sheet1!H$10*10/Sheet1!H$11*1000*W153/(Sheet1!H$10*10/Sheet1!H$11*1000-W153)</f>
        <v>6738871.23437569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811.058377369601</v>
      </c>
      <c r="T154" s="37" t="n">
        <f aca="false">(X154-X$100)/(X$170-X$100)*(T$170-T$100)+T$100</f>
        <v>3.40570475864675</v>
      </c>
      <c r="U154" s="39" t="n">
        <f aca="false">(X154-X$140)/(X$155-X$140)*(U$155-U$140)+U$140</f>
        <v>818.128693695771</v>
      </c>
      <c r="V154" s="39" t="n">
        <f aca="false">8314.4621*U154/(Sheet1!H$20*Sheet1!H$12*9.80665)</f>
        <v>348738.844269691</v>
      </c>
      <c r="W154" s="39" t="n">
        <f aca="false">W153-LN(R154/R153)*(V153+V154)/2</f>
        <v>6043497.18837847</v>
      </c>
      <c r="X154" s="39" t="n">
        <f aca="false">Sheet1!H$10*10/Sheet1!H$11*1000*W154/(Sheet1!H$10*10/Sheet1!H$11*1000-W154)</f>
        <v>6841719.43050013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809.136898986579</v>
      </c>
      <c r="T155" s="37" t="n">
        <f aca="false">(X155-X$100)/(X$170-X$100)*(T$170-T$100)+T$100</f>
        <v>3.44188663033604</v>
      </c>
      <c r="U155" s="39" t="n">
        <f aca="false">150*LOG(Sheet1!H15)+530</f>
        <v>816.282329656547</v>
      </c>
      <c r="V155" s="39" t="n">
        <f aca="false">8314.4621*U155/(Sheet1!H$20*Sheet1!H$12*9.80665)</f>
        <v>347951.805670383</v>
      </c>
      <c r="W155" s="39" t="n">
        <f aca="false">W154-LN(R155/R154)*(V154+V155)/2</f>
        <v>6123706.66362749</v>
      </c>
      <c r="X155" s="39" t="n">
        <f aca="false">Sheet1!H$10*10/Sheet1!H$11*1000*W155/(Sheet1!H$10*10/Sheet1!H$11*1000-W155)</f>
        <v>6944696.73447227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809.136898986579</v>
      </c>
      <c r="AA155" s="39" t="n">
        <f aca="false">IF(Y155=LOG(Sheet1!H$17*101325),(LOG(Sheet1!H$17*101325)-Q165)/(Q155-Q165)*(X155-X165)+X165,IF(Y155=0,0,X155))</f>
        <v>6944696.73447227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809.13719017774</v>
      </c>
      <c r="T156" s="37" t="n">
        <f aca="false">(X156-X$100)/(X$170-X$100)*(T$170-T$100)+T$100</f>
        <v>3.47793338097486</v>
      </c>
      <c r="U156" s="39" t="n">
        <f aca="false">(X156-X$155)/(X$170-X$155)*(U$170-U$155)+U$155</f>
        <v>816.357454677299</v>
      </c>
      <c r="V156" s="39" t="n">
        <f aca="false">8314.4621*U156/(Sheet1!H$20*Sheet1!H$12*9.80665)</f>
        <v>347983.828765422</v>
      </c>
      <c r="W156" s="39" t="n">
        <f aca="false">W155-LN(R156/R155)*(V155+V156)/2</f>
        <v>6203829.21450425</v>
      </c>
      <c r="X156" s="39" t="n">
        <f aca="false">Sheet1!H$10*10/Sheet1!H$11*1000*W156/(Sheet1!H$10*10/Sheet1!H$11*1000-W156)</f>
        <v>7047924.15185761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809.137250397993</v>
      </c>
      <c r="T157" s="37" t="n">
        <f aca="false">(X157-X$100)/(X$170-X$100)*(T$170-T$100)+T$100</f>
        <v>3.51422214706222</v>
      </c>
      <c r="U157" s="39" t="n">
        <f aca="false">(X157-X$155)/(X$170-X$155)*(U$170-U$155)+U$155</f>
        <v>816.43285115642</v>
      </c>
      <c r="V157" s="39" t="n">
        <f aca="false">8314.4621*U157/(Sheet1!H$20*Sheet1!H$12*9.80665)</f>
        <v>348015.967573404</v>
      </c>
      <c r="W157" s="39" t="n">
        <f aca="false">W156-LN(R157/R156)*(V156+V157)/2</f>
        <v>6283959.15229308</v>
      </c>
      <c r="X157" s="39" t="n">
        <f aca="false">Sheet1!H$10*10/Sheet1!H$11*1000*W157/(Sheet1!H$10*10/Sheet1!H$11*1000-W157)</f>
        <v>7151524.56203098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809.137310844598</v>
      </c>
      <c r="T158" s="37" t="n">
        <f aca="false">(X158-X$100)/(X$170-X$100)*(T$170-T$100)+T$100</f>
        <v>3.5506422847769</v>
      </c>
      <c r="U158" s="39" t="n">
        <f aca="false">(X158-X$155)/(X$170-X$155)*(U$170-U$155)+U$155</f>
        <v>816.508520592216</v>
      </c>
      <c r="V158" s="39" t="n">
        <f aca="false">8314.4621*U158/(Sheet1!H$20*Sheet1!H$12*9.80665)</f>
        <v>348048.222733001</v>
      </c>
      <c r="W158" s="39" t="n">
        <f aca="false">W157-LN(R158/R157)*(V157+V158)/2</f>
        <v>6364096.50371141</v>
      </c>
      <c r="X158" s="39" t="n">
        <f aca="false">Sheet1!H$10*10/Sheet1!H$11*1000*W158/(Sheet1!H$10*10/Sheet1!H$11*1000-W158)</f>
        <v>7255500.02365814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809.13737151885</v>
      </c>
      <c r="T159" s="37" t="n">
        <f aca="false">(X159-X$100)/(X$170-X$100)*(T$170-T$100)+T$100</f>
        <v>3.58719452059876</v>
      </c>
      <c r="U159" s="39" t="n">
        <f aca="false">(X159-X$155)/(X$170-X$155)*(U$170-U$155)+U$155</f>
        <v>816.584464494171</v>
      </c>
      <c r="V159" s="39" t="n">
        <f aca="false">8314.4621*U159/(Sheet1!H$20*Sheet1!H$12*9.80665)</f>
        <v>348080.594887652</v>
      </c>
      <c r="W159" s="39" t="n">
        <f aca="false">W158-LN(R159/R158)*(V158+V159)/2</f>
        <v>6444241.29562425</v>
      </c>
      <c r="X159" s="39" t="n">
        <f aca="false">Sheet1!H$10*10/Sheet1!H$11*1000*W159/(Sheet1!H$10*10/Sheet1!H$11*1000-W159)</f>
        <v>7359852.61075858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809.137432422052</v>
      </c>
      <c r="T160" s="37" t="n">
        <f aca="false">(X160-X$100)/(X$170-X$100)*(T$170-T$100)+T$100</f>
        <v>3.62387958643634</v>
      </c>
      <c r="U160" s="39" t="n">
        <f aca="false">(X160-X$155)/(X$170-X$155)*(U$170-U$155)+U$155</f>
        <v>816.660684383046</v>
      </c>
      <c r="V160" s="39" t="n">
        <f aca="false">8314.4621*U160/(Sheet1!H$20*Sheet1!H$12*9.80665)</f>
        <v>348113.084685604</v>
      </c>
      <c r="W160" s="39" t="n">
        <f aca="false">W159-LN(R160/R159)*(V159+V160)/2</f>
        <v>6524393.55504535</v>
      </c>
      <c r="X160" s="39" t="n">
        <f aca="false">Sheet1!H$10*10/Sheet1!H$11*1000*W160/(Sheet1!H$10*10/Sheet1!H$11*1000-W160)</f>
        <v>7464584.41285021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809.137493555521</v>
      </c>
      <c r="T161" s="37" t="n">
        <f aca="false">(X161-X$100)/(X$170-X$100)*(T$170-T$100)+T$100</f>
        <v>3.66069821967816</v>
      </c>
      <c r="U161" s="39" t="n">
        <f aca="false">(X161-X$155)/(X$170-X$155)*(U$170-U$155)+U$155</f>
        <v>816.737181790991</v>
      </c>
      <c r="V161" s="39" t="n">
        <f aca="false">8314.4621*U161/(Sheet1!H$20*Sheet1!H$12*9.80665)</f>
        <v>348145.692779956</v>
      </c>
      <c r="W161" s="39" t="n">
        <f aca="false">W160-LN(R161/R160)*(V160+V161)/2</f>
        <v>6604553.30913828</v>
      </c>
      <c r="X161" s="39" t="n">
        <f aca="false">Sheet1!H$10*10/Sheet1!H$11*1000*W161/(Sheet1!H$10*10/Sheet1!H$11*1000-W161)</f>
        <v>7569697.53509565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809.13755492058</v>
      </c>
      <c r="T162" s="37" t="n">
        <f aca="false">(X162-X$100)/(X$170-X$100)*(T$170-T$100)+T$100</f>
        <v>3.69765116324455</v>
      </c>
      <c r="U162" s="39" t="n">
        <f aca="false">(X162-X$155)/(X$170-X$155)*(U$170-U$155)+U$155</f>
        <v>816.813958261649</v>
      </c>
      <c r="V162" s="39" t="n">
        <f aca="false">8314.4621*U162/(Sheet1!H$20*Sheet1!H$12*9.80665)</f>
        <v>348178.419828709</v>
      </c>
      <c r="W162" s="39" t="n">
        <f aca="false">W161-LN(R162/R161)*(V161+V162)/2</f>
        <v>6684720.58521753</v>
      </c>
      <c r="X162" s="39" t="n">
        <f aca="false">Sheet1!H$10*10/Sheet1!H$11*1000*W162/(Sheet1!H$10*10/Sheet1!H$11*1000-W162)</f>
        <v>7675194.09845015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809.137616518566</v>
      </c>
      <c r="T163" s="37" t="n">
        <f aca="false">(X163-X$100)/(X$170-X$100)*(T$170-T$100)+T$100</f>
        <v>3.73473916564005</v>
      </c>
      <c r="U163" s="39" t="n">
        <f aca="false">(X163-X$155)/(X$170-X$155)*(U$170-U$155)+U$155</f>
        <v>816.891015350267</v>
      </c>
      <c r="V163" s="39" t="n">
        <f aca="false">8314.4621*U163/(Sheet1!H$20*Sheet1!H$12*9.80665)</f>
        <v>348211.266494807</v>
      </c>
      <c r="W163" s="39" t="n">
        <f aca="false">W162-LN(R163/R162)*(V162+V163)/2</f>
        <v>6764895.41074969</v>
      </c>
      <c r="X163" s="39" t="n">
        <f aca="false">Sheet1!H$10*10/Sheet1!H$11*1000*W163/(Sheet1!H$10*10/Sheet1!H$11*1000-W163)</f>
        <v>7781076.23981134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809.137678350822</v>
      </c>
      <c r="T164" s="37" t="n">
        <f aca="false">(X164-X$100)/(X$170-X$100)*(T$170-T$100)+T$100</f>
        <v>3.77196298100644</v>
      </c>
      <c r="U164" s="39" t="n">
        <f aca="false">(X164-X$155)/(X$170-X$155)*(U$170-U$155)+U$155</f>
        <v>816.968354623805</v>
      </c>
      <c r="V164" s="39" t="n">
        <f aca="false">8314.4621*U164/(Sheet1!H$20*Sheet1!H$12*9.80665)</f>
        <v>348244.23344619</v>
      </c>
      <c r="W164" s="39" t="n">
        <f aca="false">W163-LN(R164/R163)*(V163+V164)/2</f>
        <v>6845077.81335458</v>
      </c>
      <c r="X164" s="39" t="n">
        <f aca="false">Sheet1!H$10*10/Sheet1!H$11*1000*W164/(Sheet1!H$10*10/Sheet1!H$11*1000-W164)</f>
        <v>7887346.11217055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809.137740418706</v>
      </c>
      <c r="T165" s="37" t="n">
        <f aca="false">(X165-X$100)/(X$170-X$100)*(T$170-T$100)+T$100</f>
        <v>3.80932336917642</v>
      </c>
      <c r="U165" s="39" t="n">
        <f aca="false">(X165-X$155)/(X$170-X$155)*(U$170-U$155)+U$155</f>
        <v>817.045977661047</v>
      </c>
      <c r="V165" s="39" t="n">
        <f aca="false">8314.4621*U165/(Sheet1!H$20*Sheet1!H$12*9.80665)</f>
        <v>348277.321355837</v>
      </c>
      <c r="W165" s="39" t="n">
        <f aca="false">W164-LN(R165/R164)*(V164+V165)/2</f>
        <v>6925267.82080639</v>
      </c>
      <c r="X165" s="39" t="n">
        <f aca="false">Sheet1!H$10*10/Sheet1!H$11*1000*W165/(Sheet1!H$10*10/Sheet1!H$11*1000-W165)</f>
        <v>7994005.88476598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809.137802723584</v>
      </c>
      <c r="T166" s="37" t="n">
        <f aca="false">(X166-X$100)/(X$170-X$100)*(T$170-T$100)+T$100</f>
        <v>3.84682109572779</v>
      </c>
      <c r="U166" s="39" t="n">
        <f aca="false">(X166-X$155)/(X$170-X$155)*(U$170-U$155)+U$155</f>
        <v>817.123886052717</v>
      </c>
      <c r="V166" s="39" t="n">
        <f aca="false">8314.4621*U166/(Sheet1!H$20*Sheet1!H$12*9.80665)</f>
        <v>348310.530901816</v>
      </c>
      <c r="W166" s="39" t="n">
        <f aca="false">W165-LN(R166/R165)*(V165+V166)/2</f>
        <v>7005465.46103485</v>
      </c>
      <c r="X166" s="39" t="n">
        <f aca="false">Sheet1!H$10*10/Sheet1!H$11*1000*W166/(Sheet1!H$10*10/Sheet1!H$11*1000-W166)</f>
        <v>8101057.74323755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809.137865266832</v>
      </c>
      <c r="T167" s="37" t="n">
        <f aca="false">(X167-X$100)/(X$170-X$100)*(T$170-T$100)+T$100</f>
        <v>3.8844569320384</v>
      </c>
      <c r="U167" s="39" t="n">
        <f aca="false">(X167-X$155)/(X$170-X$155)*(U$170-U$155)+U$155</f>
        <v>817.202081401588</v>
      </c>
      <c r="V167" s="39" t="n">
        <f aca="false">8314.4621*U167/(Sheet1!H$20*Sheet1!H$12*9.80665)</f>
        <v>348343.862767331</v>
      </c>
      <c r="W167" s="39" t="n">
        <f aca="false">W166-LN(R167/R166)*(V166+V167)/2</f>
        <v>7085670.76212642</v>
      </c>
      <c r="X167" s="39" t="n">
        <f aca="false">Sheet1!H$10*10/Sheet1!H$11*1000*W167/(Sheet1!H$10*10/Sheet1!H$11*1000-W167)</f>
        <v>8208503.88978357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809.13792804984</v>
      </c>
      <c r="T168" s="37" t="n">
        <f aca="false">(X168-X$100)/(X$170-X$100)*(T$170-T$100)+T$100</f>
        <v>3.92223165534159</v>
      </c>
      <c r="U168" s="39" t="n">
        <f aca="false">(X168-X$155)/(X$170-X$155)*(U$170-U$155)+U$155</f>
        <v>817.280565322602</v>
      </c>
      <c r="V168" s="39" t="n">
        <f aca="false">8314.4621*U168/(Sheet1!H$20*Sheet1!H$12*9.80665)</f>
        <v>348377.317640775</v>
      </c>
      <c r="W168" s="39" t="n">
        <f aca="false">W167-LN(R168/R167)*(V167+V168)/2</f>
        <v>7165883.75232547</v>
      </c>
      <c r="X168" s="39" t="n">
        <f aca="false">Sheet1!H$10*10/Sheet1!H$11*1000*W168/(Sheet1!H$10*10/Sheet1!H$11*1000-W168)</f>
        <v>8316346.54331929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809.137991074005</v>
      </c>
      <c r="T169" s="37" t="n">
        <f aca="false">(X169-X$100)/(X$170-X$100)*(T$170-T$100)+T$100</f>
        <v>3.96014604878244</v>
      </c>
      <c r="U169" s="39" t="n">
        <f aca="false">(X169-X$155)/(X$170-X$155)*(U$170-U$155)+U$155</f>
        <v>817.359339442983</v>
      </c>
      <c r="V169" s="39" t="n">
        <f aca="false">8314.4621*U169/(Sheet1!H$20*Sheet1!H$12*9.80665)</f>
        <v>348410.896215774</v>
      </c>
      <c r="W169" s="39" t="n">
        <f aca="false">W168-LN(R169/R168)*(V168+V169)/2</f>
        <v>7246104.46003547</v>
      </c>
      <c r="X169" s="39" t="n">
        <f aca="false">Sheet1!H$10*10/Sheet1!H$11*1000*W169/(Sheet1!H$10*10/Sheet1!H$11*1000-W169)</f>
        <v>8424587.93963712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809.136898986579</v>
      </c>
      <c r="T170" s="37" t="n">
        <v>4</v>
      </c>
      <c r="U170" s="39" t="n">
        <f aca="false">U155+(T170-T155)*((Sheet1!H$18-Sheet1!H$19)*COS(RADIANS(38))+Sheet1!H$19)/2</f>
        <v>817.440985015432</v>
      </c>
      <c r="V170" s="39" t="n">
        <f aca="false">8314.4621*U170/(Sheet1!H$20*Sheet1!H$12*9.80665)</f>
        <v>381327.333231902</v>
      </c>
      <c r="W170" s="39" t="n">
        <f aca="false">W169-LN(R170/R169)*(V169+V170)/2</f>
        <v>7330118.67848117</v>
      </c>
      <c r="X170" s="39" t="n">
        <f aca="false">Sheet1!H$10*10/Sheet1!H$11*1000*W170/(Sheet1!H$10*10/Sheet1!H$11*1000-W170)</f>
        <v>8538366.55870698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809.136898986579</v>
      </c>
      <c r="AA170" s="39" t="n">
        <f aca="false">IF(Y170=LOG(Sheet1!H$17*101325),(LOG(Sheet1!H$17*101325)-Q180)/(Q170-Q180)*(X170-X180)+X180,IF(Y170=0,0,X170))</f>
        <v>8538366.55870698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LibreOffice/7.3.2.2$Linux_X86_64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2022-04-26T13:42:57Z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