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dhapi/Documents/GVCN/KQRL/"/>
    </mc:Choice>
  </mc:AlternateContent>
  <xr:revisionPtr revIDLastSave="0" documentId="13_ncr:1_{95000D0E-EE33-4A4D-9A46-36423BCFF9AC}" xr6:coauthVersionLast="47" xr6:coauthVersionMax="47" xr10:uidLastSave="{00000000-0000-0000-0000-000000000000}"/>
  <bookViews>
    <workbookView xWindow="0" yWindow="500" windowWidth="28740" windowHeight="16100" activeTab="1" xr2:uid="{00000000-000D-0000-FFFF-FFFF00000000}"/>
  </bookViews>
  <sheets>
    <sheet name="Mau THKQRL" sheetId="1" r:id="rId1"/>
    <sheet name="Điểm TC 1" sheetId="2" r:id="rId2"/>
    <sheet name="Điểm TC 2" sheetId="3" r:id="rId3"/>
    <sheet name="Điểm TC 3" sheetId="4" r:id="rId4"/>
    <sheet name="Điểm TC 4" sheetId="5" r:id="rId5"/>
    <sheet name="Điểm TC 5" sheetId="6" r:id="rId6"/>
    <sheet name="ĐTK" sheetId="7" r:id="rId7"/>
  </sheets>
  <definedNames>
    <definedName name="_xlnm.Print_Area" localSheetId="0">'Mau THKQRL'!$A$1:$K$54</definedName>
    <definedName name="_xlnm.Print_Titles" localSheetId="0">'Mau THKQRL'!$6:$6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" l="1"/>
  <c r="AN42" i="7"/>
  <c r="AM42" i="7"/>
  <c r="AN41" i="7"/>
  <c r="AM41" i="7"/>
  <c r="AN40" i="7"/>
  <c r="AM40" i="7"/>
  <c r="AN39" i="7"/>
  <c r="AM39" i="7"/>
  <c r="AN38" i="7"/>
  <c r="AM38" i="7"/>
  <c r="AN37" i="7"/>
  <c r="AM37" i="7"/>
  <c r="AN36" i="7"/>
  <c r="AM36" i="7"/>
  <c r="AN35" i="7"/>
  <c r="AM35" i="7"/>
  <c r="AN34" i="7"/>
  <c r="AM34" i="7"/>
  <c r="AN33" i="7"/>
  <c r="AM33" i="7"/>
  <c r="AN32" i="7"/>
  <c r="AM32" i="7"/>
  <c r="AN31" i="7"/>
  <c r="AM31" i="7"/>
  <c r="AN30" i="7"/>
  <c r="AM30" i="7"/>
  <c r="AN29" i="7"/>
  <c r="AM29" i="7"/>
  <c r="AN28" i="7"/>
  <c r="AM28" i="7"/>
  <c r="AN27" i="7"/>
  <c r="AM27" i="7"/>
  <c r="AN26" i="7"/>
  <c r="AM26" i="7"/>
  <c r="AN25" i="7"/>
  <c r="AM25" i="7"/>
  <c r="AN24" i="7"/>
  <c r="AM24" i="7"/>
  <c r="AN23" i="7"/>
  <c r="AM23" i="7"/>
  <c r="AN22" i="7"/>
  <c r="AM22" i="7"/>
  <c r="AN21" i="7"/>
  <c r="AM21" i="7"/>
  <c r="AN20" i="7"/>
  <c r="AM20" i="7"/>
  <c r="AN19" i="7"/>
  <c r="AM19" i="7"/>
  <c r="AN18" i="7"/>
  <c r="AM18" i="7"/>
  <c r="AN17" i="7"/>
  <c r="AM17" i="7"/>
  <c r="AN16" i="7"/>
  <c r="AM16" i="7"/>
  <c r="AN15" i="7"/>
  <c r="AM15" i="7"/>
  <c r="AN14" i="7"/>
  <c r="AM14" i="7"/>
  <c r="AN13" i="7"/>
  <c r="AM13" i="7"/>
  <c r="AN12" i="7"/>
  <c r="AM12" i="7"/>
  <c r="AN11" i="7"/>
  <c r="AM11" i="7"/>
  <c r="AN10" i="7"/>
  <c r="AM10" i="7"/>
  <c r="AN9" i="7"/>
  <c r="AM9" i="7"/>
  <c r="AN8" i="7"/>
  <c r="AM8" i="7"/>
  <c r="AN7" i="7"/>
  <c r="AM7" i="7"/>
  <c r="H26" i="5" l="1"/>
  <c r="F16" i="2"/>
  <c r="F4" i="2" l="1"/>
  <c r="J4" i="2" s="1"/>
  <c r="F5" i="2"/>
  <c r="F6" i="2"/>
  <c r="F7" i="2"/>
  <c r="F8" i="2"/>
  <c r="F9" i="2"/>
  <c r="F10" i="2"/>
  <c r="F11" i="2"/>
  <c r="F12" i="2"/>
  <c r="F13" i="2"/>
  <c r="F14" i="2"/>
  <c r="F15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J38" i="2" s="1"/>
  <c r="F3" i="2"/>
  <c r="F53" i="1" l="1"/>
  <c r="F48" i="1" l="1"/>
  <c r="C5" i="1"/>
  <c r="I5" i="1" l="1"/>
  <c r="H4" i="5"/>
  <c r="H8" i="1" s="1"/>
  <c r="H5" i="5"/>
  <c r="H9" i="1" s="1"/>
  <c r="H6" i="5"/>
  <c r="H10" i="1" s="1"/>
  <c r="H7" i="5"/>
  <c r="H11" i="1" s="1"/>
  <c r="H8" i="5"/>
  <c r="H12" i="1" s="1"/>
  <c r="H9" i="5"/>
  <c r="H13" i="1" s="1"/>
  <c r="H10" i="5"/>
  <c r="H14" i="1" s="1"/>
  <c r="H11" i="5"/>
  <c r="H15" i="1" s="1"/>
  <c r="H12" i="5"/>
  <c r="H16" i="1" s="1"/>
  <c r="H13" i="5"/>
  <c r="H17" i="1" s="1"/>
  <c r="H14" i="5"/>
  <c r="H18" i="1" s="1"/>
  <c r="H15" i="5"/>
  <c r="H19" i="1" s="1"/>
  <c r="H16" i="5"/>
  <c r="H20" i="1" s="1"/>
  <c r="H17" i="5"/>
  <c r="H21" i="1" s="1"/>
  <c r="H18" i="5"/>
  <c r="H22" i="1" s="1"/>
  <c r="H19" i="5"/>
  <c r="H23" i="1" s="1"/>
  <c r="H20" i="5"/>
  <c r="H24" i="1" s="1"/>
  <c r="H21" i="5"/>
  <c r="H25" i="1" s="1"/>
  <c r="H22" i="5"/>
  <c r="H26" i="1" s="1"/>
  <c r="H23" i="5"/>
  <c r="H27" i="1" s="1"/>
  <c r="H24" i="5"/>
  <c r="H28" i="1" s="1"/>
  <c r="H25" i="5"/>
  <c r="H29" i="1" s="1"/>
  <c r="H30" i="1"/>
  <c r="H27" i="5"/>
  <c r="H31" i="1" s="1"/>
  <c r="H28" i="5"/>
  <c r="H32" i="1" s="1"/>
  <c r="H29" i="5"/>
  <c r="H33" i="1" s="1"/>
  <c r="H30" i="5"/>
  <c r="H34" i="1" s="1"/>
  <c r="H31" i="5"/>
  <c r="H35" i="1" s="1"/>
  <c r="H32" i="5"/>
  <c r="H36" i="1" s="1"/>
  <c r="H33" i="5"/>
  <c r="H37" i="1" s="1"/>
  <c r="H34" i="5"/>
  <c r="H38" i="1" s="1"/>
  <c r="H35" i="5"/>
  <c r="H39" i="1" s="1"/>
  <c r="H36" i="5"/>
  <c r="H40" i="1" s="1"/>
  <c r="H37" i="5"/>
  <c r="H41" i="1" s="1"/>
  <c r="H38" i="5"/>
  <c r="H42" i="1" s="1"/>
  <c r="H3" i="5"/>
  <c r="H7" i="1" s="1"/>
  <c r="G4" i="4"/>
  <c r="G8" i="1" s="1"/>
  <c r="G5" i="4"/>
  <c r="G9" i="1" s="1"/>
  <c r="G6" i="4"/>
  <c r="G10" i="1" s="1"/>
  <c r="G7" i="4"/>
  <c r="G11" i="1" s="1"/>
  <c r="G8" i="4"/>
  <c r="G12" i="1" s="1"/>
  <c r="G9" i="4"/>
  <c r="G13" i="1" s="1"/>
  <c r="G10" i="4"/>
  <c r="G14" i="1" s="1"/>
  <c r="G11" i="4"/>
  <c r="G15" i="1" s="1"/>
  <c r="G12" i="4"/>
  <c r="G16" i="1" s="1"/>
  <c r="G13" i="4"/>
  <c r="G17" i="1" s="1"/>
  <c r="G14" i="4"/>
  <c r="G18" i="1" s="1"/>
  <c r="G15" i="4"/>
  <c r="G19" i="1" s="1"/>
  <c r="G16" i="4"/>
  <c r="G20" i="1" s="1"/>
  <c r="G17" i="4"/>
  <c r="G21" i="1" s="1"/>
  <c r="G18" i="4"/>
  <c r="G22" i="1" s="1"/>
  <c r="G19" i="4"/>
  <c r="G23" i="1" s="1"/>
  <c r="G20" i="4"/>
  <c r="G24" i="1" s="1"/>
  <c r="G21" i="4"/>
  <c r="G25" i="1" s="1"/>
  <c r="G22" i="4"/>
  <c r="G26" i="1" s="1"/>
  <c r="G23" i="4"/>
  <c r="G27" i="1" s="1"/>
  <c r="G24" i="4"/>
  <c r="G28" i="1" s="1"/>
  <c r="G25" i="4"/>
  <c r="G29" i="1" s="1"/>
  <c r="G26" i="4"/>
  <c r="G30" i="1" s="1"/>
  <c r="G27" i="4"/>
  <c r="G31" i="1" s="1"/>
  <c r="G28" i="4"/>
  <c r="G32" i="1" s="1"/>
  <c r="G29" i="4"/>
  <c r="G33" i="1" s="1"/>
  <c r="G30" i="4"/>
  <c r="G34" i="1" s="1"/>
  <c r="G31" i="4"/>
  <c r="G35" i="1" s="1"/>
  <c r="G32" i="4"/>
  <c r="G36" i="1" s="1"/>
  <c r="G33" i="4"/>
  <c r="G37" i="1" s="1"/>
  <c r="G34" i="4"/>
  <c r="G38" i="1" s="1"/>
  <c r="G35" i="4"/>
  <c r="G39" i="1" s="1"/>
  <c r="G36" i="4"/>
  <c r="G40" i="1" s="1"/>
  <c r="G37" i="4"/>
  <c r="G41" i="1" s="1"/>
  <c r="G38" i="4"/>
  <c r="G42" i="1" s="1"/>
  <c r="G3" i="4"/>
  <c r="G7" i="1" s="1"/>
  <c r="J4" i="3"/>
  <c r="F8" i="1" s="1"/>
  <c r="J5" i="3"/>
  <c r="F9" i="1" s="1"/>
  <c r="J6" i="3"/>
  <c r="F10" i="1" s="1"/>
  <c r="J7" i="3"/>
  <c r="F11" i="1" s="1"/>
  <c r="J8" i="3"/>
  <c r="F12" i="1" s="1"/>
  <c r="J9" i="3"/>
  <c r="F13" i="1" s="1"/>
  <c r="J10" i="3"/>
  <c r="F14" i="1" s="1"/>
  <c r="J11" i="3"/>
  <c r="F15" i="1" s="1"/>
  <c r="J12" i="3"/>
  <c r="F16" i="1" s="1"/>
  <c r="J13" i="3"/>
  <c r="F17" i="1" s="1"/>
  <c r="J14" i="3"/>
  <c r="F18" i="1" s="1"/>
  <c r="J15" i="3"/>
  <c r="F19" i="1" s="1"/>
  <c r="J16" i="3"/>
  <c r="F20" i="1" s="1"/>
  <c r="J17" i="3"/>
  <c r="F21" i="1" s="1"/>
  <c r="J18" i="3"/>
  <c r="F22" i="1" s="1"/>
  <c r="J19" i="3"/>
  <c r="F23" i="1" s="1"/>
  <c r="J20" i="3"/>
  <c r="F24" i="1" s="1"/>
  <c r="J21" i="3"/>
  <c r="F25" i="1" s="1"/>
  <c r="J22" i="3"/>
  <c r="F26" i="1" s="1"/>
  <c r="J23" i="3"/>
  <c r="F27" i="1" s="1"/>
  <c r="J24" i="3"/>
  <c r="F28" i="1" s="1"/>
  <c r="J25" i="3"/>
  <c r="F29" i="1" s="1"/>
  <c r="J26" i="3"/>
  <c r="F30" i="1" s="1"/>
  <c r="J27" i="3"/>
  <c r="F31" i="1" s="1"/>
  <c r="J28" i="3"/>
  <c r="F32" i="1" s="1"/>
  <c r="J29" i="3"/>
  <c r="F33" i="1" s="1"/>
  <c r="J30" i="3"/>
  <c r="F34" i="1" s="1"/>
  <c r="J31" i="3"/>
  <c r="F35" i="1" s="1"/>
  <c r="J32" i="3"/>
  <c r="F36" i="1" s="1"/>
  <c r="J33" i="3"/>
  <c r="F37" i="1" s="1"/>
  <c r="J34" i="3"/>
  <c r="F38" i="1" s="1"/>
  <c r="J35" i="3"/>
  <c r="F39" i="1" s="1"/>
  <c r="J36" i="3"/>
  <c r="F40" i="1" s="1"/>
  <c r="J37" i="3"/>
  <c r="F41" i="1" s="1"/>
  <c r="J38" i="3"/>
  <c r="F42" i="1" s="1"/>
  <c r="F7" i="1"/>
  <c r="J6" i="2" l="1"/>
  <c r="J35" i="2"/>
  <c r="J30" i="2"/>
  <c r="J20" i="2"/>
  <c r="J3" i="2"/>
  <c r="J5" i="2"/>
  <c r="J7" i="2"/>
  <c r="J8" i="2"/>
  <c r="J9" i="2"/>
  <c r="J10" i="2"/>
  <c r="J13" i="2"/>
  <c r="J14" i="2"/>
  <c r="J15" i="2"/>
  <c r="J17" i="2"/>
  <c r="J19" i="2"/>
  <c r="J21" i="2"/>
  <c r="J22" i="2"/>
  <c r="J24" i="2"/>
  <c r="J26" i="2"/>
  <c r="J28" i="2"/>
  <c r="J29" i="2"/>
  <c r="J33" i="2"/>
  <c r="J37" i="2"/>
  <c r="J32" i="2"/>
  <c r="J34" i="2"/>
  <c r="J16" i="2"/>
  <c r="J11" i="2"/>
  <c r="J25" i="2"/>
  <c r="J31" i="2"/>
  <c r="J36" i="2"/>
  <c r="J18" i="2"/>
  <c r="J23" i="2"/>
  <c r="J27" i="2"/>
  <c r="J12" i="2"/>
  <c r="D23" i="5" l="1"/>
  <c r="D12" i="5"/>
  <c r="D35" i="5"/>
  <c r="D34" i="5"/>
  <c r="D17" i="5"/>
  <c r="D37" i="5"/>
  <c r="D21" i="5"/>
  <c r="D26" i="5"/>
  <c r="D11" i="5"/>
  <c r="D33" i="5"/>
  <c r="D9" i="5"/>
  <c r="D29" i="5"/>
  <c r="D15" i="5"/>
  <c r="D3" i="5"/>
  <c r="D8" i="5"/>
  <c r="D34" i="6"/>
  <c r="G34" i="6" s="1"/>
  <c r="I38" i="1" s="1"/>
  <c r="D4" i="5"/>
  <c r="D31" i="5"/>
  <c r="D32" i="5"/>
  <c r="D32" i="6"/>
  <c r="G32" i="6" s="1"/>
  <c r="I36" i="1" s="1"/>
  <c r="D3" i="6"/>
  <c r="G3" i="6" s="1"/>
  <c r="I7" i="1" s="1"/>
  <c r="K31" i="2"/>
  <c r="L31" i="2" s="1"/>
  <c r="E35" i="1" s="1"/>
  <c r="D18" i="5"/>
  <c r="D13" i="5"/>
  <c r="D28" i="5"/>
  <c r="D35" i="6"/>
  <c r="G35" i="6" s="1"/>
  <c r="I39" i="1" s="1"/>
  <c r="D24" i="5"/>
  <c r="D5" i="5"/>
  <c r="D8" i="6"/>
  <c r="G8" i="6" s="1"/>
  <c r="I12" i="1" s="1"/>
  <c r="D21" i="6"/>
  <c r="G21" i="6" s="1"/>
  <c r="I25" i="1" s="1"/>
  <c r="D30" i="5"/>
  <c r="D26" i="6"/>
  <c r="G26" i="6" s="1"/>
  <c r="I30" i="1" s="1"/>
  <c r="D33" i="6"/>
  <c r="G33" i="6" s="1"/>
  <c r="I37" i="1" s="1"/>
  <c r="D22" i="5"/>
  <c r="K4" i="2"/>
  <c r="L4" i="2" s="1"/>
  <c r="E8" i="1" s="1"/>
  <c r="D14" i="6"/>
  <c r="G14" i="6" s="1"/>
  <c r="I18" i="1" s="1"/>
  <c r="D14" i="5"/>
  <c r="D18" i="6"/>
  <c r="G18" i="6" s="1"/>
  <c r="I22" i="1" s="1"/>
  <c r="D10" i="5"/>
  <c r="D7" i="5"/>
  <c r="D38" i="5"/>
  <c r="K21" i="2"/>
  <c r="L21" i="2" s="1"/>
  <c r="E25" i="1" s="1"/>
  <c r="J25" i="1" s="1"/>
  <c r="K25" i="1" s="1"/>
  <c r="D4" i="6"/>
  <c r="G4" i="6" s="1"/>
  <c r="I8" i="1" s="1"/>
  <c r="K32" i="2"/>
  <c r="L32" i="2" s="1"/>
  <c r="E36" i="1" s="1"/>
  <c r="J36" i="1" s="1"/>
  <c r="K36" i="1" s="1"/>
  <c r="D5" i="6"/>
  <c r="G5" i="6" s="1"/>
  <c r="I9" i="1" s="1"/>
  <c r="D15" i="6"/>
  <c r="G15" i="6" s="1"/>
  <c r="I19" i="1" s="1"/>
  <c r="D23" i="6"/>
  <c r="G23" i="6" s="1"/>
  <c r="I27" i="1" s="1"/>
  <c r="D20" i="5"/>
  <c r="K18" i="2"/>
  <c r="L18" i="2" s="1"/>
  <c r="E22" i="1" s="1"/>
  <c r="D19" i="5"/>
  <c r="D19" i="6"/>
  <c r="G19" i="6" s="1"/>
  <c r="I23" i="1" s="1"/>
  <c r="K7" i="2"/>
  <c r="L7" i="2"/>
  <c r="E11" i="1" s="1"/>
  <c r="D30" i="6"/>
  <c r="G30" i="6"/>
  <c r="I34" i="1" s="1"/>
  <c r="D27" i="5"/>
  <c r="D36" i="5"/>
  <c r="K33" i="2"/>
  <c r="L33" i="2" s="1"/>
  <c r="E37" i="1" s="1"/>
  <c r="J37" i="1" s="1"/>
  <c r="K37" i="1" s="1"/>
  <c r="K9" i="2"/>
  <c r="L9" i="2" s="1"/>
  <c r="E13" i="1" s="1"/>
  <c r="L11" i="2"/>
  <c r="E15" i="1" s="1"/>
  <c r="K30" i="2"/>
  <c r="L30" i="2" s="1"/>
  <c r="E34" i="1" s="1"/>
  <c r="D16" i="5"/>
  <c r="D9" i="6"/>
  <c r="G9" i="6" s="1"/>
  <c r="I13" i="1" s="1"/>
  <c r="D6" i="5"/>
  <c r="K17" i="2"/>
  <c r="L17" i="2"/>
  <c r="E21" i="1" s="1"/>
  <c r="K12" i="2"/>
  <c r="L12" i="2"/>
  <c r="E16" i="1" s="1"/>
  <c r="D22" i="6"/>
  <c r="G22" i="6" s="1"/>
  <c r="I26" i="1" s="1"/>
  <c r="D17" i="6"/>
  <c r="G17" i="6" s="1"/>
  <c r="I21" i="1" s="1"/>
  <c r="D7" i="6"/>
  <c r="G7" i="6" s="1"/>
  <c r="I11" i="1" s="1"/>
  <c r="D20" i="6"/>
  <c r="G20" i="6" s="1"/>
  <c r="I24" i="1" s="1"/>
  <c r="K37" i="2"/>
  <c r="L37" i="2"/>
  <c r="E41" i="1" s="1"/>
  <c r="D27" i="6"/>
  <c r="G27" i="6"/>
  <c r="I31" i="1" s="1"/>
  <c r="K3" i="2"/>
  <c r="L3" i="2"/>
  <c r="E7" i="1" s="1"/>
  <c r="J7" i="1" s="1"/>
  <c r="K7" i="1" s="1"/>
  <c r="D13" i="6"/>
  <c r="G13" i="6" s="1"/>
  <c r="I17" i="1" s="1"/>
  <c r="D11" i="6"/>
  <c r="G11" i="6" s="1"/>
  <c r="I15" i="1" s="1"/>
  <c r="D25" i="5"/>
  <c r="K8" i="2"/>
  <c r="L8" i="2"/>
  <c r="E12" i="1" s="1"/>
  <c r="J12" i="1" s="1"/>
  <c r="K12" i="1" s="1"/>
  <c r="D10" i="6"/>
  <c r="G10" i="6" s="1"/>
  <c r="I14" i="1" s="1"/>
  <c r="K24" i="2"/>
  <c r="L24" i="2"/>
  <c r="E28" i="1" s="1"/>
  <c r="D24" i="6"/>
  <c r="G24" i="6" s="1"/>
  <c r="I28" i="1" s="1"/>
  <c r="D36" i="6"/>
  <c r="G36" i="6" s="1"/>
  <c r="I40" i="1" s="1"/>
  <c r="K36" i="2"/>
  <c r="L36" i="2"/>
  <c r="E40" i="1" s="1"/>
  <c r="D12" i="6"/>
  <c r="G12" i="6"/>
  <c r="I16" i="1" s="1"/>
  <c r="D29" i="6"/>
  <c r="G29" i="6" s="1"/>
  <c r="I33" i="1" s="1"/>
  <c r="K14" i="2"/>
  <c r="L14" i="2" s="1"/>
  <c r="E18" i="1" s="1"/>
  <c r="K29" i="2"/>
  <c r="L29" i="2" s="1"/>
  <c r="E33" i="1" s="1"/>
  <c r="K16" i="2"/>
  <c r="L16" i="2" s="1"/>
  <c r="E20" i="1" s="1"/>
  <c r="K34" i="2"/>
  <c r="L34" i="2"/>
  <c r="E38" i="1" s="1"/>
  <c r="K15" i="2"/>
  <c r="L15" i="2" s="1"/>
  <c r="E19" i="1" s="1"/>
  <c r="K28" i="2"/>
  <c r="L28" i="2" s="1"/>
  <c r="E32" i="1" s="1"/>
  <c r="K35" i="2"/>
  <c r="L35" i="2" s="1"/>
  <c r="E39" i="1" s="1"/>
  <c r="J39" i="1" s="1"/>
  <c r="K39" i="1" s="1"/>
  <c r="D25" i="6"/>
  <c r="G25" i="6"/>
  <c r="I29" i="1" s="1"/>
  <c r="D16" i="6"/>
  <c r="G16" i="6" s="1"/>
  <c r="I20" i="1" s="1"/>
  <c r="K22" i="2"/>
  <c r="L22" i="2"/>
  <c r="E26" i="1" s="1"/>
  <c r="K6" i="2"/>
  <c r="L6" i="2"/>
  <c r="E10" i="1" s="1"/>
  <c r="K26" i="2"/>
  <c r="L26" i="2" s="1"/>
  <c r="E30" i="1" s="1"/>
  <c r="K27" i="2"/>
  <c r="L27" i="2" s="1"/>
  <c r="E31" i="1" s="1"/>
  <c r="J31" i="1" s="1"/>
  <c r="K31" i="1" s="1"/>
  <c r="D31" i="6"/>
  <c r="G31" i="6" s="1"/>
  <c r="I35" i="1" s="1"/>
  <c r="K10" i="2"/>
  <c r="L10" i="2"/>
  <c r="E14" i="1" s="1"/>
  <c r="D6" i="6"/>
  <c r="G6" i="6"/>
  <c r="I10" i="1" s="1"/>
  <c r="D37" i="6"/>
  <c r="G37" i="6" s="1"/>
  <c r="I41" i="1" s="1"/>
  <c r="K19" i="2"/>
  <c r="L19" i="2" s="1"/>
  <c r="E23" i="1" s="1"/>
  <c r="J23" i="1" s="1"/>
  <c r="K23" i="1" s="1"/>
  <c r="K23" i="2"/>
  <c r="L23" i="2" s="1"/>
  <c r="E27" i="1" s="1"/>
  <c r="K13" i="2"/>
  <c r="L13" i="2"/>
  <c r="E17" i="1" s="1"/>
  <c r="K25" i="2"/>
  <c r="L25" i="2"/>
  <c r="E29" i="1" s="1"/>
  <c r="D38" i="6"/>
  <c r="G38" i="6" s="1"/>
  <c r="I42" i="1" s="1"/>
  <c r="D28" i="6"/>
  <c r="G28" i="6" s="1"/>
  <c r="I32" i="1" s="1"/>
  <c r="K20" i="2"/>
  <c r="L20" i="2" s="1"/>
  <c r="E24" i="1" s="1"/>
  <c r="J24" i="1" s="1"/>
  <c r="K24" i="1" s="1"/>
  <c r="K5" i="2"/>
  <c r="L5" i="2" s="1"/>
  <c r="E9" i="1" s="1"/>
  <c r="J9" i="1" s="1"/>
  <c r="K9" i="1" s="1"/>
  <c r="K38" i="2"/>
  <c r="L38" i="2"/>
  <c r="E42" i="1" s="1"/>
  <c r="J28" i="1" l="1"/>
  <c r="K28" i="1" s="1"/>
  <c r="J34" i="1"/>
  <c r="K34" i="1" s="1"/>
  <c r="J17" i="1"/>
  <c r="K17" i="1" s="1"/>
  <c r="J27" i="1"/>
  <c r="K27" i="1" s="1"/>
  <c r="J30" i="1"/>
  <c r="K30" i="1" s="1"/>
  <c r="J18" i="1"/>
  <c r="K18" i="1" s="1"/>
  <c r="J41" i="1"/>
  <c r="K41" i="1" s="1"/>
  <c r="J21" i="1"/>
  <c r="K21" i="1" s="1"/>
  <c r="J32" i="1"/>
  <c r="K32" i="1" s="1"/>
  <c r="J22" i="1"/>
  <c r="K22" i="1" s="1"/>
  <c r="J26" i="1"/>
  <c r="K26" i="1" s="1"/>
  <c r="J19" i="1"/>
  <c r="K19" i="1" s="1"/>
  <c r="J38" i="1"/>
  <c r="K38" i="1" s="1"/>
  <c r="J40" i="1"/>
  <c r="K40" i="1" s="1"/>
  <c r="J14" i="1"/>
  <c r="K14" i="1" s="1"/>
  <c r="J11" i="1"/>
  <c r="K11" i="1" s="1"/>
  <c r="J35" i="1"/>
  <c r="K35" i="1" s="1"/>
  <c r="J20" i="1"/>
  <c r="K20" i="1" s="1"/>
  <c r="J33" i="1"/>
  <c r="K33" i="1" s="1"/>
  <c r="J16" i="1"/>
  <c r="K16" i="1" s="1"/>
  <c r="J15" i="1"/>
  <c r="K15" i="1" s="1"/>
  <c r="J42" i="1"/>
  <c r="K42" i="1" s="1"/>
  <c r="J29" i="1"/>
  <c r="K29" i="1" s="1"/>
  <c r="J10" i="1"/>
  <c r="K10" i="1" s="1"/>
  <c r="J45" i="1" s="1"/>
  <c r="J13" i="1"/>
  <c r="K13" i="1" s="1"/>
  <c r="J8" i="1"/>
  <c r="K8" i="1" s="1"/>
  <c r="D45" i="1" l="1"/>
  <c r="D46" i="1"/>
  <c r="J46" i="1"/>
  <c r="I44" i="1"/>
  <c r="C44" i="1"/>
  <c r="C46" i="1"/>
  <c r="J44" i="1"/>
  <c r="D44" i="1"/>
  <c r="C45" i="1"/>
  <c r="I46" i="1"/>
  <c r="I45" i="1"/>
</calcChain>
</file>

<file path=xl/sharedStrings.xml><?xml version="1.0" encoding="utf-8"?>
<sst xmlns="http://schemas.openxmlformats.org/spreadsheetml/2006/main" count="1119" uniqueCount="191">
  <si>
    <t>STT</t>
  </si>
  <si>
    <t>Họ và tên</t>
  </si>
  <si>
    <t>Ngày sinh</t>
  </si>
  <si>
    <t>Tiêu chuẩn 1</t>
  </si>
  <si>
    <t>Tiêu chuẩn 2</t>
  </si>
  <si>
    <t>Tiêu chuẩn 3</t>
  </si>
  <si>
    <t>Tiêu chuẩn 4</t>
  </si>
  <si>
    <t>Tiêu chuẩn 5</t>
  </si>
  <si>
    <t xml:space="preserve">Tổng </t>
  </si>
  <si>
    <t>TRƯỜNG ĐẠI HỌC SƯ PHẠM KỸ THUẬT HƯNG YÊN</t>
  </si>
  <si>
    <t>CỘNG HÒA XÃ HỘI CHỦ NGHĨA VIỆT NAM</t>
  </si>
  <si>
    <t>Độc lập - Tự do - Hạnh phúc</t>
  </si>
  <si>
    <t>BẢNG TỔNG HỢP ĐIỂM RÈN LUYỆN</t>
  </si>
  <si>
    <t>Xếp Loại</t>
  </si>
  <si>
    <t>Mã HSSV</t>
  </si>
  <si>
    <t>GVCN LỚP</t>
  </si>
  <si>
    <t>LỚP TRƯỞNG</t>
  </si>
  <si>
    <t xml:space="preserve">Loại Xuất sắc </t>
  </si>
  <si>
    <t xml:space="preserve">Loại Tốt </t>
  </si>
  <si>
    <t>Loại Khá</t>
  </si>
  <si>
    <t>Loại T.Bình</t>
  </si>
  <si>
    <t>Loại Yếu</t>
  </si>
  <si>
    <t>Loại Kém</t>
  </si>
  <si>
    <t>KHOA CÔNG NGHỆ THÔNG TIN</t>
  </si>
  <si>
    <t>Trần Đỗ Thu Hà</t>
  </si>
  <si>
    <t>Điểm TB</t>
  </si>
  <si>
    <t>Nếu nợ học phí hoặc chưa nộp bảo hiểm tiêu chuẩn 2 trừ 6 điểm, tiêu chuẩn 4 trừ 10 điểm</t>
  </si>
  <si>
    <t>Cán bộ lớp tiêu chuẩn 5 10 điểm</t>
  </si>
  <si>
    <t>Số TC học lại</t>
  </si>
  <si>
    <t>KQHT</t>
  </si>
  <si>
    <t>Tổng tiêu chuẩn 1</t>
  </si>
  <si>
    <t xml:space="preserve">Mã lớp: </t>
  </si>
  <si>
    <t>x</t>
  </si>
  <si>
    <t>10119512</t>
  </si>
  <si>
    <t>Trần Đức Anh</t>
  </si>
  <si>
    <t>10119707</t>
  </si>
  <si>
    <t>Nguyễn Đức Cường</t>
  </si>
  <si>
    <t>10119659</t>
  </si>
  <si>
    <t>Trần Quang Dũng</t>
  </si>
  <si>
    <t>10119240</t>
  </si>
  <si>
    <t>Lê Xuân Dương</t>
  </si>
  <si>
    <t>10119016</t>
  </si>
  <si>
    <t>Nguyễn Thái Dương</t>
  </si>
  <si>
    <t>10119317</t>
  </si>
  <si>
    <t>Dương Tiến Đạt</t>
  </si>
  <si>
    <t>10119243</t>
  </si>
  <si>
    <t>Nguyễn Văn Đạt</t>
  </si>
  <si>
    <t>10119244</t>
  </si>
  <si>
    <t>Trần Huy Đạt</t>
  </si>
  <si>
    <t>10119021</t>
  </si>
  <si>
    <t>Vũ Tiến Đạt</t>
  </si>
  <si>
    <t>10119660</t>
  </si>
  <si>
    <t>Nguyễn Minh Đức</t>
  </si>
  <si>
    <t>10119322</t>
  </si>
  <si>
    <t>Lưu Đức Hải</t>
  </si>
  <si>
    <t>10119327</t>
  </si>
  <si>
    <t>Lê Thị Hằng</t>
  </si>
  <si>
    <t>10619461</t>
  </si>
  <si>
    <t>Vũ Đức Hiệp</t>
  </si>
  <si>
    <t>10119257</t>
  </si>
  <si>
    <t>Hoàng Thị Hoa</t>
  </si>
  <si>
    <t>10119699</t>
  </si>
  <si>
    <t>Nguyễn Thị Mai Hoa</t>
  </si>
  <si>
    <t>10119687</t>
  </si>
  <si>
    <t>Phạm Thị Hòa</t>
  </si>
  <si>
    <t>10119700</t>
  </si>
  <si>
    <t>Nguyễn Quang Huy</t>
  </si>
  <si>
    <t>10119681</t>
  </si>
  <si>
    <t>Trịnh Văn Khỏe</t>
  </si>
  <si>
    <t>10119484</t>
  </si>
  <si>
    <t>Đắc Thị Thùy Linh</t>
  </si>
  <si>
    <t>10119045</t>
  </si>
  <si>
    <t>Nguyễn Thành Phát</t>
  </si>
  <si>
    <t>10919074</t>
  </si>
  <si>
    <t>Nguyễn Thị Bích Quyên</t>
  </si>
  <si>
    <t>10119704</t>
  </si>
  <si>
    <t>Nguyễn Trường Sơn</t>
  </si>
  <si>
    <t>10119359</t>
  </si>
  <si>
    <t>Phạm Văn Sơn</t>
  </si>
  <si>
    <t>10119649</t>
  </si>
  <si>
    <t>Đào Hữu Thái</t>
  </si>
  <si>
    <t>10119651</t>
  </si>
  <si>
    <t>Đào Văn Thắng</t>
  </si>
  <si>
    <t>10119689</t>
  </si>
  <si>
    <t>Đỗ Trung Thành</t>
  </si>
  <si>
    <t>10119650</t>
  </si>
  <si>
    <t>Nguyễn Đặng Ngọc Thành</t>
  </si>
  <si>
    <t>10119054</t>
  </si>
  <si>
    <t>Vũ Trưởng Thành</t>
  </si>
  <si>
    <t>10119714</t>
  </si>
  <si>
    <t>Nguyễn Thị Thu</t>
  </si>
  <si>
    <t>10119443</t>
  </si>
  <si>
    <t>Hoàng Thu Thương</t>
  </si>
  <si>
    <t>11319074</t>
  </si>
  <si>
    <t>Trịnh Thị Quỳnh Thương</t>
  </si>
  <si>
    <t>10119211</t>
  </si>
  <si>
    <t>Nguyễn Mạnh Thường</t>
  </si>
  <si>
    <t>10119296</t>
  </si>
  <si>
    <t>Trần Sỹ Trọng</t>
  </si>
  <si>
    <t>10119748</t>
  </si>
  <si>
    <t>Bùi Văn Trưởng</t>
  </si>
  <si>
    <t>10119068</t>
  </si>
  <si>
    <t>Phan Quang Tú</t>
  </si>
  <si>
    <t>11019050</t>
  </si>
  <si>
    <t>Nguyễn Thanh Tuyền</t>
  </si>
  <si>
    <t>CBL, CBĐ hoặc ĐTB&gt;=7 thì tiêu chuẩn 4 20 đ</t>
  </si>
  <si>
    <t>Ý thức chấp hành văn bản, chỉ đạo của nhà trường</t>
  </si>
  <si>
    <t>ý thức thực hiện quy chế thi, kiểm tra</t>
  </si>
  <si>
    <t>Thực hiện tốt quy chế nội trú, ngoại trú</t>
  </si>
  <si>
    <t>Thực hiện tốt vệ sinh môi trường, nơi ở</t>
  </si>
  <si>
    <t>Ý thức học tập, trau dồi kỹ năng sống</t>
  </si>
  <si>
    <t>Tổng điểm TC 2</t>
  </si>
  <si>
    <t>Tham gia sinh hoạt tuần công dân, các hoạt động nhà trường tổ chức</t>
  </si>
  <si>
    <t>Ý thức tham gia các hoạt động công ích, tình nguyện</t>
  </si>
  <si>
    <t>Tham gia tuyên truyền, phòng chống tội phạm'</t>
  </si>
  <si>
    <t>Không vi phạm: 3; Tuyên truyền: 2</t>
  </si>
  <si>
    <t>Tổng điểm TC 3</t>
  </si>
  <si>
    <t>Thực hiện tốt nghĩa vụ của SV trong nhà trường (học phí, BH)</t>
  </si>
  <si>
    <t>Tinh thần vượt khó</t>
  </si>
  <si>
    <t>Ý thức học tập</t>
  </si>
  <si>
    <t>Ý thức chấp hành, tuyên truyền chủ trương của Đảng</t>
  </si>
  <si>
    <t>Chấp hành: 8; tham gia tuyên truyền: 2</t>
  </si>
  <si>
    <t>Ý thức tham gia các hoạt động xã hội có thành tích đc ghi nhận</t>
  </si>
  <si>
    <t>tham gia: 2; thành tích cấp trường: 1, cấp tình: 2; đối tượng Đảng hoặc kết nạp đảng: 2</t>
  </si>
  <si>
    <t>Công tác từ thiện</t>
  </si>
  <si>
    <t>Tổng điểm TC 4</t>
  </si>
  <si>
    <t>ĐTB</t>
  </si>
  <si>
    <t>Cán bộ lớp, cán bộ đoàn</t>
  </si>
  <si>
    <t>Tổng điểm TC 5</t>
  </si>
  <si>
    <t>Xuất sắc; đạt giải kỳ thi quốc gia;NCKH cấp trường trở lên; bằng khen của tỉnh, bộ ngành (10)</t>
  </si>
  <si>
    <t>SV đạt thành tích đặc biệt</t>
  </si>
  <si>
    <t>Câu lạc bộ</t>
  </si>
  <si>
    <t>Tham gia thi</t>
  </si>
  <si>
    <t>% học lại</t>
  </si>
  <si>
    <t>KẾT QUẢ HỌC TẬP KỲ</t>
  </si>
  <si>
    <t>TỔNG HỢP ĐIỂM HỌC KỲ</t>
  </si>
  <si>
    <t>KẾT QUẢ HỌC TẬP</t>
  </si>
  <si>
    <t>KỲ THỨ</t>
  </si>
  <si>
    <t>5</t>
  </si>
  <si>
    <t>MÔN HỌC</t>
  </si>
  <si>
    <t>SỐ TÍN CHỈ</t>
  </si>
  <si>
    <t>4</t>
  </si>
  <si>
    <t>2</t>
  </si>
  <si>
    <t>3</t>
  </si>
  <si>
    <t>Mã SV</t>
  </si>
  <si>
    <t>Lớp</t>
  </si>
  <si>
    <t>TH/TN</t>
  </si>
  <si>
    <t>Thi</t>
  </si>
  <si>
    <t>H10</t>
  </si>
  <si>
    <t>Chữ</t>
  </si>
  <si>
    <t>Số</t>
  </si>
  <si>
    <t>CC</t>
  </si>
  <si>
    <t>BT</t>
  </si>
  <si>
    <t>Đ1</t>
  </si>
  <si>
    <t>Đ2</t>
  </si>
  <si>
    <t>TBCHT H4</t>
  </si>
  <si>
    <t>TBCTL H4</t>
  </si>
  <si>
    <t>TBCHT H10</t>
  </si>
  <si>
    <t>Xếp loại</t>
  </si>
  <si>
    <t>Số.TC TLuỹ</t>
  </si>
  <si>
    <t>Số.TC HT</t>
  </si>
  <si>
    <t>HP Nợ</t>
  </si>
  <si>
    <t>101198</t>
  </si>
  <si>
    <t>0</t>
  </si>
  <si>
    <t>F</t>
  </si>
  <si>
    <t>7</t>
  </si>
  <si>
    <t>B</t>
  </si>
  <si>
    <t>6</t>
  </si>
  <si>
    <t>C+</t>
  </si>
  <si>
    <t>8</t>
  </si>
  <si>
    <t>B+</t>
  </si>
  <si>
    <t>10</t>
  </si>
  <si>
    <t>9</t>
  </si>
  <si>
    <t>C</t>
  </si>
  <si>
    <t>Khá</t>
  </si>
  <si>
    <t>A</t>
  </si>
  <si>
    <t>A+</t>
  </si>
  <si>
    <t>Giỏi</t>
  </si>
  <si>
    <t>TB Khá</t>
  </si>
  <si>
    <t>Học kỳ: 2</t>
  </si>
  <si>
    <t>P.TRƯỞNG KHOA</t>
  </si>
  <si>
    <t>211049- CĐ4: CN Web &amp; ứng dụng (3+1*)</t>
  </si>
  <si>
    <t>215683- ĐA 5: Phát triển ƯD thương mại điện tử</t>
  </si>
  <si>
    <t>211358- Kiểm thử phần mềm(3+1*)</t>
  </si>
  <si>
    <t>911409- Lịch sử Đảng Cộng Sản Việt Nam</t>
  </si>
  <si>
    <t>215675- Thực tập chuyên ngành</t>
  </si>
  <si>
    <t>Ghi chú</t>
  </si>
  <si>
    <t>D</t>
  </si>
  <si>
    <t>Trung bình</t>
  </si>
  <si>
    <t>Kém</t>
  </si>
  <si>
    <t>Phạm Minh Chuẩn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</si>
</sst>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3"/>
      <name val="Times New Roman"/>
      <family val="1"/>
      <charset val="163"/>
    </font>
    <font>
      <sz val="12"/>
      <name val="Times New Roman"/>
      <family val="1"/>
      <charset val="163"/>
    </font>
    <font>
      <i/>
      <sz val="13"/>
      <name val="Times New Roman"/>
      <family val="1"/>
      <charset val="163"/>
    </font>
    <font>
      <b/>
      <sz val="13"/>
      <name val="Times New Roman"/>
      <family val="1"/>
      <charset val="163"/>
    </font>
    <font>
      <sz val="12"/>
      <name val="Times New Roman"/>
      <family val="1"/>
    </font>
    <font>
      <sz val="12"/>
      <name val=".VnTime"/>
      <family val="2"/>
    </font>
    <font>
      <b/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sz val="11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.VnTime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8.25"/>
      <color rgb="FF000000"/>
      <name val="Tahoma"/>
      <family val="2"/>
    </font>
    <font>
      <b/>
      <sz val="12"/>
      <name val="Times New Roman"/>
      <family val="1"/>
    </font>
    <font>
      <sz val="8.25"/>
      <color rgb="FF000000"/>
      <name val="Tahoma"/>
      <family val="2"/>
    </font>
    <font>
      <b/>
      <sz val="8.25"/>
      <color rgb="FF1E395B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5C8DF"/>
      </patternFill>
    </fill>
    <fill>
      <patternFill patternType="solid">
        <fgColor rgb="FFD3D3D3"/>
      </patternFill>
    </fill>
    <fill>
      <patternFill patternType="solid">
        <fgColor rgb="FFFF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849DBD"/>
      </left>
      <right style="thin">
        <color rgb="FF849DBD"/>
      </right>
      <top style="thin">
        <color rgb="FF849DBD"/>
      </top>
      <bottom style="thin">
        <color rgb="FF849DBD"/>
      </bottom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/>
      <top/>
      <bottom/>
      <diagonal/>
    </border>
  </borders>
  <cellStyleXfs count="4">
    <xf numFmtId="0" fontId="0" fillId="0" borderId="0"/>
    <xf numFmtId="0" fontId="15" fillId="0" borderId="0"/>
    <xf numFmtId="9" fontId="2" fillId="0" borderId="0" applyFont="0" applyFill="0" applyBorder="0" applyAlignment="0" applyProtection="0"/>
    <xf numFmtId="0" fontId="1" fillId="0" borderId="0"/>
  </cellStyleXfs>
  <cellXfs count="70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10" fontId="5" fillId="0" borderId="0" xfId="0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/>
    </xf>
    <xf numFmtId="10" fontId="7" fillId="0" borderId="0" xfId="0" applyNumberFormat="1" applyFont="1"/>
    <xf numFmtId="0" fontId="16" fillId="0" borderId="0" xfId="0" quotePrefix="1" applyFont="1"/>
    <xf numFmtId="0" fontId="16" fillId="0" borderId="0" xfId="0" applyFont="1"/>
    <xf numFmtId="0" fontId="9" fillId="0" borderId="0" xfId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7" fillId="0" borderId="1" xfId="1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textRotation="90"/>
    </xf>
    <xf numFmtId="0" fontId="12" fillId="0" borderId="1" xfId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shrinkToFit="1"/>
    </xf>
    <xf numFmtId="0" fontId="13" fillId="0" borderId="1" xfId="0" applyFont="1" applyBorder="1"/>
    <xf numFmtId="9" fontId="18" fillId="0" borderId="1" xfId="2" applyFont="1" applyBorder="1"/>
    <xf numFmtId="49" fontId="19" fillId="2" borderId="1" xfId="0" applyNumberFormat="1" applyFont="1" applyFill="1" applyBorder="1" applyAlignment="1">
      <alignment horizontal="left" vertical="center" readingOrder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4" fontId="20" fillId="2" borderId="1" xfId="0" applyNumberFormat="1" applyFont="1" applyFill="1" applyBorder="1" applyAlignment="1">
      <alignment horizontal="right" vertical="center" readingOrder="1"/>
    </xf>
    <xf numFmtId="0" fontId="0" fillId="0" borderId="0" xfId="0" applyAlignment="1">
      <alignment wrapText="1"/>
    </xf>
    <xf numFmtId="49" fontId="19" fillId="2" borderId="3" xfId="0" applyNumberFormat="1" applyFont="1" applyFill="1" applyBorder="1" applyAlignment="1">
      <alignment horizontal="left" vertical="center" readingOrder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19" fillId="2" borderId="1" xfId="0" applyNumberFormat="1" applyFont="1" applyFill="1" applyBorder="1" applyAlignment="1">
      <alignment horizontal="center" vertical="center" readingOrder="1"/>
    </xf>
    <xf numFmtId="49" fontId="19" fillId="2" borderId="1" xfId="0" applyNumberFormat="1" applyFont="1" applyFill="1" applyBorder="1" applyAlignment="1">
      <alignment horizontal="center" vertical="center" readingOrder="1"/>
    </xf>
    <xf numFmtId="4" fontId="22" fillId="2" borderId="4" xfId="0" applyNumberFormat="1" applyFont="1" applyFill="1" applyBorder="1" applyAlignment="1">
      <alignment horizontal="right" vertical="center" readingOrder="1"/>
    </xf>
    <xf numFmtId="49" fontId="22" fillId="2" borderId="4" xfId="0" applyNumberFormat="1" applyFont="1" applyFill="1" applyBorder="1" applyAlignment="1">
      <alignment horizontal="left" vertical="center" readingOrder="1"/>
    </xf>
    <xf numFmtId="14" fontId="22" fillId="2" borderId="4" xfId="0" applyNumberFormat="1" applyFont="1" applyFill="1" applyBorder="1" applyAlignment="1">
      <alignment horizontal="left" vertical="center" readingOrder="1"/>
    </xf>
    <xf numFmtId="164" fontId="22" fillId="2" borderId="4" xfId="0" applyNumberFormat="1" applyFont="1" applyFill="1" applyBorder="1" applyAlignment="1">
      <alignment horizontal="left" vertical="center" readingOrder="1"/>
    </xf>
    <xf numFmtId="49" fontId="22" fillId="5" borderId="4" xfId="0" applyNumberFormat="1" applyFont="1" applyFill="1" applyBorder="1" applyAlignment="1">
      <alignment horizontal="left" vertical="center" readingOrder="1"/>
    </xf>
    <xf numFmtId="0" fontId="22" fillId="2" borderId="4" xfId="0" applyFont="1" applyFill="1" applyBorder="1" applyAlignment="1">
      <alignment horizontal="right" vertical="center" readingOrder="1"/>
    </xf>
    <xf numFmtId="49" fontId="22" fillId="4" borderId="4" xfId="0" applyNumberFormat="1" applyFont="1" applyFill="1" applyBorder="1" applyAlignment="1">
      <alignment horizontal="center" vertical="center" readingOrder="1"/>
    </xf>
    <xf numFmtId="0" fontId="22" fillId="4" borderId="4" xfId="0" applyFont="1" applyFill="1" applyBorder="1" applyAlignment="1">
      <alignment horizontal="center" vertical="center" readingOrder="1"/>
    </xf>
    <xf numFmtId="0" fontId="22" fillId="2" borderId="4" xfId="0" applyFont="1" applyFill="1" applyBorder="1" applyAlignment="1">
      <alignment horizontal="left" vertical="center" readingOrder="1"/>
    </xf>
    <xf numFmtId="4" fontId="22" fillId="2" borderId="4" xfId="0" quotePrefix="1" applyNumberFormat="1" applyFont="1" applyFill="1" applyBorder="1" applyAlignment="1">
      <alignment horizontal="right" vertical="center" readingOrder="1"/>
    </xf>
    <xf numFmtId="0" fontId="22" fillId="2" borderId="6" xfId="0" applyFont="1" applyFill="1" applyBorder="1" applyAlignment="1">
      <alignment horizontal="right" vertical="center" readingOrder="1"/>
    </xf>
    <xf numFmtId="0" fontId="22" fillId="2" borderId="7" xfId="0" applyFont="1" applyFill="1" applyBorder="1" applyAlignment="1">
      <alignment horizontal="right" vertical="center" readingOrder="1"/>
    </xf>
    <xf numFmtId="0" fontId="22" fillId="2" borderId="1" xfId="0" applyFont="1" applyFill="1" applyBorder="1" applyAlignment="1">
      <alignment horizontal="right" vertical="center" readingOrder="1"/>
    </xf>
    <xf numFmtId="4" fontId="22" fillId="2" borderId="1" xfId="0" quotePrefix="1" applyNumberFormat="1" applyFont="1" applyFill="1" applyBorder="1" applyAlignment="1">
      <alignment horizontal="right" vertical="center" readingOrder="1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49" fontId="22" fillId="4" borderId="4" xfId="0" applyNumberFormat="1" applyFont="1" applyFill="1" applyBorder="1" applyAlignment="1">
      <alignment horizontal="center" vertical="center" readingOrder="1"/>
    </xf>
    <xf numFmtId="49" fontId="23" fillId="3" borderId="5" xfId="0" applyNumberFormat="1" applyFont="1" applyFill="1" applyBorder="1" applyAlignment="1">
      <alignment horizontal="center" vertical="center" readingOrder="1"/>
    </xf>
  </cellXfs>
  <cellStyles count="4">
    <cellStyle name="Normal" xfId="0" builtinId="0"/>
    <cellStyle name="Normal 2" xfId="1" xr:uid="{00000000-0005-0000-0000-000001000000}"/>
    <cellStyle name="Normal 3" xfId="3" xr:uid="{00000000-0005-0000-0000-000002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293370</xdr:colOff>
      <xdr:row>2</xdr:row>
      <xdr:rowOff>5715</xdr:rowOff>
    </xdr:from>
    <xdr:to>
      <xdr:col>10</xdr:col>
      <xdr:colOff>99060</xdr:colOff>
      <xdr:row>2</xdr:row>
      <xdr:rowOff>5715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476750" y="428625"/>
          <a:ext cx="1905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657225</xdr:colOff>
      <xdr:row>2</xdr:row>
      <xdr:rowOff>5715</xdr:rowOff>
    </xdr:from>
    <xdr:to>
      <xdr:col>2</xdr:col>
      <xdr:colOff>1400175</xdr:colOff>
      <xdr:row>2</xdr:row>
      <xdr:rowOff>5715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009650" y="428625"/>
          <a:ext cx="1533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opLeftCell="A9" zoomScaleNormal="100" workbookViewId="0">
      <selection activeCell="E11" sqref="E11:F35"/>
    </sheetView>
  </sheetViews>
  <sheetFormatPr baseColWidth="10" defaultColWidth="9.1640625" defaultRowHeight="17"/>
  <cols>
    <col min="1" max="1" width="8.83203125" style="3" customWidth="1"/>
    <col min="2" max="2" width="12.1640625" style="3" customWidth="1"/>
    <col min="3" max="3" width="24.1640625" style="4" customWidth="1"/>
    <col min="4" max="4" width="12.83203125" style="4" customWidth="1"/>
    <col min="5" max="5" width="7" style="4" customWidth="1"/>
    <col min="6" max="8" width="6.33203125" style="4" customWidth="1"/>
    <col min="9" max="9" width="7.6640625" style="4" customWidth="1"/>
    <col min="10" max="10" width="9" style="4" customWidth="1"/>
    <col min="11" max="11" width="10.6640625" style="3" customWidth="1"/>
    <col min="12" max="14" width="9.1640625" style="4"/>
    <col min="15" max="15" width="10.5" style="4" bestFit="1" customWidth="1"/>
    <col min="16" max="16384" width="9.1640625" style="4"/>
  </cols>
  <sheetData>
    <row r="1" spans="1:11">
      <c r="A1" s="60" t="s">
        <v>9</v>
      </c>
      <c r="B1" s="60"/>
      <c r="C1" s="60"/>
      <c r="D1" s="60"/>
      <c r="E1" s="60" t="s">
        <v>10</v>
      </c>
      <c r="F1" s="60"/>
      <c r="G1" s="60"/>
      <c r="H1" s="60"/>
      <c r="I1" s="60"/>
      <c r="J1" s="60"/>
      <c r="K1" s="60"/>
    </row>
    <row r="2" spans="1:11">
      <c r="A2" s="57" t="s">
        <v>23</v>
      </c>
      <c r="B2" s="57"/>
      <c r="C2" s="57"/>
      <c r="D2" s="57"/>
      <c r="E2" s="57" t="s">
        <v>11</v>
      </c>
      <c r="F2" s="57"/>
      <c r="G2" s="57"/>
      <c r="H2" s="57"/>
      <c r="I2" s="57"/>
      <c r="J2" s="57"/>
      <c r="K2" s="57"/>
    </row>
    <row r="3" spans="1:11" ht="8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61" t="s">
        <v>12</v>
      </c>
      <c r="B4" s="61"/>
      <c r="C4" s="61"/>
      <c r="D4" s="61"/>
      <c r="E4" s="61"/>
      <c r="F4" s="61"/>
      <c r="G4" s="61"/>
      <c r="H4" s="61"/>
      <c r="I4" s="61"/>
      <c r="J4" s="61"/>
      <c r="K4" s="61"/>
    </row>
    <row r="5" spans="1:11" ht="17.25" customHeight="1">
      <c r="A5" s="18" t="s">
        <v>31</v>
      </c>
      <c r="B5" s="18">
        <v>101198</v>
      </c>
      <c r="C5" s="18" t="str">
        <f>IF(B5=101198,"Tên lớp: TK17.8",IF(B5=125204,"Tên lớp: SEK18.4",IF(B5=125207,"Tên lớp: SEK18.7"," ")))</f>
        <v>Tên lớp: TK17.8</v>
      </c>
      <c r="D5" s="18"/>
      <c r="E5" s="19"/>
      <c r="F5" s="18" t="s">
        <v>179</v>
      </c>
      <c r="G5" s="18"/>
      <c r="H5" s="18"/>
      <c r="I5" s="18" t="str">
        <f ca="1">"Năm học: "&amp;YEAR(NOW())-1&amp;"-"&amp;YEAR(NOW())</f>
        <v>Năm học: 2022-2023</v>
      </c>
      <c r="J5" s="16"/>
    </row>
    <row r="6" spans="1:11" ht="69" customHeight="1">
      <c r="A6" s="20" t="s">
        <v>0</v>
      </c>
      <c r="B6" s="20" t="s">
        <v>14</v>
      </c>
      <c r="C6" s="20" t="s">
        <v>1</v>
      </c>
      <c r="D6" s="20" t="s">
        <v>2</v>
      </c>
      <c r="E6" s="21" t="s">
        <v>3</v>
      </c>
      <c r="F6" s="21" t="s">
        <v>4</v>
      </c>
      <c r="G6" s="21" t="s">
        <v>5</v>
      </c>
      <c r="H6" s="21" t="s">
        <v>6</v>
      </c>
      <c r="I6" s="21" t="s">
        <v>7</v>
      </c>
      <c r="J6" s="20" t="s">
        <v>8</v>
      </c>
      <c r="K6" s="20" t="s">
        <v>13</v>
      </c>
    </row>
    <row r="7" spans="1:11" ht="20" customHeight="1">
      <c r="A7" s="22">
        <v>1</v>
      </c>
      <c r="B7" s="41" t="s">
        <v>33</v>
      </c>
      <c r="C7" s="30" t="s">
        <v>34</v>
      </c>
      <c r="D7" s="40">
        <v>36989</v>
      </c>
      <c r="E7" s="17">
        <f>'Điểm TC 1'!L3</f>
        <v>7</v>
      </c>
      <c r="F7" s="23">
        <f>'Điểm TC 2'!J3</f>
        <v>25</v>
      </c>
      <c r="G7" s="23">
        <f>'Điểm TC 3'!G3</f>
        <v>18</v>
      </c>
      <c r="H7" s="23">
        <f>'Điểm TC 4'!H3</f>
        <v>18</v>
      </c>
      <c r="I7" s="20">
        <f>'Điểm TC 5'!G3</f>
        <v>0</v>
      </c>
      <c r="J7" s="20">
        <f t="shared" ref="J7:J25" si="0">SUM(E7:I7)</f>
        <v>68</v>
      </c>
      <c r="K7" s="24" t="str">
        <f>IF(J7&gt;=90,"Xuất sắc", IF(J7&gt;=80,"Tốt", IF(J7&gt;=65, "Khá", IF(J7&gt;=50,"TB", IF(J7&gt;=35, "Yếu", "Kém")))))</f>
        <v>Khá</v>
      </c>
    </row>
    <row r="8" spans="1:11" ht="20" customHeight="1">
      <c r="A8" s="22">
        <v>2</v>
      </c>
      <c r="B8" s="41" t="s">
        <v>35</v>
      </c>
      <c r="C8" s="30" t="s">
        <v>36</v>
      </c>
      <c r="D8" s="40">
        <v>37119</v>
      </c>
      <c r="E8" s="17">
        <f>'Điểm TC 1'!L4</f>
        <v>16</v>
      </c>
      <c r="F8" s="23">
        <f>'Điểm TC 2'!J4</f>
        <v>25</v>
      </c>
      <c r="G8" s="23">
        <f>'Điểm TC 3'!G4</f>
        <v>20</v>
      </c>
      <c r="H8" s="23">
        <f>'Điểm TC 4'!H4</f>
        <v>20</v>
      </c>
      <c r="I8" s="20">
        <f>'Điểm TC 5'!G4</f>
        <v>0</v>
      </c>
      <c r="J8" s="20">
        <f t="shared" si="0"/>
        <v>81</v>
      </c>
      <c r="K8" s="24" t="str">
        <f t="shared" ref="K8:K26" si="1">IF(J8&gt;=90,"Xuất sắc", IF(J8&gt;=80,"Tốt", IF(J8&gt;=65, "Khá", IF(J8&gt;=50,"TB", IF(J8&gt;=35, "Yếu", "Kém")))))</f>
        <v>Tốt</v>
      </c>
    </row>
    <row r="9" spans="1:11" ht="20" customHeight="1">
      <c r="A9" s="22">
        <v>3</v>
      </c>
      <c r="B9" s="41" t="s">
        <v>37</v>
      </c>
      <c r="C9" s="30" t="s">
        <v>38</v>
      </c>
      <c r="D9" s="40">
        <v>37056</v>
      </c>
      <c r="E9" s="17">
        <f>'Điểm TC 1'!L5</f>
        <v>12</v>
      </c>
      <c r="F9" s="23">
        <f>'Điểm TC 2'!J5</f>
        <v>25</v>
      </c>
      <c r="G9" s="23">
        <f>'Điểm TC 3'!G5</f>
        <v>20</v>
      </c>
      <c r="H9" s="23">
        <f>'Điểm TC 4'!H5</f>
        <v>20</v>
      </c>
      <c r="I9" s="20">
        <f>'Điểm TC 5'!G5</f>
        <v>0</v>
      </c>
      <c r="J9" s="20">
        <f t="shared" si="0"/>
        <v>77</v>
      </c>
      <c r="K9" s="24" t="str">
        <f t="shared" si="1"/>
        <v>Khá</v>
      </c>
    </row>
    <row r="10" spans="1:11" ht="20" customHeight="1">
      <c r="A10" s="22">
        <v>4</v>
      </c>
      <c r="B10" s="41" t="s">
        <v>39</v>
      </c>
      <c r="C10" s="30" t="s">
        <v>40</v>
      </c>
      <c r="D10" s="40">
        <v>37188</v>
      </c>
      <c r="E10" s="17">
        <f>'Điểm TC 1'!L6</f>
        <v>13</v>
      </c>
      <c r="F10" s="23">
        <f>'Điểm TC 2'!J6</f>
        <v>25</v>
      </c>
      <c r="G10" s="23">
        <f>'Điểm TC 3'!G6</f>
        <v>20</v>
      </c>
      <c r="H10" s="23">
        <f>'Điểm TC 4'!H6</f>
        <v>20</v>
      </c>
      <c r="I10" s="20">
        <f>'Điểm TC 5'!G6</f>
        <v>0</v>
      </c>
      <c r="J10" s="20">
        <f t="shared" si="0"/>
        <v>78</v>
      </c>
      <c r="K10" s="24" t="str">
        <f t="shared" si="1"/>
        <v>Khá</v>
      </c>
    </row>
    <row r="11" spans="1:11" ht="20" customHeight="1">
      <c r="A11" s="22">
        <v>5</v>
      </c>
      <c r="B11" s="41" t="s">
        <v>41</v>
      </c>
      <c r="C11" s="30" t="s">
        <v>42</v>
      </c>
      <c r="D11" s="40">
        <v>37163</v>
      </c>
      <c r="E11" s="17">
        <f>'Điểm TC 1'!L7</f>
        <v>15</v>
      </c>
      <c r="F11" s="23">
        <f>'Điểm TC 2'!J7</f>
        <v>25</v>
      </c>
      <c r="G11" s="23">
        <f>'Điểm TC 3'!G7</f>
        <v>20</v>
      </c>
      <c r="H11" s="23">
        <f>'Điểm TC 4'!H7</f>
        <v>20</v>
      </c>
      <c r="I11" s="20">
        <f>'Điểm TC 5'!G7</f>
        <v>0</v>
      </c>
      <c r="J11" s="20">
        <f t="shared" si="0"/>
        <v>80</v>
      </c>
      <c r="K11" s="24" t="str">
        <f t="shared" si="1"/>
        <v>Tốt</v>
      </c>
    </row>
    <row r="12" spans="1:11" ht="20" customHeight="1">
      <c r="A12" s="22">
        <v>6</v>
      </c>
      <c r="B12" s="41" t="s">
        <v>43</v>
      </c>
      <c r="C12" s="30" t="s">
        <v>44</v>
      </c>
      <c r="D12" s="40">
        <v>37237</v>
      </c>
      <c r="E12" s="17">
        <f>'Điểm TC 1'!L8</f>
        <v>12</v>
      </c>
      <c r="F12" s="23">
        <f>'Điểm TC 2'!J8</f>
        <v>25</v>
      </c>
      <c r="G12" s="23">
        <f>'Điểm TC 3'!G8</f>
        <v>20</v>
      </c>
      <c r="H12" s="23">
        <f>'Điểm TC 4'!H8</f>
        <v>20</v>
      </c>
      <c r="I12" s="20">
        <f>'Điểm TC 5'!G8</f>
        <v>10</v>
      </c>
      <c r="J12" s="20">
        <f t="shared" si="0"/>
        <v>87</v>
      </c>
      <c r="K12" s="24" t="str">
        <f t="shared" si="1"/>
        <v>Tốt</v>
      </c>
    </row>
    <row r="13" spans="1:11" ht="20" customHeight="1">
      <c r="A13" s="22">
        <v>7</v>
      </c>
      <c r="B13" s="41" t="s">
        <v>45</v>
      </c>
      <c r="C13" s="30" t="s">
        <v>46</v>
      </c>
      <c r="D13" s="40">
        <v>36856</v>
      </c>
      <c r="E13" s="17">
        <f>'Điểm TC 1'!L9</f>
        <v>15</v>
      </c>
      <c r="F13" s="23">
        <f>'Điểm TC 2'!J9</f>
        <v>25</v>
      </c>
      <c r="G13" s="23">
        <f>'Điểm TC 3'!G9</f>
        <v>20</v>
      </c>
      <c r="H13" s="23">
        <f>'Điểm TC 4'!H9</f>
        <v>20</v>
      </c>
      <c r="I13" s="20">
        <f>'Điểm TC 5'!G9</f>
        <v>0</v>
      </c>
      <c r="J13" s="20">
        <f t="shared" si="0"/>
        <v>80</v>
      </c>
      <c r="K13" s="24" t="str">
        <f t="shared" si="1"/>
        <v>Tốt</v>
      </c>
    </row>
    <row r="14" spans="1:11" ht="20" customHeight="1">
      <c r="A14" s="22">
        <v>8</v>
      </c>
      <c r="B14" s="41" t="s">
        <v>47</v>
      </c>
      <c r="C14" s="30" t="s">
        <v>48</v>
      </c>
      <c r="D14" s="40">
        <v>36935</v>
      </c>
      <c r="E14" s="17">
        <f>'Điểm TC 1'!L10</f>
        <v>15</v>
      </c>
      <c r="F14" s="23">
        <f>'Điểm TC 2'!J10</f>
        <v>25</v>
      </c>
      <c r="G14" s="23">
        <f>'Điểm TC 3'!G10</f>
        <v>20</v>
      </c>
      <c r="H14" s="23">
        <f>'Điểm TC 4'!H10</f>
        <v>20</v>
      </c>
      <c r="I14" s="20">
        <f>'Điểm TC 5'!G10</f>
        <v>0</v>
      </c>
      <c r="J14" s="20">
        <f t="shared" si="0"/>
        <v>80</v>
      </c>
      <c r="K14" s="24" t="str">
        <f t="shared" si="1"/>
        <v>Tốt</v>
      </c>
    </row>
    <row r="15" spans="1:11" ht="20" customHeight="1">
      <c r="A15" s="22">
        <v>9</v>
      </c>
      <c r="B15" s="41" t="s">
        <v>49</v>
      </c>
      <c r="C15" s="30" t="s">
        <v>50</v>
      </c>
      <c r="D15" s="40">
        <v>37094</v>
      </c>
      <c r="E15" s="17">
        <f>'Điểm TC 1'!L11</f>
        <v>13</v>
      </c>
      <c r="F15" s="23">
        <f>'Điểm TC 2'!J11</f>
        <v>25</v>
      </c>
      <c r="G15" s="23">
        <f>'Điểm TC 3'!G11</f>
        <v>20</v>
      </c>
      <c r="H15" s="23">
        <f>'Điểm TC 4'!H11</f>
        <v>20</v>
      </c>
      <c r="I15" s="20">
        <f>'Điểm TC 5'!G11</f>
        <v>0</v>
      </c>
      <c r="J15" s="20">
        <f t="shared" si="0"/>
        <v>78</v>
      </c>
      <c r="K15" s="24" t="str">
        <f t="shared" si="1"/>
        <v>Khá</v>
      </c>
    </row>
    <row r="16" spans="1:11" ht="20" customHeight="1">
      <c r="A16" s="22">
        <v>10</v>
      </c>
      <c r="B16" s="41" t="s">
        <v>51</v>
      </c>
      <c r="C16" s="30" t="s">
        <v>52</v>
      </c>
      <c r="D16" s="40">
        <v>36574</v>
      </c>
      <c r="E16" s="17">
        <f>'Điểm TC 1'!L12</f>
        <v>14</v>
      </c>
      <c r="F16" s="23">
        <f>'Điểm TC 2'!J12</f>
        <v>25</v>
      </c>
      <c r="G16" s="23">
        <f>'Điểm TC 3'!G12</f>
        <v>20</v>
      </c>
      <c r="H16" s="23">
        <f>'Điểm TC 4'!H12</f>
        <v>20</v>
      </c>
      <c r="I16" s="20">
        <f>'Điểm TC 5'!G12</f>
        <v>10</v>
      </c>
      <c r="J16" s="20">
        <f t="shared" si="0"/>
        <v>89</v>
      </c>
      <c r="K16" s="24" t="str">
        <f t="shared" si="1"/>
        <v>Tốt</v>
      </c>
    </row>
    <row r="17" spans="1:11" ht="20" customHeight="1">
      <c r="A17" s="22">
        <v>11</v>
      </c>
      <c r="B17" s="41" t="s">
        <v>53</v>
      </c>
      <c r="C17" s="30" t="s">
        <v>54</v>
      </c>
      <c r="D17" s="40">
        <v>37050</v>
      </c>
      <c r="E17" s="17">
        <f>'Điểm TC 1'!L13</f>
        <v>16</v>
      </c>
      <c r="F17" s="23">
        <f>'Điểm TC 2'!J13</f>
        <v>25</v>
      </c>
      <c r="G17" s="23">
        <f>'Điểm TC 3'!G13</f>
        <v>20</v>
      </c>
      <c r="H17" s="23">
        <f>'Điểm TC 4'!H13</f>
        <v>20</v>
      </c>
      <c r="I17" s="20">
        <f>'Điểm TC 5'!G13</f>
        <v>0</v>
      </c>
      <c r="J17" s="20">
        <f t="shared" si="0"/>
        <v>81</v>
      </c>
      <c r="K17" s="24" t="str">
        <f t="shared" si="1"/>
        <v>Tốt</v>
      </c>
    </row>
    <row r="18" spans="1:11" ht="20" customHeight="1">
      <c r="A18" s="22">
        <v>12</v>
      </c>
      <c r="B18" s="41" t="s">
        <v>55</v>
      </c>
      <c r="C18" s="30" t="s">
        <v>56</v>
      </c>
      <c r="D18" s="40">
        <v>36706</v>
      </c>
      <c r="E18" s="17">
        <f>'Điểm TC 1'!L14</f>
        <v>14</v>
      </c>
      <c r="F18" s="23">
        <f>'Điểm TC 2'!J14</f>
        <v>25</v>
      </c>
      <c r="G18" s="23">
        <f>'Điểm TC 3'!G14</f>
        <v>20</v>
      </c>
      <c r="H18" s="23">
        <f>'Điểm TC 4'!H14</f>
        <v>20</v>
      </c>
      <c r="I18" s="20">
        <f>'Điểm TC 5'!G14</f>
        <v>0</v>
      </c>
      <c r="J18" s="20">
        <f t="shared" si="0"/>
        <v>79</v>
      </c>
      <c r="K18" s="24" t="str">
        <f t="shared" si="1"/>
        <v>Khá</v>
      </c>
    </row>
    <row r="19" spans="1:11" ht="20" customHeight="1">
      <c r="A19" s="22">
        <v>13</v>
      </c>
      <c r="B19" s="41" t="s">
        <v>57</v>
      </c>
      <c r="C19" s="30" t="s">
        <v>58</v>
      </c>
      <c r="D19" s="40">
        <v>37165</v>
      </c>
      <c r="E19" s="17">
        <f>'Điểm TC 1'!L15</f>
        <v>11</v>
      </c>
      <c r="F19" s="23">
        <f>'Điểm TC 2'!J15</f>
        <v>25</v>
      </c>
      <c r="G19" s="23">
        <f>'Điểm TC 3'!G15</f>
        <v>20</v>
      </c>
      <c r="H19" s="23">
        <f>'Điểm TC 4'!H15</f>
        <v>18</v>
      </c>
      <c r="I19" s="20">
        <f>'Điểm TC 5'!G15</f>
        <v>0</v>
      </c>
      <c r="J19" s="20">
        <f t="shared" si="0"/>
        <v>74</v>
      </c>
      <c r="K19" s="24" t="str">
        <f t="shared" si="1"/>
        <v>Khá</v>
      </c>
    </row>
    <row r="20" spans="1:11" ht="20" customHeight="1">
      <c r="A20" s="22">
        <v>14</v>
      </c>
      <c r="B20" s="41" t="s">
        <v>59</v>
      </c>
      <c r="C20" s="30" t="s">
        <v>60</v>
      </c>
      <c r="D20" s="40">
        <v>37071</v>
      </c>
      <c r="E20" s="17">
        <f>'Điểm TC 1'!L16</f>
        <v>8</v>
      </c>
      <c r="F20" s="23">
        <f>'Điểm TC 2'!J16</f>
        <v>25</v>
      </c>
      <c r="G20" s="23">
        <f>'Điểm TC 3'!G16</f>
        <v>18</v>
      </c>
      <c r="H20" s="23">
        <f>'Điểm TC 4'!H16</f>
        <v>18</v>
      </c>
      <c r="I20" s="20">
        <f>'Điểm TC 5'!G16</f>
        <v>0</v>
      </c>
      <c r="J20" s="20">
        <f t="shared" si="0"/>
        <v>69</v>
      </c>
      <c r="K20" s="24" t="str">
        <f t="shared" si="1"/>
        <v>Khá</v>
      </c>
    </row>
    <row r="21" spans="1:11" ht="20" customHeight="1">
      <c r="A21" s="22">
        <v>15</v>
      </c>
      <c r="B21" s="41" t="s">
        <v>61</v>
      </c>
      <c r="C21" s="30" t="s">
        <v>62</v>
      </c>
      <c r="D21" s="40">
        <v>37179</v>
      </c>
      <c r="E21" s="17">
        <f>'Điểm TC 1'!L17</f>
        <v>16</v>
      </c>
      <c r="F21" s="23">
        <f>'Điểm TC 2'!J17</f>
        <v>25</v>
      </c>
      <c r="G21" s="23">
        <f>'Điểm TC 3'!G17</f>
        <v>20</v>
      </c>
      <c r="H21" s="23">
        <f>'Điểm TC 4'!H17</f>
        <v>20</v>
      </c>
      <c r="I21" s="20">
        <f>'Điểm TC 5'!G17</f>
        <v>0</v>
      </c>
      <c r="J21" s="20">
        <f t="shared" si="0"/>
        <v>81</v>
      </c>
      <c r="K21" s="24" t="str">
        <f t="shared" si="1"/>
        <v>Tốt</v>
      </c>
    </row>
    <row r="22" spans="1:11" ht="20" customHeight="1">
      <c r="A22" s="22">
        <v>16</v>
      </c>
      <c r="B22" s="41" t="s">
        <v>63</v>
      </c>
      <c r="C22" s="30" t="s">
        <v>64</v>
      </c>
      <c r="D22" s="40">
        <v>37252</v>
      </c>
      <c r="E22" s="17">
        <f>'Điểm TC 1'!L18</f>
        <v>16</v>
      </c>
      <c r="F22" s="23">
        <f>'Điểm TC 2'!J18</f>
        <v>25</v>
      </c>
      <c r="G22" s="23">
        <f>'Điểm TC 3'!G18</f>
        <v>20</v>
      </c>
      <c r="H22" s="23">
        <f>'Điểm TC 4'!H18</f>
        <v>20</v>
      </c>
      <c r="I22" s="20">
        <f>'Điểm TC 5'!G18</f>
        <v>0</v>
      </c>
      <c r="J22" s="20">
        <f t="shared" si="0"/>
        <v>81</v>
      </c>
      <c r="K22" s="24" t="str">
        <f t="shared" si="1"/>
        <v>Tốt</v>
      </c>
    </row>
    <row r="23" spans="1:11" ht="20" customHeight="1">
      <c r="A23" s="22">
        <v>17</v>
      </c>
      <c r="B23" s="41" t="s">
        <v>65</v>
      </c>
      <c r="C23" s="30" t="s">
        <v>66</v>
      </c>
      <c r="D23" s="40">
        <v>36909</v>
      </c>
      <c r="E23" s="17">
        <f>'Điểm TC 1'!L19</f>
        <v>16</v>
      </c>
      <c r="F23" s="23">
        <f>'Điểm TC 2'!J19</f>
        <v>25</v>
      </c>
      <c r="G23" s="23">
        <f>'Điểm TC 3'!G19</f>
        <v>20</v>
      </c>
      <c r="H23" s="23">
        <f>'Điểm TC 4'!H19</f>
        <v>20</v>
      </c>
      <c r="I23" s="20">
        <f>'Điểm TC 5'!G19</f>
        <v>0</v>
      </c>
      <c r="J23" s="20">
        <f t="shared" si="0"/>
        <v>81</v>
      </c>
      <c r="K23" s="24" t="str">
        <f t="shared" si="1"/>
        <v>Tốt</v>
      </c>
    </row>
    <row r="24" spans="1:11" ht="20" customHeight="1">
      <c r="A24" s="22">
        <v>18</v>
      </c>
      <c r="B24" s="41" t="s">
        <v>67</v>
      </c>
      <c r="C24" s="30" t="s">
        <v>68</v>
      </c>
      <c r="D24" s="40">
        <v>36892</v>
      </c>
      <c r="E24" s="17">
        <f>'Điểm TC 1'!L20</f>
        <v>16</v>
      </c>
      <c r="F24" s="23">
        <f>'Điểm TC 2'!J20</f>
        <v>25</v>
      </c>
      <c r="G24" s="23">
        <f>'Điểm TC 3'!G20</f>
        <v>20</v>
      </c>
      <c r="H24" s="23">
        <f>'Điểm TC 4'!H20</f>
        <v>20</v>
      </c>
      <c r="I24" s="20">
        <f>'Điểm TC 5'!G20</f>
        <v>0</v>
      </c>
      <c r="J24" s="20">
        <f t="shared" si="0"/>
        <v>81</v>
      </c>
      <c r="K24" s="24" t="str">
        <f t="shared" si="1"/>
        <v>Tốt</v>
      </c>
    </row>
    <row r="25" spans="1:11" ht="20" customHeight="1">
      <c r="A25" s="22">
        <v>19</v>
      </c>
      <c r="B25" s="41" t="s">
        <v>69</v>
      </c>
      <c r="C25" s="30" t="s">
        <v>70</v>
      </c>
      <c r="D25" s="40">
        <v>37144</v>
      </c>
      <c r="E25" s="17">
        <f>'Điểm TC 1'!L21</f>
        <v>16</v>
      </c>
      <c r="F25" s="23">
        <f>'Điểm TC 2'!J21</f>
        <v>25</v>
      </c>
      <c r="G25" s="23">
        <f>'Điểm TC 3'!G21</f>
        <v>20</v>
      </c>
      <c r="H25" s="23">
        <f>'Điểm TC 4'!H21</f>
        <v>20</v>
      </c>
      <c r="I25" s="20">
        <f>'Điểm TC 5'!G21</f>
        <v>0</v>
      </c>
      <c r="J25" s="20">
        <f t="shared" si="0"/>
        <v>81</v>
      </c>
      <c r="K25" s="24" t="str">
        <f t="shared" si="1"/>
        <v>Tốt</v>
      </c>
    </row>
    <row r="26" spans="1:11" ht="20" customHeight="1">
      <c r="A26" s="22">
        <v>20</v>
      </c>
      <c r="B26" s="41" t="s">
        <v>71</v>
      </c>
      <c r="C26" s="30" t="s">
        <v>72</v>
      </c>
      <c r="D26" s="40">
        <v>37100</v>
      </c>
      <c r="E26" s="17">
        <f>'Điểm TC 1'!L22</f>
        <v>15</v>
      </c>
      <c r="F26" s="23">
        <f>'Điểm TC 2'!J22</f>
        <v>25</v>
      </c>
      <c r="G26" s="23">
        <f>'Điểm TC 3'!G22</f>
        <v>20</v>
      </c>
      <c r="H26" s="23">
        <f>'Điểm TC 4'!H22</f>
        <v>20</v>
      </c>
      <c r="I26" s="20">
        <f>'Điểm TC 5'!G22</f>
        <v>0</v>
      </c>
      <c r="J26" s="20">
        <f t="shared" ref="J26:J33" si="2">SUM(E26:I26)</f>
        <v>80</v>
      </c>
      <c r="K26" s="24" t="str">
        <f t="shared" si="1"/>
        <v>Tốt</v>
      </c>
    </row>
    <row r="27" spans="1:11" ht="20" customHeight="1">
      <c r="A27" s="22">
        <v>21</v>
      </c>
      <c r="B27" s="41" t="s">
        <v>73</v>
      </c>
      <c r="C27" s="30" t="s">
        <v>74</v>
      </c>
      <c r="D27" s="40">
        <v>37183</v>
      </c>
      <c r="E27" s="17">
        <f>'Điểm TC 1'!L23</f>
        <v>18</v>
      </c>
      <c r="F27" s="23">
        <f>'Điểm TC 2'!J23</f>
        <v>25</v>
      </c>
      <c r="G27" s="23">
        <f>'Điểm TC 3'!G23</f>
        <v>20</v>
      </c>
      <c r="H27" s="23">
        <f>'Điểm TC 4'!H23</f>
        <v>20</v>
      </c>
      <c r="I27" s="20">
        <f>'Điểm TC 5'!G23</f>
        <v>10</v>
      </c>
      <c r="J27" s="20">
        <f t="shared" si="2"/>
        <v>93</v>
      </c>
      <c r="K27" s="24" t="str">
        <f t="shared" ref="K27:K32" si="3">IF(J27&gt;=90,"Xuất sắc", IF(J27&gt;=80,"Tốt", IF(J27&gt;=65, "Khá", IF(J27&gt;=50,"TB", IF(J27&gt;=35, "Yếu", "Kém")))))</f>
        <v>Xuất sắc</v>
      </c>
    </row>
    <row r="28" spans="1:11">
      <c r="A28" s="22">
        <v>22</v>
      </c>
      <c r="B28" s="41" t="s">
        <v>75</v>
      </c>
      <c r="C28" s="30" t="s">
        <v>76</v>
      </c>
      <c r="D28" s="40">
        <v>36999</v>
      </c>
      <c r="E28" s="17">
        <f>'Điểm TC 1'!L24</f>
        <v>16</v>
      </c>
      <c r="F28" s="23">
        <f>'Điểm TC 2'!J24</f>
        <v>25</v>
      </c>
      <c r="G28" s="23">
        <f>'Điểm TC 3'!G24</f>
        <v>20</v>
      </c>
      <c r="H28" s="23">
        <f>'Điểm TC 4'!H24</f>
        <v>20</v>
      </c>
      <c r="I28" s="20">
        <f>'Điểm TC 5'!G24</f>
        <v>0</v>
      </c>
      <c r="J28" s="20">
        <f t="shared" si="2"/>
        <v>81</v>
      </c>
      <c r="K28" s="24" t="str">
        <f t="shared" si="3"/>
        <v>Tốt</v>
      </c>
    </row>
    <row r="29" spans="1:11">
      <c r="A29" s="22">
        <v>23</v>
      </c>
      <c r="B29" s="41" t="s">
        <v>77</v>
      </c>
      <c r="C29" s="30" t="s">
        <v>78</v>
      </c>
      <c r="D29" s="40">
        <v>37205</v>
      </c>
      <c r="E29" s="17">
        <f>'Điểm TC 1'!L25</f>
        <v>13</v>
      </c>
      <c r="F29" s="23">
        <f>'Điểm TC 2'!J25</f>
        <v>25</v>
      </c>
      <c r="G29" s="23">
        <f>'Điểm TC 3'!G25</f>
        <v>20</v>
      </c>
      <c r="H29" s="23">
        <f>'Điểm TC 4'!H25</f>
        <v>20</v>
      </c>
      <c r="I29" s="20">
        <f>'Điểm TC 5'!G25</f>
        <v>10</v>
      </c>
      <c r="J29" s="25">
        <f t="shared" si="2"/>
        <v>88</v>
      </c>
      <c r="K29" s="26" t="str">
        <f t="shared" si="3"/>
        <v>Tốt</v>
      </c>
    </row>
    <row r="30" spans="1:11" s="2" customFormat="1" ht="18.75" customHeight="1">
      <c r="A30" s="22">
        <v>24</v>
      </c>
      <c r="B30" s="41" t="s">
        <v>79</v>
      </c>
      <c r="C30" s="30" t="s">
        <v>80</v>
      </c>
      <c r="D30" s="40">
        <v>36749</v>
      </c>
      <c r="E30" s="17">
        <f>'Điểm TC 1'!L26</f>
        <v>15</v>
      </c>
      <c r="F30" s="23">
        <f>'Điểm TC 2'!J26</f>
        <v>25</v>
      </c>
      <c r="G30" s="23">
        <f>'Điểm TC 3'!G26</f>
        <v>18</v>
      </c>
      <c r="H30" s="23">
        <f>'Điểm TC 4'!H26</f>
        <v>18</v>
      </c>
      <c r="I30" s="20">
        <f>'Điểm TC 5'!G26</f>
        <v>0</v>
      </c>
      <c r="J30" s="20">
        <f t="shared" si="2"/>
        <v>76</v>
      </c>
      <c r="K30" s="24" t="str">
        <f t="shared" si="3"/>
        <v>Khá</v>
      </c>
    </row>
    <row r="31" spans="1:11" s="2" customFormat="1" ht="18.75" customHeight="1">
      <c r="A31" s="22">
        <v>25</v>
      </c>
      <c r="B31" s="41" t="s">
        <v>81</v>
      </c>
      <c r="C31" s="30" t="s">
        <v>82</v>
      </c>
      <c r="D31" s="40">
        <v>37029</v>
      </c>
      <c r="E31" s="17">
        <f>'Điểm TC 1'!L27</f>
        <v>15</v>
      </c>
      <c r="F31" s="23">
        <f>'Điểm TC 2'!J27</f>
        <v>25</v>
      </c>
      <c r="G31" s="23">
        <f>'Điểm TC 3'!G27</f>
        <v>20</v>
      </c>
      <c r="H31" s="23">
        <f>'Điểm TC 4'!H27</f>
        <v>20</v>
      </c>
      <c r="I31" s="20">
        <f>'Điểm TC 5'!G27</f>
        <v>0</v>
      </c>
      <c r="J31" s="10">
        <f t="shared" si="2"/>
        <v>80</v>
      </c>
      <c r="K31" s="27" t="str">
        <f t="shared" si="3"/>
        <v>Tốt</v>
      </c>
    </row>
    <row r="32" spans="1:11" s="2" customFormat="1" ht="18.75" customHeight="1">
      <c r="A32" s="22">
        <v>26</v>
      </c>
      <c r="B32" s="41" t="s">
        <v>83</v>
      </c>
      <c r="C32" s="30" t="s">
        <v>84</v>
      </c>
      <c r="D32" s="40">
        <v>37014</v>
      </c>
      <c r="E32" s="17">
        <f>'Điểm TC 1'!L28</f>
        <v>16</v>
      </c>
      <c r="F32" s="23">
        <f>'Điểm TC 2'!J28</f>
        <v>25</v>
      </c>
      <c r="G32" s="23">
        <f>'Điểm TC 3'!G28</f>
        <v>20</v>
      </c>
      <c r="H32" s="23">
        <f>'Điểm TC 4'!H28</f>
        <v>20</v>
      </c>
      <c r="I32" s="20">
        <f>'Điểm TC 5'!G28</f>
        <v>0</v>
      </c>
      <c r="J32" s="10">
        <f t="shared" si="2"/>
        <v>81</v>
      </c>
      <c r="K32" s="27" t="str">
        <f t="shared" si="3"/>
        <v>Tốt</v>
      </c>
    </row>
    <row r="33" spans="1:15" s="2" customFormat="1">
      <c r="A33" s="22">
        <v>27</v>
      </c>
      <c r="B33" s="41" t="s">
        <v>85</v>
      </c>
      <c r="C33" s="30" t="s">
        <v>86</v>
      </c>
      <c r="D33" s="40">
        <v>37248</v>
      </c>
      <c r="E33" s="17">
        <f>'Điểm TC 1'!L29</f>
        <v>15</v>
      </c>
      <c r="F33" s="23">
        <f>'Điểm TC 2'!J29</f>
        <v>25</v>
      </c>
      <c r="G33" s="23">
        <f>'Điểm TC 3'!G29</f>
        <v>20</v>
      </c>
      <c r="H33" s="23">
        <f>'Điểm TC 4'!H29</f>
        <v>20</v>
      </c>
      <c r="I33" s="20">
        <f>'Điểm TC 5'!G29</f>
        <v>0</v>
      </c>
      <c r="J33" s="10">
        <f t="shared" si="2"/>
        <v>80</v>
      </c>
      <c r="K33" s="10" t="str">
        <f>IF(J33&gt;=90,"Xuất sắc",IF(J33&gt;=80,"Tốt",IF(J33&gt;=65,"Khá",IF(J33&gt;=50,"TB",IF(J33&gt;=35,"Yếu","Kém")))))</f>
        <v>Tốt</v>
      </c>
    </row>
    <row r="34" spans="1:15" s="2" customFormat="1">
      <c r="A34" s="22">
        <v>28</v>
      </c>
      <c r="B34" s="41" t="s">
        <v>87</v>
      </c>
      <c r="C34" s="30" t="s">
        <v>88</v>
      </c>
      <c r="D34" s="40">
        <v>36904</v>
      </c>
      <c r="E34" s="17">
        <f>'Điểm TC 1'!L30</f>
        <v>8</v>
      </c>
      <c r="F34" s="23">
        <f>'Điểm TC 2'!J30</f>
        <v>25</v>
      </c>
      <c r="G34" s="23">
        <f>'Điểm TC 3'!G30</f>
        <v>18</v>
      </c>
      <c r="H34" s="23">
        <f>'Điểm TC 4'!H30</f>
        <v>18</v>
      </c>
      <c r="I34" s="20">
        <f>'Điểm TC 5'!G30</f>
        <v>0</v>
      </c>
      <c r="J34" s="10">
        <f t="shared" ref="J34:J41" si="4">SUM(E34:I34)</f>
        <v>69</v>
      </c>
      <c r="K34" s="10" t="str">
        <f t="shared" ref="K34:K41" si="5">IF(J34&gt;=90,"Xuất sắc",IF(J34&gt;=80,"Tốt",IF(J34&gt;=65,"Khá",IF(J34&gt;=50,"TB",IF(J34&gt;=35,"Yếu","Kém")))))</f>
        <v>Khá</v>
      </c>
    </row>
    <row r="35" spans="1:15" s="2" customFormat="1">
      <c r="A35" s="22">
        <v>29</v>
      </c>
      <c r="B35" s="41" t="s">
        <v>89</v>
      </c>
      <c r="C35" s="30" t="s">
        <v>90</v>
      </c>
      <c r="D35" s="40">
        <v>37220</v>
      </c>
      <c r="E35" s="17">
        <f>'Điểm TC 1'!L31</f>
        <v>16</v>
      </c>
      <c r="F35" s="23">
        <f>'Điểm TC 2'!J31</f>
        <v>25</v>
      </c>
      <c r="G35" s="23">
        <f>'Điểm TC 3'!G31</f>
        <v>20</v>
      </c>
      <c r="H35" s="23">
        <f>'Điểm TC 4'!H31</f>
        <v>20</v>
      </c>
      <c r="I35" s="20">
        <f>'Điểm TC 5'!G31</f>
        <v>0</v>
      </c>
      <c r="J35" s="10">
        <f t="shared" si="4"/>
        <v>81</v>
      </c>
      <c r="K35" s="10" t="str">
        <f t="shared" si="5"/>
        <v>Tốt</v>
      </c>
    </row>
    <row r="36" spans="1:15" s="2" customFormat="1">
      <c r="A36" s="22">
        <v>30</v>
      </c>
      <c r="B36" s="41" t="s">
        <v>91</v>
      </c>
      <c r="C36" s="30" t="s">
        <v>92</v>
      </c>
      <c r="D36" s="40">
        <v>37124</v>
      </c>
      <c r="E36" s="17">
        <f>'Điểm TC 1'!L32</f>
        <v>18</v>
      </c>
      <c r="F36" s="23">
        <f>'Điểm TC 2'!J32</f>
        <v>25</v>
      </c>
      <c r="G36" s="23">
        <f>'Điểm TC 3'!G32</f>
        <v>20</v>
      </c>
      <c r="H36" s="23">
        <f>'Điểm TC 4'!H32</f>
        <v>20</v>
      </c>
      <c r="I36" s="20">
        <f>'Điểm TC 5'!G32</f>
        <v>10</v>
      </c>
      <c r="J36" s="10">
        <f t="shared" si="4"/>
        <v>93</v>
      </c>
      <c r="K36" s="10" t="str">
        <f t="shared" si="5"/>
        <v>Xuất sắc</v>
      </c>
    </row>
    <row r="37" spans="1:15" s="2" customFormat="1">
      <c r="A37" s="22">
        <v>31</v>
      </c>
      <c r="B37" s="41" t="s">
        <v>93</v>
      </c>
      <c r="C37" s="30" t="s">
        <v>94</v>
      </c>
      <c r="D37" s="40">
        <v>37047</v>
      </c>
      <c r="E37" s="17">
        <f>'Điểm TC 1'!L33</f>
        <v>16</v>
      </c>
      <c r="F37" s="23">
        <f>'Điểm TC 2'!J33</f>
        <v>25</v>
      </c>
      <c r="G37" s="23">
        <f>'Điểm TC 3'!G33</f>
        <v>20</v>
      </c>
      <c r="H37" s="23">
        <f>'Điểm TC 4'!H33</f>
        <v>20</v>
      </c>
      <c r="I37" s="20">
        <f>'Điểm TC 5'!G33</f>
        <v>0</v>
      </c>
      <c r="J37" s="10">
        <f t="shared" si="4"/>
        <v>81</v>
      </c>
      <c r="K37" s="10" t="str">
        <f t="shared" si="5"/>
        <v>Tốt</v>
      </c>
    </row>
    <row r="38" spans="1:15" s="2" customFormat="1">
      <c r="A38" s="22">
        <v>32</v>
      </c>
      <c r="B38" s="41" t="s">
        <v>95</v>
      </c>
      <c r="C38" s="30" t="s">
        <v>96</v>
      </c>
      <c r="D38" s="40">
        <v>36901</v>
      </c>
      <c r="E38" s="17">
        <f>'Điểm TC 1'!L34</f>
        <v>13</v>
      </c>
      <c r="F38" s="23">
        <f>'Điểm TC 2'!J34</f>
        <v>25</v>
      </c>
      <c r="G38" s="23">
        <f>'Điểm TC 3'!G34</f>
        <v>20</v>
      </c>
      <c r="H38" s="23">
        <f>'Điểm TC 4'!H34</f>
        <v>18</v>
      </c>
      <c r="I38" s="20">
        <f>'Điểm TC 5'!G34</f>
        <v>0</v>
      </c>
      <c r="J38" s="10">
        <f t="shared" si="4"/>
        <v>76</v>
      </c>
      <c r="K38" s="10" t="str">
        <f t="shared" si="5"/>
        <v>Khá</v>
      </c>
    </row>
    <row r="39" spans="1:15" s="2" customFormat="1">
      <c r="A39" s="22">
        <v>33</v>
      </c>
      <c r="B39" s="41" t="s">
        <v>97</v>
      </c>
      <c r="C39" s="30" t="s">
        <v>98</v>
      </c>
      <c r="D39" s="40">
        <v>36636</v>
      </c>
      <c r="E39" s="17">
        <f>'Điểm TC 1'!L35</f>
        <v>8</v>
      </c>
      <c r="F39" s="23">
        <f>'Điểm TC 2'!J35</f>
        <v>25</v>
      </c>
      <c r="G39" s="23">
        <f>'Điểm TC 3'!G35</f>
        <v>18</v>
      </c>
      <c r="H39" s="23">
        <f>'Điểm TC 4'!H35</f>
        <v>18</v>
      </c>
      <c r="I39" s="20">
        <f>'Điểm TC 5'!G35</f>
        <v>0</v>
      </c>
      <c r="J39" s="10">
        <f t="shared" si="4"/>
        <v>69</v>
      </c>
      <c r="K39" s="10" t="str">
        <f t="shared" si="5"/>
        <v>Khá</v>
      </c>
    </row>
    <row r="40" spans="1:15" s="2" customFormat="1">
      <c r="A40" s="22">
        <v>34</v>
      </c>
      <c r="B40" s="41" t="s">
        <v>99</v>
      </c>
      <c r="C40" s="30" t="s">
        <v>100</v>
      </c>
      <c r="D40" s="40">
        <v>36848</v>
      </c>
      <c r="E40" s="17">
        <f>'Điểm TC 1'!L36</f>
        <v>13</v>
      </c>
      <c r="F40" s="23">
        <f>'Điểm TC 2'!J36</f>
        <v>25</v>
      </c>
      <c r="G40" s="23">
        <f>'Điểm TC 3'!G36</f>
        <v>20</v>
      </c>
      <c r="H40" s="23">
        <f>'Điểm TC 4'!H36</f>
        <v>20</v>
      </c>
      <c r="I40" s="20">
        <f>'Điểm TC 5'!G36</f>
        <v>0</v>
      </c>
      <c r="J40" s="10">
        <f t="shared" si="4"/>
        <v>78</v>
      </c>
      <c r="K40" s="10" t="str">
        <f t="shared" si="5"/>
        <v>Khá</v>
      </c>
    </row>
    <row r="41" spans="1:15" s="2" customFormat="1">
      <c r="A41" s="22">
        <v>35</v>
      </c>
      <c r="B41" s="41" t="s">
        <v>101</v>
      </c>
      <c r="C41" s="30" t="s">
        <v>102</v>
      </c>
      <c r="D41" s="40">
        <v>37110</v>
      </c>
      <c r="E41" s="17">
        <f>'Điểm TC 1'!L37</f>
        <v>8</v>
      </c>
      <c r="F41" s="23">
        <f>'Điểm TC 2'!J37</f>
        <v>25</v>
      </c>
      <c r="G41" s="23">
        <f>'Điểm TC 3'!G37</f>
        <v>20</v>
      </c>
      <c r="H41" s="23">
        <f>'Điểm TC 4'!H37</f>
        <v>18</v>
      </c>
      <c r="I41" s="20">
        <f>'Điểm TC 5'!G37</f>
        <v>0</v>
      </c>
      <c r="J41" s="10">
        <f t="shared" si="4"/>
        <v>71</v>
      </c>
      <c r="K41" s="10" t="str">
        <f t="shared" si="5"/>
        <v>Khá</v>
      </c>
    </row>
    <row r="42" spans="1:15" s="2" customFormat="1">
      <c r="A42" s="22">
        <v>36</v>
      </c>
      <c r="B42" s="41" t="s">
        <v>103</v>
      </c>
      <c r="C42" s="30" t="s">
        <v>104</v>
      </c>
      <c r="D42" s="40">
        <v>36538</v>
      </c>
      <c r="E42" s="17">
        <f>'Điểm TC 1'!L38</f>
        <v>11</v>
      </c>
      <c r="F42" s="23">
        <f>'Điểm TC 2'!J38</f>
        <v>25</v>
      </c>
      <c r="G42" s="23">
        <f>'Điểm TC 3'!G38</f>
        <v>20</v>
      </c>
      <c r="H42" s="23">
        <f>'Điểm TC 4'!H38</f>
        <v>20</v>
      </c>
      <c r="I42" s="20">
        <f>'Điểm TC 5'!G38</f>
        <v>0</v>
      </c>
      <c r="J42" s="10">
        <f>SUM(E42:I42)</f>
        <v>76</v>
      </c>
      <c r="K42" s="10" t="str">
        <f>IF(J42&gt;=90,"Xuất sắc",IF(J42&gt;=80,"Tốt",IF(J42&gt;=65,"Khá",IF(J42&gt;=50,"TB",IF(J42&gt;=35,"Yếu","Kém")))))</f>
        <v>Khá</v>
      </c>
    </row>
    <row r="43" spans="1:15" s="2" customFormat="1">
      <c r="A43" s="14"/>
      <c r="B43" s="12"/>
      <c r="C43" s="13"/>
      <c r="D43" s="12"/>
      <c r="E43" s="15"/>
      <c r="F43" s="15"/>
      <c r="G43" s="15"/>
      <c r="H43" s="15"/>
      <c r="I43" s="15"/>
      <c r="J43" s="15"/>
      <c r="K43" s="16"/>
    </row>
    <row r="44" spans="1:15" s="2" customFormat="1">
      <c r="A44" s="3"/>
      <c r="B44" s="6" t="s">
        <v>17</v>
      </c>
      <c r="C44" s="6" t="str">
        <f>"= "&amp;COUNTIF($K$7:$K$42,"Xuất sắc")&amp;" / "&amp;COUNTA($K$7:$K$42)</f>
        <v>= 2 / 36</v>
      </c>
      <c r="D44" s="7">
        <f>COUNTIF($K$7:$K$42,"Xuất sắc")/COUNTA($K$7:$K$42)</f>
        <v>5.5555555555555552E-2</v>
      </c>
      <c r="E44" s="8"/>
      <c r="F44" s="6" t="s">
        <v>20</v>
      </c>
      <c r="G44" s="9"/>
      <c r="H44" s="8"/>
      <c r="I44" s="6" t="str">
        <f>"= "&amp;COUNTIF($K$7:$K$42,"TB")&amp;" / "&amp;COUNTA($K$7:$K$42)</f>
        <v>= 0 / 36</v>
      </c>
      <c r="J44" s="7">
        <f>COUNTIF($K$7:$K$42,"TB")/COUNTA($K$7:$K$42)</f>
        <v>0</v>
      </c>
      <c r="O44" s="11"/>
    </row>
    <row r="45" spans="1:15">
      <c r="B45" s="6" t="s">
        <v>18</v>
      </c>
      <c r="C45" s="6" t="str">
        <f>"= "&amp;COUNTIF($K$7:$K$243,"Tốt")&amp;" / "&amp;COUNTA($K$7:$K$42)</f>
        <v>= 20 / 36</v>
      </c>
      <c r="D45" s="7">
        <f>COUNTIF($K$7:$K$42,"Tốt")/COUNTA($K$7:$K$42)</f>
        <v>0.55555555555555558</v>
      </c>
      <c r="E45" s="8"/>
      <c r="F45" s="6" t="s">
        <v>21</v>
      </c>
      <c r="G45" s="9"/>
      <c r="H45" s="8"/>
      <c r="I45" s="6" t="str">
        <f>"= "&amp;COUNTIF($K$7:$K$42,"Yếu")&amp;" / "&amp;COUNTA($K$7:$K$42)</f>
        <v>= 0 / 36</v>
      </c>
      <c r="J45" s="7">
        <f>COUNTIF($K$7:$K$42,"Yếu")/COUNTA($K$7:$K$42)</f>
        <v>0</v>
      </c>
    </row>
    <row r="46" spans="1:15">
      <c r="B46" s="6" t="s">
        <v>19</v>
      </c>
      <c r="C46" s="6" t="str">
        <f>"= "&amp;COUNTIF($K$7:$K$42,"Khá")&amp;" / "&amp;COUNTA($K$7:$K$42)</f>
        <v>= 14 / 36</v>
      </c>
      <c r="D46" s="7">
        <f>COUNTIF($K$7:$K$42,"Khá")/COUNTA($K$7:$K$42)</f>
        <v>0.3888888888888889</v>
      </c>
      <c r="E46" s="8"/>
      <c r="F46" s="6" t="s">
        <v>22</v>
      </c>
      <c r="G46" s="8"/>
      <c r="H46" s="5"/>
      <c r="I46" s="6" t="str">
        <f>"= "&amp;COUNTIF($K$7:$K$42,"Kém")&amp;" / "&amp;COUNTA($K$7:$K$42)</f>
        <v>= 0 / 36</v>
      </c>
      <c r="J46" s="7">
        <f>COUNTIF($K$7:$K$42,"Kém")/COUNTA($K$7:$K$42)</f>
        <v>0</v>
      </c>
    </row>
    <row r="47" spans="1:15">
      <c r="C47" s="8"/>
      <c r="D47" s="8"/>
      <c r="E47" s="8"/>
      <c r="F47" s="8"/>
      <c r="K47" s="4"/>
    </row>
    <row r="48" spans="1:15">
      <c r="F48" s="59" t="str">
        <f ca="1">"Hưng Yên, ngày "&amp;DAY(TODAY())&amp;" tháng "&amp;MONTH(TODAY())&amp;" năm "&amp;YEAR(NOW())</f>
        <v>Hưng Yên, ngày 6 tháng 9 năm 2023</v>
      </c>
      <c r="G48" s="59"/>
      <c r="H48" s="59"/>
      <c r="I48" s="59"/>
      <c r="J48" s="59"/>
      <c r="K48" s="59"/>
    </row>
    <row r="49" spans="1:11">
      <c r="A49" s="1"/>
      <c r="B49" s="57" t="s">
        <v>180</v>
      </c>
      <c r="C49" s="57"/>
      <c r="D49" s="57" t="s">
        <v>15</v>
      </c>
      <c r="E49" s="57"/>
      <c r="F49" s="57" t="s">
        <v>16</v>
      </c>
      <c r="G49" s="57"/>
      <c r="H49" s="57"/>
      <c r="I49" s="57"/>
      <c r="J49" s="57"/>
      <c r="K49" s="57"/>
    </row>
    <row r="50" spans="1:11">
      <c r="A50" s="1"/>
      <c r="B50" s="58"/>
      <c r="C50" s="58"/>
      <c r="D50" s="58"/>
      <c r="E50" s="58"/>
      <c r="F50" s="58"/>
      <c r="G50" s="58"/>
      <c r="H50" s="58"/>
      <c r="I50" s="58"/>
      <c r="J50" s="58"/>
      <c r="K50" s="58"/>
    </row>
    <row r="51" spans="1:11">
      <c r="A51" s="1"/>
      <c r="B51" s="1"/>
      <c r="C51" s="2"/>
      <c r="D51" s="2"/>
      <c r="E51" s="2"/>
      <c r="F51" s="2"/>
      <c r="G51" s="2"/>
      <c r="H51" s="2"/>
      <c r="I51" s="1"/>
      <c r="J51" s="2"/>
      <c r="K51" s="2"/>
    </row>
    <row r="52" spans="1:11">
      <c r="A52" s="1"/>
      <c r="B52" s="1"/>
      <c r="C52" s="2"/>
      <c r="D52" s="2"/>
      <c r="E52" s="2"/>
      <c r="F52" s="2"/>
      <c r="G52" s="2"/>
      <c r="H52" s="2"/>
      <c r="I52" s="1"/>
      <c r="J52" s="2"/>
      <c r="K52" s="2"/>
    </row>
    <row r="53" spans="1:11">
      <c r="A53" s="1"/>
      <c r="B53" s="56" t="s">
        <v>190</v>
      </c>
      <c r="C53" s="56"/>
      <c r="D53" s="56" t="s">
        <v>24</v>
      </c>
      <c r="E53" s="56"/>
      <c r="F53" s="56" t="str">
        <f>IF($B$5=101198, "Nguyễn Thị Bích Quyên", IF($B$5=125204, "Nguyễn Thành Trung", IF($B$5=125207, "Ngô Quang Hưng", "")))</f>
        <v>Nguyễn Thị Bích Quyên</v>
      </c>
      <c r="G53" s="56"/>
      <c r="H53" s="56"/>
      <c r="I53" s="56"/>
      <c r="J53" s="56"/>
      <c r="K53" s="56"/>
    </row>
  </sheetData>
  <mergeCells count="15">
    <mergeCell ref="E1:K1"/>
    <mergeCell ref="A4:K4"/>
    <mergeCell ref="E2:K2"/>
    <mergeCell ref="A1:D1"/>
    <mergeCell ref="A2:D2"/>
    <mergeCell ref="F48:K48"/>
    <mergeCell ref="D49:E49"/>
    <mergeCell ref="D50:E50"/>
    <mergeCell ref="B49:C49"/>
    <mergeCell ref="B50:C50"/>
    <mergeCell ref="D53:E53"/>
    <mergeCell ref="F53:K53"/>
    <mergeCell ref="B53:C53"/>
    <mergeCell ref="F49:K49"/>
    <mergeCell ref="F50:K50"/>
  </mergeCells>
  <phoneticPr fontId="3" type="noConversion"/>
  <printOptions horizontalCentered="1"/>
  <pageMargins left="0.2" right="0.2" top="0.75" bottom="0" header="0.5" footer="0"/>
  <pageSetup paperSize="9"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tabSelected="1" workbookViewId="0">
      <pane ySplit="2" topLeftCell="A3" activePane="bottomLeft" state="frozen"/>
      <selection pane="bottomLeft" activeCell="F5" sqref="F5:F14"/>
    </sheetView>
  </sheetViews>
  <sheetFormatPr baseColWidth="10" defaultColWidth="8.83203125" defaultRowHeight="13"/>
  <cols>
    <col min="1" max="1" width="8.83203125" style="31" customWidth="1"/>
    <col min="2" max="2" width="12.1640625" style="31" customWidth="1"/>
    <col min="3" max="3" width="26.6640625" style="31" customWidth="1"/>
    <col min="4" max="5" width="9.6640625" style="31" customWidth="1"/>
    <col min="6" max="6" width="13.1640625" style="31" bestFit="1" customWidth="1"/>
    <col min="7" max="7" width="14.33203125" style="31" customWidth="1"/>
    <col min="8" max="8" width="9.5" style="31" bestFit="1" customWidth="1"/>
    <col min="9" max="9" width="10.6640625" style="31" bestFit="1" customWidth="1"/>
    <col min="10" max="10" width="13.33203125" style="31" bestFit="1" customWidth="1"/>
    <col min="11" max="11" width="8.83203125" style="31"/>
    <col min="12" max="12" width="15.83203125" style="31" bestFit="1" customWidth="1"/>
    <col min="13" max="16384" width="8.83203125" style="31"/>
  </cols>
  <sheetData>
    <row r="1" spans="1:12" ht="34">
      <c r="A1" s="62" t="s">
        <v>0</v>
      </c>
      <c r="B1" s="62" t="s">
        <v>14</v>
      </c>
      <c r="C1" s="62" t="s">
        <v>1</v>
      </c>
      <c r="D1" s="62" t="s">
        <v>25</v>
      </c>
      <c r="E1" s="33" t="s">
        <v>28</v>
      </c>
      <c r="F1" s="33" t="s">
        <v>133</v>
      </c>
      <c r="G1" s="33" t="s">
        <v>119</v>
      </c>
      <c r="H1" s="33" t="s">
        <v>131</v>
      </c>
      <c r="I1" s="33" t="s">
        <v>132</v>
      </c>
      <c r="J1" s="33" t="s">
        <v>118</v>
      </c>
      <c r="K1" s="33" t="s">
        <v>29</v>
      </c>
      <c r="L1" s="33" t="s">
        <v>30</v>
      </c>
    </row>
    <row r="2" spans="1:12" ht="16">
      <c r="A2" s="62"/>
      <c r="B2" s="62"/>
      <c r="C2" s="62"/>
      <c r="D2" s="62"/>
      <c r="E2" s="34"/>
      <c r="F2" s="34">
        <v>22</v>
      </c>
      <c r="G2" s="34">
        <v>6</v>
      </c>
      <c r="H2" s="34">
        <v>2</v>
      </c>
      <c r="I2" s="34">
        <v>2</v>
      </c>
      <c r="J2" s="34">
        <v>4</v>
      </c>
      <c r="K2" s="34">
        <v>6</v>
      </c>
      <c r="L2" s="34">
        <v>20</v>
      </c>
    </row>
    <row r="3" spans="1:12" ht="14">
      <c r="A3" s="22">
        <v>1</v>
      </c>
      <c r="B3" s="30" t="s">
        <v>33</v>
      </c>
      <c r="C3" s="30" t="s">
        <v>34</v>
      </c>
      <c r="D3" s="55">
        <v>1.7000000000000002</v>
      </c>
      <c r="E3" s="54">
        <v>4</v>
      </c>
      <c r="F3" s="29">
        <f>E3/$F$2</f>
        <v>0.18181818181818182</v>
      </c>
      <c r="G3" s="28">
        <v>5</v>
      </c>
      <c r="H3" s="28">
        <v>0</v>
      </c>
      <c r="I3" s="28">
        <v>0</v>
      </c>
      <c r="J3" s="28">
        <f t="shared" ref="J3:J29" si="0">IF(F3=0%, 4, IF(F3&lt;10%, 3, IF(F3&lt;=20%, 2, IF(F3&lt;=30%,1,0))))</f>
        <v>2</v>
      </c>
      <c r="K3" s="28">
        <f t="shared" ref="K3:K29" si="1">IF(D3&lt;5, 0, IF(D3&lt;6, 2, IF(D3&lt;7, 3, IF(D3&lt;8, 4, IF(D3&lt;9, 5,6)))))</f>
        <v>0</v>
      </c>
      <c r="L3" s="28">
        <f>SUM(G3:K3)</f>
        <v>7</v>
      </c>
    </row>
    <row r="4" spans="1:12" ht="14">
      <c r="A4" s="22">
        <v>2</v>
      </c>
      <c r="B4" s="30" t="s">
        <v>35</v>
      </c>
      <c r="C4" s="30" t="s">
        <v>36</v>
      </c>
      <c r="D4" s="55">
        <v>8.1909090909090896</v>
      </c>
      <c r="E4" s="31">
        <v>0</v>
      </c>
      <c r="F4" s="29">
        <f t="shared" ref="F4:F38" si="2">E4/$F$2</f>
        <v>0</v>
      </c>
      <c r="G4" s="28">
        <v>6</v>
      </c>
      <c r="H4" s="28">
        <v>0</v>
      </c>
      <c r="I4" s="28">
        <v>1</v>
      </c>
      <c r="J4" s="28">
        <f>IF(F4=0%, 4, IF(F4&lt;10%, 3, IF(F4&lt;=20%, 2, IF(F4&lt;=30%,1,0))))</f>
        <v>4</v>
      </c>
      <c r="K4" s="28">
        <f t="shared" si="1"/>
        <v>5</v>
      </c>
      <c r="L4" s="28">
        <f t="shared" ref="L4:L38" si="3">SUM(G4:K4)</f>
        <v>16</v>
      </c>
    </row>
    <row r="5" spans="1:12" ht="14">
      <c r="A5" s="22">
        <v>3</v>
      </c>
      <c r="B5" s="30" t="s">
        <v>37</v>
      </c>
      <c r="C5" s="30" t="s">
        <v>38</v>
      </c>
      <c r="D5" s="55">
        <v>7.9909090909090912</v>
      </c>
      <c r="E5" s="54">
        <v>4</v>
      </c>
      <c r="F5" s="29">
        <f t="shared" si="2"/>
        <v>0.18181818181818182</v>
      </c>
      <c r="G5" s="28">
        <v>5</v>
      </c>
      <c r="H5" s="28">
        <v>0</v>
      </c>
      <c r="I5" s="28">
        <v>1</v>
      </c>
      <c r="J5" s="28">
        <f t="shared" si="0"/>
        <v>2</v>
      </c>
      <c r="K5" s="28">
        <f t="shared" si="1"/>
        <v>4</v>
      </c>
      <c r="L5" s="28">
        <f t="shared" si="3"/>
        <v>12</v>
      </c>
    </row>
    <row r="6" spans="1:12" ht="14">
      <c r="A6" s="22">
        <v>4</v>
      </c>
      <c r="B6" s="30" t="s">
        <v>39</v>
      </c>
      <c r="C6" s="30" t="s">
        <v>40</v>
      </c>
      <c r="D6" s="55">
        <v>7.6</v>
      </c>
      <c r="E6" s="54">
        <v>2</v>
      </c>
      <c r="F6" s="29">
        <f t="shared" si="2"/>
        <v>9.0909090909090912E-2</v>
      </c>
      <c r="G6" s="28">
        <v>5</v>
      </c>
      <c r="H6" s="28">
        <v>0</v>
      </c>
      <c r="I6" s="28">
        <v>1</v>
      </c>
      <c r="J6" s="28">
        <f t="shared" si="0"/>
        <v>3</v>
      </c>
      <c r="K6" s="28">
        <f t="shared" si="1"/>
        <v>4</v>
      </c>
      <c r="L6" s="28">
        <f t="shared" si="3"/>
        <v>13</v>
      </c>
    </row>
    <row r="7" spans="1:12" ht="14">
      <c r="A7" s="22">
        <v>5</v>
      </c>
      <c r="B7" s="30" t="s">
        <v>41</v>
      </c>
      <c r="C7" s="30" t="s">
        <v>42</v>
      </c>
      <c r="D7" s="55">
        <v>7.4181818181818189</v>
      </c>
      <c r="E7" s="54">
        <v>0</v>
      </c>
      <c r="F7" s="29">
        <f t="shared" si="2"/>
        <v>0</v>
      </c>
      <c r="G7" s="28">
        <v>6</v>
      </c>
      <c r="H7" s="28">
        <v>0</v>
      </c>
      <c r="I7" s="28">
        <v>1</v>
      </c>
      <c r="J7" s="28">
        <f t="shared" si="0"/>
        <v>4</v>
      </c>
      <c r="K7" s="28">
        <f t="shared" si="1"/>
        <v>4</v>
      </c>
      <c r="L7" s="28">
        <f t="shared" si="3"/>
        <v>15</v>
      </c>
    </row>
    <row r="8" spans="1:12" ht="14">
      <c r="A8" s="22">
        <v>6</v>
      </c>
      <c r="B8" s="30" t="s">
        <v>43</v>
      </c>
      <c r="C8" s="30" t="s">
        <v>44</v>
      </c>
      <c r="D8" s="55">
        <v>7.4363636363636365</v>
      </c>
      <c r="E8" s="54">
        <v>4</v>
      </c>
      <c r="F8" s="29">
        <f t="shared" si="2"/>
        <v>0.18181818181818182</v>
      </c>
      <c r="G8" s="28">
        <v>5</v>
      </c>
      <c r="H8" s="28">
        <v>0</v>
      </c>
      <c r="I8" s="28">
        <v>1</v>
      </c>
      <c r="J8" s="28">
        <f t="shared" si="0"/>
        <v>2</v>
      </c>
      <c r="K8" s="28">
        <f t="shared" si="1"/>
        <v>4</v>
      </c>
      <c r="L8" s="28">
        <f t="shared" si="3"/>
        <v>12</v>
      </c>
    </row>
    <row r="9" spans="1:12" ht="14">
      <c r="A9" s="22">
        <v>7</v>
      </c>
      <c r="B9" s="30" t="s">
        <v>45</v>
      </c>
      <c r="C9" s="30" t="s">
        <v>46</v>
      </c>
      <c r="D9" s="55">
        <v>7.3454545454545466</v>
      </c>
      <c r="E9" s="54">
        <v>0</v>
      </c>
      <c r="F9" s="29">
        <f t="shared" si="2"/>
        <v>0</v>
      </c>
      <c r="G9" s="28">
        <v>6</v>
      </c>
      <c r="H9" s="28">
        <v>0</v>
      </c>
      <c r="I9" s="28">
        <v>1</v>
      </c>
      <c r="J9" s="28">
        <f t="shared" si="0"/>
        <v>4</v>
      </c>
      <c r="K9" s="28">
        <f t="shared" si="1"/>
        <v>4</v>
      </c>
      <c r="L9" s="28">
        <f t="shared" si="3"/>
        <v>15</v>
      </c>
    </row>
    <row r="10" spans="1:12" ht="14">
      <c r="A10" s="22">
        <v>8</v>
      </c>
      <c r="B10" s="30" t="s">
        <v>47</v>
      </c>
      <c r="C10" s="30" t="s">
        <v>48</v>
      </c>
      <c r="D10" s="55">
        <v>7.7454545454545443</v>
      </c>
      <c r="E10" s="54">
        <v>0</v>
      </c>
      <c r="F10" s="29">
        <f t="shared" si="2"/>
        <v>0</v>
      </c>
      <c r="G10" s="28">
        <v>6</v>
      </c>
      <c r="H10" s="28">
        <v>0</v>
      </c>
      <c r="I10" s="28">
        <v>1</v>
      </c>
      <c r="J10" s="28">
        <f t="shared" si="0"/>
        <v>4</v>
      </c>
      <c r="K10" s="28">
        <f t="shared" si="1"/>
        <v>4</v>
      </c>
      <c r="L10" s="28">
        <f t="shared" si="3"/>
        <v>15</v>
      </c>
    </row>
    <row r="11" spans="1:12" ht="14">
      <c r="A11" s="22">
        <v>9</v>
      </c>
      <c r="B11" s="30" t="s">
        <v>49</v>
      </c>
      <c r="C11" s="30" t="s">
        <v>50</v>
      </c>
      <c r="D11" s="55">
        <v>7.6909090909090905</v>
      </c>
      <c r="E11" s="54">
        <v>2</v>
      </c>
      <c r="F11" s="29">
        <f t="shared" si="2"/>
        <v>9.0909090909090912E-2</v>
      </c>
      <c r="G11" s="28">
        <v>5</v>
      </c>
      <c r="H11" s="28">
        <v>0</v>
      </c>
      <c r="I11" s="28">
        <v>1</v>
      </c>
      <c r="J11" s="28">
        <f t="shared" si="0"/>
        <v>3</v>
      </c>
      <c r="K11" s="28">
        <f>IF(D11&lt;5, 0, IF(D11&lt;6, 2, IF(D11&lt;7, 3, IF(D11&lt;8, 4, IF(D11&lt;9, 5,6)))))</f>
        <v>4</v>
      </c>
      <c r="L11" s="28">
        <f t="shared" si="3"/>
        <v>13</v>
      </c>
    </row>
    <row r="12" spans="1:12" ht="14">
      <c r="A12" s="22">
        <v>10</v>
      </c>
      <c r="B12" s="30" t="s">
        <v>51</v>
      </c>
      <c r="C12" s="30" t="s">
        <v>52</v>
      </c>
      <c r="D12" s="55">
        <v>8.963636363636363</v>
      </c>
      <c r="E12" s="54">
        <v>2</v>
      </c>
      <c r="F12" s="29">
        <f t="shared" si="2"/>
        <v>9.0909090909090912E-2</v>
      </c>
      <c r="G12" s="28">
        <v>5</v>
      </c>
      <c r="H12" s="28">
        <v>0</v>
      </c>
      <c r="I12" s="28">
        <v>1</v>
      </c>
      <c r="J12" s="28">
        <f t="shared" si="0"/>
        <v>3</v>
      </c>
      <c r="K12" s="28">
        <f t="shared" si="1"/>
        <v>5</v>
      </c>
      <c r="L12" s="28">
        <f t="shared" si="3"/>
        <v>14</v>
      </c>
    </row>
    <row r="13" spans="1:12" ht="14">
      <c r="A13" s="22">
        <v>11</v>
      </c>
      <c r="B13" s="30" t="s">
        <v>53</v>
      </c>
      <c r="C13" s="30" t="s">
        <v>54</v>
      </c>
      <c r="D13" s="55">
        <v>8.0272727272727291</v>
      </c>
      <c r="E13" s="54">
        <v>0</v>
      </c>
      <c r="F13" s="29">
        <f t="shared" si="2"/>
        <v>0</v>
      </c>
      <c r="G13" s="28">
        <v>6</v>
      </c>
      <c r="H13" s="28">
        <v>0</v>
      </c>
      <c r="I13" s="28">
        <v>1</v>
      </c>
      <c r="J13" s="28">
        <f t="shared" si="0"/>
        <v>4</v>
      </c>
      <c r="K13" s="28">
        <f t="shared" si="1"/>
        <v>5</v>
      </c>
      <c r="L13" s="28">
        <f t="shared" si="3"/>
        <v>16</v>
      </c>
    </row>
    <row r="14" spans="1:12" ht="14">
      <c r="A14" s="22">
        <v>12</v>
      </c>
      <c r="B14" s="30" t="s">
        <v>55</v>
      </c>
      <c r="C14" s="30" t="s">
        <v>56</v>
      </c>
      <c r="D14" s="55">
        <v>8.2727272727272734</v>
      </c>
      <c r="E14" s="54">
        <v>2</v>
      </c>
      <c r="F14" s="29">
        <f t="shared" si="2"/>
        <v>9.0909090909090912E-2</v>
      </c>
      <c r="G14" s="28">
        <v>5</v>
      </c>
      <c r="H14" s="28">
        <v>0</v>
      </c>
      <c r="I14" s="28">
        <v>1</v>
      </c>
      <c r="J14" s="28">
        <f t="shared" si="0"/>
        <v>3</v>
      </c>
      <c r="K14" s="28">
        <f t="shared" si="1"/>
        <v>5</v>
      </c>
      <c r="L14" s="28">
        <f t="shared" si="3"/>
        <v>14</v>
      </c>
    </row>
    <row r="15" spans="1:12" ht="14">
      <c r="A15" s="22">
        <v>13</v>
      </c>
      <c r="B15" s="30" t="s">
        <v>57</v>
      </c>
      <c r="C15" s="30" t="s">
        <v>58</v>
      </c>
      <c r="D15" s="55">
        <v>6.9909090909090912</v>
      </c>
      <c r="E15" s="54">
        <v>4</v>
      </c>
      <c r="F15" s="29">
        <f t="shared" si="2"/>
        <v>0.18181818181818182</v>
      </c>
      <c r="G15" s="28">
        <v>5</v>
      </c>
      <c r="H15" s="28">
        <v>0</v>
      </c>
      <c r="I15" s="28">
        <v>1</v>
      </c>
      <c r="J15" s="28">
        <f t="shared" si="0"/>
        <v>2</v>
      </c>
      <c r="K15" s="28">
        <f t="shared" si="1"/>
        <v>3</v>
      </c>
      <c r="L15" s="28">
        <f t="shared" si="3"/>
        <v>11</v>
      </c>
    </row>
    <row r="16" spans="1:12" ht="14">
      <c r="A16" s="22">
        <v>14</v>
      </c>
      <c r="B16" s="30" t="s">
        <v>59</v>
      </c>
      <c r="C16" s="30" t="s">
        <v>60</v>
      </c>
      <c r="D16" s="55">
        <v>5.2727272727272725</v>
      </c>
      <c r="E16" s="54">
        <v>8</v>
      </c>
      <c r="F16" s="29">
        <f>E16/$F$2</f>
        <v>0.36363636363636365</v>
      </c>
      <c r="G16" s="28">
        <v>5</v>
      </c>
      <c r="H16" s="28">
        <v>0</v>
      </c>
      <c r="I16" s="28">
        <v>1</v>
      </c>
      <c r="J16" s="28">
        <f t="shared" si="0"/>
        <v>0</v>
      </c>
      <c r="K16" s="28">
        <f t="shared" si="1"/>
        <v>2</v>
      </c>
      <c r="L16" s="28">
        <f t="shared" si="3"/>
        <v>8</v>
      </c>
    </row>
    <row r="17" spans="1:12" ht="14">
      <c r="A17" s="22">
        <v>15</v>
      </c>
      <c r="B17" s="30" t="s">
        <v>61</v>
      </c>
      <c r="C17" s="30" t="s">
        <v>62</v>
      </c>
      <c r="D17" s="55">
        <v>8.2363636363636363</v>
      </c>
      <c r="E17" s="54">
        <v>0</v>
      </c>
      <c r="F17" s="29">
        <f t="shared" si="2"/>
        <v>0</v>
      </c>
      <c r="G17" s="28">
        <v>6</v>
      </c>
      <c r="H17" s="28">
        <v>0</v>
      </c>
      <c r="I17" s="28">
        <v>1</v>
      </c>
      <c r="J17" s="28">
        <f t="shared" si="0"/>
        <v>4</v>
      </c>
      <c r="K17" s="28">
        <f t="shared" si="1"/>
        <v>5</v>
      </c>
      <c r="L17" s="28">
        <f t="shared" si="3"/>
        <v>16</v>
      </c>
    </row>
    <row r="18" spans="1:12" ht="14">
      <c r="A18" s="22">
        <v>16</v>
      </c>
      <c r="B18" s="30" t="s">
        <v>63</v>
      </c>
      <c r="C18" s="30" t="s">
        <v>64</v>
      </c>
      <c r="D18" s="55">
        <v>8.3181818181818183</v>
      </c>
      <c r="E18" s="54">
        <v>0</v>
      </c>
      <c r="F18" s="29">
        <f t="shared" si="2"/>
        <v>0</v>
      </c>
      <c r="G18" s="28">
        <v>6</v>
      </c>
      <c r="H18" s="28">
        <v>0</v>
      </c>
      <c r="I18" s="28">
        <v>1</v>
      </c>
      <c r="J18" s="28">
        <f t="shared" si="0"/>
        <v>4</v>
      </c>
      <c r="K18" s="28">
        <f t="shared" si="1"/>
        <v>5</v>
      </c>
      <c r="L18" s="28">
        <f t="shared" si="3"/>
        <v>16</v>
      </c>
    </row>
    <row r="19" spans="1:12" ht="14">
      <c r="A19" s="22">
        <v>17</v>
      </c>
      <c r="B19" s="30" t="s">
        <v>65</v>
      </c>
      <c r="C19" s="30" t="s">
        <v>66</v>
      </c>
      <c r="D19" s="55">
        <v>8.081818181818182</v>
      </c>
      <c r="E19" s="54">
        <v>0</v>
      </c>
      <c r="F19" s="29">
        <f t="shared" si="2"/>
        <v>0</v>
      </c>
      <c r="G19" s="28">
        <v>6</v>
      </c>
      <c r="H19" s="28">
        <v>0</v>
      </c>
      <c r="I19" s="28">
        <v>1</v>
      </c>
      <c r="J19" s="28">
        <f t="shared" si="0"/>
        <v>4</v>
      </c>
      <c r="K19" s="28">
        <f t="shared" si="1"/>
        <v>5</v>
      </c>
      <c r="L19" s="28">
        <f t="shared" si="3"/>
        <v>16</v>
      </c>
    </row>
    <row r="20" spans="1:12" ht="14">
      <c r="A20" s="22">
        <v>18</v>
      </c>
      <c r="B20" s="30" t="s">
        <v>67</v>
      </c>
      <c r="C20" s="30" t="s">
        <v>68</v>
      </c>
      <c r="D20" s="55">
        <v>8.5090909090909079</v>
      </c>
      <c r="E20" s="54">
        <v>0</v>
      </c>
      <c r="F20" s="29">
        <f t="shared" si="2"/>
        <v>0</v>
      </c>
      <c r="G20" s="28">
        <v>6</v>
      </c>
      <c r="H20" s="28">
        <v>0</v>
      </c>
      <c r="I20" s="28">
        <v>1</v>
      </c>
      <c r="J20" s="28">
        <f t="shared" si="0"/>
        <v>4</v>
      </c>
      <c r="K20" s="28">
        <f t="shared" si="1"/>
        <v>5</v>
      </c>
      <c r="L20" s="28">
        <f t="shared" si="3"/>
        <v>16</v>
      </c>
    </row>
    <row r="21" spans="1:12" ht="14">
      <c r="A21" s="22">
        <v>19</v>
      </c>
      <c r="B21" s="30" t="s">
        <v>69</v>
      </c>
      <c r="C21" s="30" t="s">
        <v>70</v>
      </c>
      <c r="D21" s="55">
        <v>8.8181818181818183</v>
      </c>
      <c r="E21" s="54">
        <v>0</v>
      </c>
      <c r="F21" s="29">
        <f t="shared" si="2"/>
        <v>0</v>
      </c>
      <c r="G21" s="28">
        <v>6</v>
      </c>
      <c r="H21" s="28">
        <v>0</v>
      </c>
      <c r="I21" s="28">
        <v>1</v>
      </c>
      <c r="J21" s="28">
        <f t="shared" si="0"/>
        <v>4</v>
      </c>
      <c r="K21" s="28">
        <f t="shared" si="1"/>
        <v>5</v>
      </c>
      <c r="L21" s="28">
        <f t="shared" si="3"/>
        <v>16</v>
      </c>
    </row>
    <row r="22" spans="1:12" ht="14">
      <c r="A22" s="22">
        <v>20</v>
      </c>
      <c r="B22" s="30" t="s">
        <v>71</v>
      </c>
      <c r="C22" s="30" t="s">
        <v>72</v>
      </c>
      <c r="D22" s="55">
        <v>7.9</v>
      </c>
      <c r="E22" s="54">
        <v>0</v>
      </c>
      <c r="F22" s="29">
        <f t="shared" si="2"/>
        <v>0</v>
      </c>
      <c r="G22" s="28">
        <v>6</v>
      </c>
      <c r="H22" s="28">
        <v>0</v>
      </c>
      <c r="I22" s="28">
        <v>1</v>
      </c>
      <c r="J22" s="28">
        <f t="shared" si="0"/>
        <v>4</v>
      </c>
      <c r="K22" s="28">
        <f t="shared" si="1"/>
        <v>4</v>
      </c>
      <c r="L22" s="28">
        <f t="shared" si="3"/>
        <v>15</v>
      </c>
    </row>
    <row r="23" spans="1:12" ht="14">
      <c r="A23" s="22">
        <v>21</v>
      </c>
      <c r="B23" s="30" t="s">
        <v>73</v>
      </c>
      <c r="C23" s="30" t="s">
        <v>74</v>
      </c>
      <c r="D23" s="55">
        <v>8.7727272727272734</v>
      </c>
      <c r="E23" s="54">
        <v>0</v>
      </c>
      <c r="F23" s="29">
        <f t="shared" si="2"/>
        <v>0</v>
      </c>
      <c r="G23" s="28">
        <v>6</v>
      </c>
      <c r="H23" s="28">
        <v>2</v>
      </c>
      <c r="I23" s="28">
        <v>1</v>
      </c>
      <c r="J23" s="28">
        <f t="shared" si="0"/>
        <v>4</v>
      </c>
      <c r="K23" s="28">
        <f t="shared" si="1"/>
        <v>5</v>
      </c>
      <c r="L23" s="28">
        <f t="shared" si="3"/>
        <v>18</v>
      </c>
    </row>
    <row r="24" spans="1:12" ht="14">
      <c r="A24" s="22">
        <v>22</v>
      </c>
      <c r="B24" s="30" t="s">
        <v>75</v>
      </c>
      <c r="C24" s="30" t="s">
        <v>76</v>
      </c>
      <c r="D24" s="55">
        <v>8.1454545454545446</v>
      </c>
      <c r="E24" s="54">
        <v>0</v>
      </c>
      <c r="F24" s="29">
        <f t="shared" si="2"/>
        <v>0</v>
      </c>
      <c r="G24" s="28">
        <v>6</v>
      </c>
      <c r="H24" s="28">
        <v>0</v>
      </c>
      <c r="I24" s="28">
        <v>1</v>
      </c>
      <c r="J24" s="28">
        <f t="shared" si="0"/>
        <v>4</v>
      </c>
      <c r="K24" s="28">
        <f t="shared" si="1"/>
        <v>5</v>
      </c>
      <c r="L24" s="28">
        <f t="shared" si="3"/>
        <v>16</v>
      </c>
    </row>
    <row r="25" spans="1:12" ht="14">
      <c r="A25" s="22">
        <v>23</v>
      </c>
      <c r="B25" s="30" t="s">
        <v>77</v>
      </c>
      <c r="C25" s="30" t="s">
        <v>78</v>
      </c>
      <c r="D25" s="55">
        <v>7</v>
      </c>
      <c r="E25" s="54">
        <v>2</v>
      </c>
      <c r="F25" s="29">
        <f t="shared" si="2"/>
        <v>9.0909090909090912E-2</v>
      </c>
      <c r="G25" s="28">
        <v>5</v>
      </c>
      <c r="H25" s="28">
        <v>0</v>
      </c>
      <c r="I25" s="28">
        <v>1</v>
      </c>
      <c r="J25" s="28">
        <f t="shared" si="0"/>
        <v>3</v>
      </c>
      <c r="K25" s="28">
        <f t="shared" si="1"/>
        <v>4</v>
      </c>
      <c r="L25" s="28">
        <f t="shared" si="3"/>
        <v>13</v>
      </c>
    </row>
    <row r="26" spans="1:12" ht="14">
      <c r="A26" s="22">
        <v>24</v>
      </c>
      <c r="B26" s="30" t="s">
        <v>79</v>
      </c>
      <c r="C26" s="30" t="s">
        <v>80</v>
      </c>
      <c r="D26" s="55">
        <v>7.4909090909090912</v>
      </c>
      <c r="E26" s="54">
        <v>0</v>
      </c>
      <c r="F26" s="29">
        <f t="shared" si="2"/>
        <v>0</v>
      </c>
      <c r="G26" s="28">
        <v>6</v>
      </c>
      <c r="H26" s="28">
        <v>0</v>
      </c>
      <c r="I26" s="28">
        <v>1</v>
      </c>
      <c r="J26" s="28">
        <f t="shared" si="0"/>
        <v>4</v>
      </c>
      <c r="K26" s="28">
        <f t="shared" si="1"/>
        <v>4</v>
      </c>
      <c r="L26" s="28">
        <f t="shared" si="3"/>
        <v>15</v>
      </c>
    </row>
    <row r="27" spans="1:12" ht="14">
      <c r="A27" s="22">
        <v>25</v>
      </c>
      <c r="B27" s="30" t="s">
        <v>81</v>
      </c>
      <c r="C27" s="30" t="s">
        <v>82</v>
      </c>
      <c r="D27" s="55">
        <v>7.7363636363636354</v>
      </c>
      <c r="E27" s="54">
        <v>0</v>
      </c>
      <c r="F27" s="29">
        <f t="shared" si="2"/>
        <v>0</v>
      </c>
      <c r="G27" s="28">
        <v>6</v>
      </c>
      <c r="H27" s="28">
        <v>0</v>
      </c>
      <c r="I27" s="28">
        <v>1</v>
      </c>
      <c r="J27" s="28">
        <f t="shared" si="0"/>
        <v>4</v>
      </c>
      <c r="K27" s="28">
        <f t="shared" si="1"/>
        <v>4</v>
      </c>
      <c r="L27" s="28">
        <f t="shared" si="3"/>
        <v>15</v>
      </c>
    </row>
    <row r="28" spans="1:12" ht="14">
      <c r="A28" s="22">
        <v>26</v>
      </c>
      <c r="B28" s="30" t="s">
        <v>83</v>
      </c>
      <c r="C28" s="30" t="s">
        <v>84</v>
      </c>
      <c r="D28" s="55">
        <v>8.7727272727272734</v>
      </c>
      <c r="E28" s="54">
        <v>0</v>
      </c>
      <c r="F28" s="29">
        <f t="shared" si="2"/>
        <v>0</v>
      </c>
      <c r="G28" s="28">
        <v>6</v>
      </c>
      <c r="H28" s="28">
        <v>0</v>
      </c>
      <c r="I28" s="28">
        <v>1</v>
      </c>
      <c r="J28" s="28">
        <f t="shared" si="0"/>
        <v>4</v>
      </c>
      <c r="K28" s="28">
        <f t="shared" si="1"/>
        <v>5</v>
      </c>
      <c r="L28" s="28">
        <f t="shared" si="3"/>
        <v>16</v>
      </c>
    </row>
    <row r="29" spans="1:12" ht="14">
      <c r="A29" s="22">
        <v>27</v>
      </c>
      <c r="B29" s="30" t="s">
        <v>85</v>
      </c>
      <c r="C29" s="30" t="s">
        <v>86</v>
      </c>
      <c r="D29" s="55">
        <v>7.754545454545454</v>
      </c>
      <c r="E29" s="54">
        <v>0</v>
      </c>
      <c r="F29" s="29">
        <f t="shared" si="2"/>
        <v>0</v>
      </c>
      <c r="G29" s="28">
        <v>6</v>
      </c>
      <c r="H29" s="28">
        <v>0</v>
      </c>
      <c r="I29" s="28">
        <v>1</v>
      </c>
      <c r="J29" s="28">
        <f t="shared" si="0"/>
        <v>4</v>
      </c>
      <c r="K29" s="28">
        <f t="shared" si="1"/>
        <v>4</v>
      </c>
      <c r="L29" s="28">
        <f t="shared" si="3"/>
        <v>15</v>
      </c>
    </row>
    <row r="30" spans="1:12" ht="14">
      <c r="A30" s="22">
        <v>28</v>
      </c>
      <c r="B30" s="30" t="s">
        <v>87</v>
      </c>
      <c r="C30" s="30" t="s">
        <v>88</v>
      </c>
      <c r="D30" s="55">
        <v>5.3</v>
      </c>
      <c r="E30" s="54">
        <v>10</v>
      </c>
      <c r="F30" s="29">
        <f t="shared" si="2"/>
        <v>0.45454545454545453</v>
      </c>
      <c r="G30" s="28">
        <v>5</v>
      </c>
      <c r="H30" s="28">
        <v>0</v>
      </c>
      <c r="I30" s="28">
        <v>1</v>
      </c>
      <c r="J30" s="28">
        <f t="shared" ref="J30:J37" si="4">IF(F30=0%, 4, IF(F30&lt;10%, 3, IF(F30&lt;=20%, 2, IF(F30&lt;=30%,1,0))))</f>
        <v>0</v>
      </c>
      <c r="K30" s="28">
        <f t="shared" ref="K30:K37" si="5">IF(D30&lt;5, 0, IF(D30&lt;6, 2, IF(D30&lt;7, 3, IF(D30&lt;8, 4, IF(D30&lt;9, 5,6)))))</f>
        <v>2</v>
      </c>
      <c r="L30" s="28">
        <f t="shared" si="3"/>
        <v>8</v>
      </c>
    </row>
    <row r="31" spans="1:12" ht="14">
      <c r="A31" s="22">
        <v>29</v>
      </c>
      <c r="B31" s="30" t="s">
        <v>89</v>
      </c>
      <c r="C31" s="30" t="s">
        <v>90</v>
      </c>
      <c r="D31" s="55">
        <v>8.6454545454545446</v>
      </c>
      <c r="E31" s="54">
        <v>0</v>
      </c>
      <c r="F31" s="29">
        <f t="shared" si="2"/>
        <v>0</v>
      </c>
      <c r="G31" s="28">
        <v>6</v>
      </c>
      <c r="H31" s="28">
        <v>0</v>
      </c>
      <c r="I31" s="28">
        <v>1</v>
      </c>
      <c r="J31" s="28">
        <f t="shared" si="4"/>
        <v>4</v>
      </c>
      <c r="K31" s="28">
        <f t="shared" si="5"/>
        <v>5</v>
      </c>
      <c r="L31" s="28">
        <f t="shared" si="3"/>
        <v>16</v>
      </c>
    </row>
    <row r="32" spans="1:12" ht="14">
      <c r="A32" s="22">
        <v>30</v>
      </c>
      <c r="B32" s="30" t="s">
        <v>91</v>
      </c>
      <c r="C32" s="30" t="s">
        <v>92</v>
      </c>
      <c r="D32" s="55">
        <v>8.4363636363636356</v>
      </c>
      <c r="E32" s="54">
        <v>0</v>
      </c>
      <c r="F32" s="29">
        <f t="shared" si="2"/>
        <v>0</v>
      </c>
      <c r="G32" s="28">
        <v>6</v>
      </c>
      <c r="H32" s="28">
        <v>2</v>
      </c>
      <c r="I32" s="28">
        <v>1</v>
      </c>
      <c r="J32" s="28">
        <f t="shared" si="4"/>
        <v>4</v>
      </c>
      <c r="K32" s="28">
        <f t="shared" si="5"/>
        <v>5</v>
      </c>
      <c r="L32" s="28">
        <f t="shared" si="3"/>
        <v>18</v>
      </c>
    </row>
    <row r="33" spans="1:12" ht="14">
      <c r="A33" s="22">
        <v>31</v>
      </c>
      <c r="B33" s="30" t="s">
        <v>93</v>
      </c>
      <c r="C33" s="30" t="s">
        <v>94</v>
      </c>
      <c r="D33" s="55">
        <v>8.3636363636363633</v>
      </c>
      <c r="E33" s="54">
        <v>0</v>
      </c>
      <c r="F33" s="29">
        <f t="shared" si="2"/>
        <v>0</v>
      </c>
      <c r="G33" s="28">
        <v>6</v>
      </c>
      <c r="H33" s="28">
        <v>0</v>
      </c>
      <c r="I33" s="28">
        <v>1</v>
      </c>
      <c r="J33" s="28">
        <f>IF(F33=0%, 4, IF(F33&lt;10%, 3, IF(F33&lt;=20%, 2, IF(F33&lt;=30%,1,0))))</f>
        <v>4</v>
      </c>
      <c r="K33" s="28">
        <f>IF(D33&lt;5, 0, IF(D33&lt;6, 2, IF(D33&lt;7, 3, IF(D33&lt;8, 4, IF(D33&lt;9, 5,6)))))</f>
        <v>5</v>
      </c>
      <c r="L33" s="28">
        <f t="shared" si="3"/>
        <v>16</v>
      </c>
    </row>
    <row r="34" spans="1:12" ht="14">
      <c r="A34" s="22">
        <v>32</v>
      </c>
      <c r="B34" s="30" t="s">
        <v>95</v>
      </c>
      <c r="C34" s="30" t="s">
        <v>96</v>
      </c>
      <c r="D34" s="55">
        <v>6.6636363636363631</v>
      </c>
      <c r="E34" s="54">
        <v>4</v>
      </c>
      <c r="F34" s="29">
        <f t="shared" si="2"/>
        <v>0.18181818181818182</v>
      </c>
      <c r="G34" s="28">
        <v>5</v>
      </c>
      <c r="H34" s="28">
        <v>2</v>
      </c>
      <c r="I34" s="28">
        <v>1</v>
      </c>
      <c r="J34" s="28">
        <f t="shared" si="4"/>
        <v>2</v>
      </c>
      <c r="K34" s="28">
        <f t="shared" si="5"/>
        <v>3</v>
      </c>
      <c r="L34" s="28">
        <f t="shared" si="3"/>
        <v>13</v>
      </c>
    </row>
    <row r="35" spans="1:12" ht="14">
      <c r="A35" s="22">
        <v>33</v>
      </c>
      <c r="B35" s="30" t="s">
        <v>97</v>
      </c>
      <c r="C35" s="30" t="s">
        <v>98</v>
      </c>
      <c r="D35" s="55">
        <v>5.8363636363636369</v>
      </c>
      <c r="E35" s="54">
        <v>10</v>
      </c>
      <c r="F35" s="29">
        <f t="shared" si="2"/>
        <v>0.45454545454545453</v>
      </c>
      <c r="G35" s="28">
        <v>5</v>
      </c>
      <c r="H35" s="28">
        <v>0</v>
      </c>
      <c r="I35" s="28">
        <v>1</v>
      </c>
      <c r="J35" s="28">
        <f t="shared" si="4"/>
        <v>0</v>
      </c>
      <c r="K35" s="28">
        <f t="shared" si="5"/>
        <v>2</v>
      </c>
      <c r="L35" s="28">
        <f t="shared" si="3"/>
        <v>8</v>
      </c>
    </row>
    <row r="36" spans="1:12" ht="14">
      <c r="A36" s="22">
        <v>34</v>
      </c>
      <c r="B36" s="30" t="s">
        <v>99</v>
      </c>
      <c r="C36" s="30" t="s">
        <v>100</v>
      </c>
      <c r="D36" s="55">
        <v>7.1999999999999993</v>
      </c>
      <c r="E36" s="54">
        <v>2</v>
      </c>
      <c r="F36" s="29">
        <f t="shared" si="2"/>
        <v>9.0909090909090912E-2</v>
      </c>
      <c r="G36" s="28">
        <v>5</v>
      </c>
      <c r="H36" s="28">
        <v>0</v>
      </c>
      <c r="I36" s="28">
        <v>1</v>
      </c>
      <c r="J36" s="28">
        <f t="shared" si="4"/>
        <v>3</v>
      </c>
      <c r="K36" s="28">
        <f t="shared" si="5"/>
        <v>4</v>
      </c>
      <c r="L36" s="28">
        <f t="shared" si="3"/>
        <v>13</v>
      </c>
    </row>
    <row r="37" spans="1:12" ht="14">
      <c r="A37" s="22">
        <v>35</v>
      </c>
      <c r="B37" s="30" t="s">
        <v>101</v>
      </c>
      <c r="C37" s="30" t="s">
        <v>102</v>
      </c>
      <c r="D37" s="55">
        <v>4.9727272727272727</v>
      </c>
      <c r="E37" s="54">
        <v>4</v>
      </c>
      <c r="F37" s="29">
        <f t="shared" si="2"/>
        <v>0.18181818181818182</v>
      </c>
      <c r="G37" s="28">
        <v>5</v>
      </c>
      <c r="H37" s="28">
        <v>0</v>
      </c>
      <c r="I37" s="28">
        <v>1</v>
      </c>
      <c r="J37" s="28">
        <f t="shared" si="4"/>
        <v>2</v>
      </c>
      <c r="K37" s="28">
        <f t="shared" si="5"/>
        <v>0</v>
      </c>
      <c r="L37" s="28">
        <f t="shared" si="3"/>
        <v>8</v>
      </c>
    </row>
    <row r="38" spans="1:12" ht="14">
      <c r="A38" s="22">
        <v>36</v>
      </c>
      <c r="B38" s="30" t="s">
        <v>103</v>
      </c>
      <c r="C38" s="30" t="s">
        <v>104</v>
      </c>
      <c r="D38" s="55">
        <v>7.0636363636363626</v>
      </c>
      <c r="E38" s="54">
        <v>6</v>
      </c>
      <c r="F38" s="29">
        <f t="shared" si="2"/>
        <v>0.27272727272727271</v>
      </c>
      <c r="G38" s="28">
        <v>5</v>
      </c>
      <c r="H38" s="28">
        <v>0</v>
      </c>
      <c r="I38" s="28">
        <v>1</v>
      </c>
      <c r="J38" s="28">
        <f>IF(F38=0%, 4, IF(F38&lt;10%, 3, IF(F38&lt;=20%, 2, IF(F38&lt;=30%,1,0))))</f>
        <v>1</v>
      </c>
      <c r="K38" s="28">
        <f>IF(D38&lt;5, 0, IF(D38&lt;6, 2, IF(D38&lt;7, 3, IF(D38&lt;8, 4, IF(D38&lt;9, 5,6)))))</f>
        <v>4</v>
      </c>
      <c r="L38" s="28">
        <f t="shared" si="3"/>
        <v>11</v>
      </c>
    </row>
    <row r="41" spans="1:12">
      <c r="C41" s="31" t="s">
        <v>26</v>
      </c>
    </row>
    <row r="42" spans="1:12">
      <c r="C42" s="31" t="s">
        <v>27</v>
      </c>
    </row>
    <row r="43" spans="1:12">
      <c r="C43" s="31" t="s">
        <v>105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topLeftCell="C1" workbookViewId="0">
      <pane ySplit="2" topLeftCell="A4" activePane="bottomLeft" state="frozen"/>
      <selection pane="bottomLeft" activeCell="G1" sqref="G1"/>
    </sheetView>
  </sheetViews>
  <sheetFormatPr baseColWidth="10" defaultColWidth="8.83203125" defaultRowHeight="13"/>
  <cols>
    <col min="3" max="3" width="24.1640625" bestFit="1" customWidth="1"/>
    <col min="4" max="9" width="19.1640625" customWidth="1"/>
  </cols>
  <sheetData>
    <row r="1" spans="1:10" ht="68">
      <c r="A1" s="63" t="s">
        <v>0</v>
      </c>
      <c r="B1" s="63" t="s">
        <v>14</v>
      </c>
      <c r="C1" s="63" t="s">
        <v>1</v>
      </c>
      <c r="D1" s="33" t="s">
        <v>106</v>
      </c>
      <c r="E1" s="33" t="s">
        <v>107</v>
      </c>
      <c r="F1" s="33" t="s">
        <v>117</v>
      </c>
      <c r="G1" s="33" t="s">
        <v>108</v>
      </c>
      <c r="H1" s="33" t="s">
        <v>109</v>
      </c>
      <c r="I1" s="33" t="s">
        <v>110</v>
      </c>
      <c r="J1" s="33" t="s">
        <v>111</v>
      </c>
    </row>
    <row r="2" spans="1:10" ht="16">
      <c r="A2" s="64"/>
      <c r="B2" s="64"/>
      <c r="C2" s="64"/>
      <c r="D2" s="34">
        <v>3</v>
      </c>
      <c r="E2" s="34">
        <v>4</v>
      </c>
      <c r="F2" s="34">
        <v>6</v>
      </c>
      <c r="G2" s="34">
        <v>4</v>
      </c>
      <c r="H2" s="34">
        <v>4</v>
      </c>
      <c r="I2" s="34">
        <v>4</v>
      </c>
      <c r="J2" s="34">
        <v>25</v>
      </c>
    </row>
    <row r="3" spans="1:10" ht="14">
      <c r="A3" s="22">
        <v>1</v>
      </c>
      <c r="B3" s="30" t="s">
        <v>33</v>
      </c>
      <c r="C3" s="30" t="s">
        <v>34</v>
      </c>
      <c r="D3" s="32">
        <v>3</v>
      </c>
      <c r="E3" s="32">
        <v>4</v>
      </c>
      <c r="F3" s="32">
        <v>0</v>
      </c>
      <c r="G3" s="32">
        <v>4</v>
      </c>
      <c r="H3" s="32">
        <v>4</v>
      </c>
      <c r="I3" s="32">
        <v>4</v>
      </c>
      <c r="J3" s="32">
        <v>25</v>
      </c>
    </row>
    <row r="4" spans="1:10" ht="14">
      <c r="A4" s="22">
        <v>2</v>
      </c>
      <c r="B4" s="30" t="s">
        <v>35</v>
      </c>
      <c r="C4" s="30" t="s">
        <v>36</v>
      </c>
      <c r="D4" s="32">
        <v>3</v>
      </c>
      <c r="E4" s="32">
        <v>4</v>
      </c>
      <c r="F4" s="32">
        <v>6</v>
      </c>
      <c r="G4" s="32">
        <v>4</v>
      </c>
      <c r="H4" s="32">
        <v>4</v>
      </c>
      <c r="I4" s="32">
        <v>4</v>
      </c>
      <c r="J4" s="32">
        <f t="shared" ref="J4:J38" si="0">SUM(D4:I4)</f>
        <v>25</v>
      </c>
    </row>
    <row r="5" spans="1:10" ht="14">
      <c r="A5" s="22">
        <v>3</v>
      </c>
      <c r="B5" s="30" t="s">
        <v>37</v>
      </c>
      <c r="C5" s="30" t="s">
        <v>38</v>
      </c>
      <c r="D5" s="32">
        <v>3</v>
      </c>
      <c r="E5" s="32">
        <v>4</v>
      </c>
      <c r="F5" s="32">
        <v>6</v>
      </c>
      <c r="G5" s="32">
        <v>4</v>
      </c>
      <c r="H5" s="32">
        <v>4</v>
      </c>
      <c r="I5" s="32">
        <v>4</v>
      </c>
      <c r="J5" s="32">
        <f t="shared" si="0"/>
        <v>25</v>
      </c>
    </row>
    <row r="6" spans="1:10" ht="14">
      <c r="A6" s="22">
        <v>4</v>
      </c>
      <c r="B6" s="30" t="s">
        <v>39</v>
      </c>
      <c r="C6" s="30" t="s">
        <v>40</v>
      </c>
      <c r="D6" s="32">
        <v>3</v>
      </c>
      <c r="E6" s="32">
        <v>4</v>
      </c>
      <c r="F6" s="32">
        <v>6</v>
      </c>
      <c r="G6" s="32">
        <v>4</v>
      </c>
      <c r="H6" s="32">
        <v>4</v>
      </c>
      <c r="I6" s="32">
        <v>4</v>
      </c>
      <c r="J6" s="32">
        <f t="shared" si="0"/>
        <v>25</v>
      </c>
    </row>
    <row r="7" spans="1:10" ht="14">
      <c r="A7" s="22">
        <v>5</v>
      </c>
      <c r="B7" s="30" t="s">
        <v>41</v>
      </c>
      <c r="C7" s="30" t="s">
        <v>42</v>
      </c>
      <c r="D7" s="32">
        <v>3</v>
      </c>
      <c r="E7" s="32">
        <v>4</v>
      </c>
      <c r="F7" s="32">
        <v>6</v>
      </c>
      <c r="G7" s="32">
        <v>4</v>
      </c>
      <c r="H7" s="32">
        <v>4</v>
      </c>
      <c r="I7" s="32">
        <v>4</v>
      </c>
      <c r="J7" s="32">
        <f t="shared" si="0"/>
        <v>25</v>
      </c>
    </row>
    <row r="8" spans="1:10" ht="14">
      <c r="A8" s="22">
        <v>6</v>
      </c>
      <c r="B8" s="30" t="s">
        <v>43</v>
      </c>
      <c r="C8" s="30" t="s">
        <v>44</v>
      </c>
      <c r="D8" s="32">
        <v>3</v>
      </c>
      <c r="E8" s="32">
        <v>4</v>
      </c>
      <c r="F8" s="32">
        <v>6</v>
      </c>
      <c r="G8" s="32">
        <v>4</v>
      </c>
      <c r="H8" s="32">
        <v>4</v>
      </c>
      <c r="I8" s="32">
        <v>4</v>
      </c>
      <c r="J8" s="32">
        <f t="shared" si="0"/>
        <v>25</v>
      </c>
    </row>
    <row r="9" spans="1:10" ht="14">
      <c r="A9" s="22">
        <v>7</v>
      </c>
      <c r="B9" s="30" t="s">
        <v>45</v>
      </c>
      <c r="C9" s="30" t="s">
        <v>46</v>
      </c>
      <c r="D9" s="32">
        <v>3</v>
      </c>
      <c r="E9" s="32">
        <v>4</v>
      </c>
      <c r="F9" s="32">
        <v>6</v>
      </c>
      <c r="G9" s="32">
        <v>4</v>
      </c>
      <c r="H9" s="32">
        <v>4</v>
      </c>
      <c r="I9" s="32">
        <v>4</v>
      </c>
      <c r="J9" s="32">
        <f t="shared" si="0"/>
        <v>25</v>
      </c>
    </row>
    <row r="10" spans="1:10" ht="14">
      <c r="A10" s="22">
        <v>8</v>
      </c>
      <c r="B10" s="30" t="s">
        <v>47</v>
      </c>
      <c r="C10" s="30" t="s">
        <v>48</v>
      </c>
      <c r="D10" s="32">
        <v>3</v>
      </c>
      <c r="E10" s="32">
        <v>4</v>
      </c>
      <c r="F10" s="32">
        <v>6</v>
      </c>
      <c r="G10" s="32">
        <v>4</v>
      </c>
      <c r="H10" s="32">
        <v>4</v>
      </c>
      <c r="I10" s="32">
        <v>4</v>
      </c>
      <c r="J10" s="32">
        <f t="shared" si="0"/>
        <v>25</v>
      </c>
    </row>
    <row r="11" spans="1:10" ht="14">
      <c r="A11" s="22">
        <v>9</v>
      </c>
      <c r="B11" s="30" t="s">
        <v>49</v>
      </c>
      <c r="C11" s="30" t="s">
        <v>50</v>
      </c>
      <c r="D11" s="32">
        <v>3</v>
      </c>
      <c r="E11" s="32">
        <v>4</v>
      </c>
      <c r="F11" s="32">
        <v>6</v>
      </c>
      <c r="G11" s="32">
        <v>4</v>
      </c>
      <c r="H11" s="32">
        <v>4</v>
      </c>
      <c r="I11" s="32">
        <v>4</v>
      </c>
      <c r="J11" s="32">
        <f t="shared" si="0"/>
        <v>25</v>
      </c>
    </row>
    <row r="12" spans="1:10" ht="14">
      <c r="A12" s="22">
        <v>10</v>
      </c>
      <c r="B12" s="30" t="s">
        <v>51</v>
      </c>
      <c r="C12" s="30" t="s">
        <v>52</v>
      </c>
      <c r="D12" s="32">
        <v>3</v>
      </c>
      <c r="E12" s="32">
        <v>4</v>
      </c>
      <c r="F12" s="32">
        <v>6</v>
      </c>
      <c r="G12" s="32">
        <v>4</v>
      </c>
      <c r="H12" s="32">
        <v>4</v>
      </c>
      <c r="I12" s="32">
        <v>4</v>
      </c>
      <c r="J12" s="32">
        <f t="shared" si="0"/>
        <v>25</v>
      </c>
    </row>
    <row r="13" spans="1:10" ht="14">
      <c r="A13" s="22">
        <v>11</v>
      </c>
      <c r="B13" s="30" t="s">
        <v>53</v>
      </c>
      <c r="C13" s="30" t="s">
        <v>54</v>
      </c>
      <c r="D13" s="32">
        <v>3</v>
      </c>
      <c r="E13" s="32">
        <v>4</v>
      </c>
      <c r="F13" s="32">
        <v>6</v>
      </c>
      <c r="G13" s="32">
        <v>4</v>
      </c>
      <c r="H13" s="32">
        <v>4</v>
      </c>
      <c r="I13" s="32">
        <v>4</v>
      </c>
      <c r="J13" s="32">
        <f t="shared" si="0"/>
        <v>25</v>
      </c>
    </row>
    <row r="14" spans="1:10" ht="14">
      <c r="A14" s="22">
        <v>12</v>
      </c>
      <c r="B14" s="30" t="s">
        <v>55</v>
      </c>
      <c r="C14" s="30" t="s">
        <v>56</v>
      </c>
      <c r="D14" s="32">
        <v>3</v>
      </c>
      <c r="E14" s="32">
        <v>4</v>
      </c>
      <c r="F14" s="32">
        <v>6</v>
      </c>
      <c r="G14" s="32">
        <v>4</v>
      </c>
      <c r="H14" s="32">
        <v>4</v>
      </c>
      <c r="I14" s="32">
        <v>4</v>
      </c>
      <c r="J14" s="32">
        <f t="shared" si="0"/>
        <v>25</v>
      </c>
    </row>
    <row r="15" spans="1:10" ht="14">
      <c r="A15" s="22">
        <v>13</v>
      </c>
      <c r="B15" s="30" t="s">
        <v>57</v>
      </c>
      <c r="C15" s="30" t="s">
        <v>58</v>
      </c>
      <c r="D15" s="32">
        <v>3</v>
      </c>
      <c r="E15" s="32">
        <v>4</v>
      </c>
      <c r="F15" s="32">
        <v>6</v>
      </c>
      <c r="G15" s="32">
        <v>4</v>
      </c>
      <c r="H15" s="32">
        <v>4</v>
      </c>
      <c r="I15" s="32">
        <v>4</v>
      </c>
      <c r="J15" s="32">
        <f t="shared" si="0"/>
        <v>25</v>
      </c>
    </row>
    <row r="16" spans="1:10" ht="14">
      <c r="A16" s="22">
        <v>14</v>
      </c>
      <c r="B16" s="30" t="s">
        <v>59</v>
      </c>
      <c r="C16" s="30" t="s">
        <v>60</v>
      </c>
      <c r="D16" s="32">
        <v>3</v>
      </c>
      <c r="E16" s="32">
        <v>4</v>
      </c>
      <c r="F16" s="32">
        <v>6</v>
      </c>
      <c r="G16" s="32">
        <v>4</v>
      </c>
      <c r="H16" s="32">
        <v>4</v>
      </c>
      <c r="I16" s="32">
        <v>4</v>
      </c>
      <c r="J16" s="32">
        <f t="shared" si="0"/>
        <v>25</v>
      </c>
    </row>
    <row r="17" spans="1:10" ht="14">
      <c r="A17" s="22">
        <v>15</v>
      </c>
      <c r="B17" s="30" t="s">
        <v>61</v>
      </c>
      <c r="C17" s="30" t="s">
        <v>62</v>
      </c>
      <c r="D17" s="32">
        <v>3</v>
      </c>
      <c r="E17" s="32">
        <v>4</v>
      </c>
      <c r="F17" s="32">
        <v>6</v>
      </c>
      <c r="G17" s="32">
        <v>4</v>
      </c>
      <c r="H17" s="32">
        <v>4</v>
      </c>
      <c r="I17" s="32">
        <v>4</v>
      </c>
      <c r="J17" s="32">
        <f t="shared" si="0"/>
        <v>25</v>
      </c>
    </row>
    <row r="18" spans="1:10" ht="14">
      <c r="A18" s="22">
        <v>16</v>
      </c>
      <c r="B18" s="30" t="s">
        <v>63</v>
      </c>
      <c r="C18" s="30" t="s">
        <v>64</v>
      </c>
      <c r="D18" s="32">
        <v>3</v>
      </c>
      <c r="E18" s="32">
        <v>4</v>
      </c>
      <c r="F18" s="32">
        <v>6</v>
      </c>
      <c r="G18" s="32">
        <v>4</v>
      </c>
      <c r="H18" s="32">
        <v>4</v>
      </c>
      <c r="I18" s="32">
        <v>4</v>
      </c>
      <c r="J18" s="32">
        <f t="shared" si="0"/>
        <v>25</v>
      </c>
    </row>
    <row r="19" spans="1:10" ht="14">
      <c r="A19" s="22">
        <v>17</v>
      </c>
      <c r="B19" s="30" t="s">
        <v>65</v>
      </c>
      <c r="C19" s="30" t="s">
        <v>66</v>
      </c>
      <c r="D19" s="32">
        <v>3</v>
      </c>
      <c r="E19" s="32">
        <v>4</v>
      </c>
      <c r="F19" s="32">
        <v>6</v>
      </c>
      <c r="G19" s="32">
        <v>4</v>
      </c>
      <c r="H19" s="32">
        <v>4</v>
      </c>
      <c r="I19" s="32">
        <v>4</v>
      </c>
      <c r="J19" s="32">
        <f t="shared" si="0"/>
        <v>25</v>
      </c>
    </row>
    <row r="20" spans="1:10" ht="14">
      <c r="A20" s="22">
        <v>18</v>
      </c>
      <c r="B20" s="30" t="s">
        <v>67</v>
      </c>
      <c r="C20" s="30" t="s">
        <v>68</v>
      </c>
      <c r="D20" s="32">
        <v>3</v>
      </c>
      <c r="E20" s="32">
        <v>4</v>
      </c>
      <c r="F20" s="32">
        <v>6</v>
      </c>
      <c r="G20" s="32">
        <v>4</v>
      </c>
      <c r="H20" s="32">
        <v>4</v>
      </c>
      <c r="I20" s="32">
        <v>4</v>
      </c>
      <c r="J20" s="32">
        <f t="shared" si="0"/>
        <v>25</v>
      </c>
    </row>
    <row r="21" spans="1:10" ht="14">
      <c r="A21" s="22">
        <v>19</v>
      </c>
      <c r="B21" s="30" t="s">
        <v>69</v>
      </c>
      <c r="C21" s="30" t="s">
        <v>70</v>
      </c>
      <c r="D21" s="32">
        <v>3</v>
      </c>
      <c r="E21" s="32">
        <v>4</v>
      </c>
      <c r="F21" s="32">
        <v>6</v>
      </c>
      <c r="G21" s="32">
        <v>4</v>
      </c>
      <c r="H21" s="32">
        <v>4</v>
      </c>
      <c r="I21" s="32">
        <v>4</v>
      </c>
      <c r="J21" s="32">
        <f t="shared" si="0"/>
        <v>25</v>
      </c>
    </row>
    <row r="22" spans="1:10" ht="14">
      <c r="A22" s="22">
        <v>20</v>
      </c>
      <c r="B22" s="30" t="s">
        <v>71</v>
      </c>
      <c r="C22" s="30" t="s">
        <v>72</v>
      </c>
      <c r="D22" s="32">
        <v>3</v>
      </c>
      <c r="E22" s="32">
        <v>4</v>
      </c>
      <c r="F22" s="32">
        <v>6</v>
      </c>
      <c r="G22" s="32">
        <v>4</v>
      </c>
      <c r="H22" s="32">
        <v>4</v>
      </c>
      <c r="I22" s="32">
        <v>4</v>
      </c>
      <c r="J22" s="32">
        <f t="shared" si="0"/>
        <v>25</v>
      </c>
    </row>
    <row r="23" spans="1:10" ht="14">
      <c r="A23" s="22">
        <v>21</v>
      </c>
      <c r="B23" s="30" t="s">
        <v>73</v>
      </c>
      <c r="C23" s="30" t="s">
        <v>74</v>
      </c>
      <c r="D23" s="32">
        <v>3</v>
      </c>
      <c r="E23" s="32">
        <v>4</v>
      </c>
      <c r="F23" s="32">
        <v>6</v>
      </c>
      <c r="G23" s="32">
        <v>4</v>
      </c>
      <c r="H23" s="32">
        <v>4</v>
      </c>
      <c r="I23" s="32">
        <v>4</v>
      </c>
      <c r="J23" s="32">
        <f t="shared" si="0"/>
        <v>25</v>
      </c>
    </row>
    <row r="24" spans="1:10" ht="14">
      <c r="A24" s="22">
        <v>22</v>
      </c>
      <c r="B24" s="30" t="s">
        <v>75</v>
      </c>
      <c r="C24" s="30" t="s">
        <v>76</v>
      </c>
      <c r="D24" s="32">
        <v>3</v>
      </c>
      <c r="E24" s="32">
        <v>4</v>
      </c>
      <c r="F24" s="32">
        <v>6</v>
      </c>
      <c r="G24" s="32">
        <v>4</v>
      </c>
      <c r="H24" s="32">
        <v>4</v>
      </c>
      <c r="I24" s="32">
        <v>4</v>
      </c>
      <c r="J24" s="32">
        <f t="shared" si="0"/>
        <v>25</v>
      </c>
    </row>
    <row r="25" spans="1:10" ht="14">
      <c r="A25" s="22">
        <v>23</v>
      </c>
      <c r="B25" s="30" t="s">
        <v>77</v>
      </c>
      <c r="C25" s="30" t="s">
        <v>78</v>
      </c>
      <c r="D25" s="32">
        <v>3</v>
      </c>
      <c r="E25" s="32">
        <v>4</v>
      </c>
      <c r="F25" s="32">
        <v>6</v>
      </c>
      <c r="G25" s="32">
        <v>4</v>
      </c>
      <c r="H25" s="32">
        <v>4</v>
      </c>
      <c r="I25" s="32">
        <v>4</v>
      </c>
      <c r="J25" s="32">
        <f t="shared" si="0"/>
        <v>25</v>
      </c>
    </row>
    <row r="26" spans="1:10" ht="14">
      <c r="A26" s="22">
        <v>24</v>
      </c>
      <c r="B26" s="30" t="s">
        <v>79</v>
      </c>
      <c r="C26" s="30" t="s">
        <v>80</v>
      </c>
      <c r="D26" s="32">
        <v>3</v>
      </c>
      <c r="E26" s="32">
        <v>4</v>
      </c>
      <c r="F26" s="32">
        <v>6</v>
      </c>
      <c r="G26" s="32">
        <v>4</v>
      </c>
      <c r="H26" s="32">
        <v>4</v>
      </c>
      <c r="I26" s="32">
        <v>4</v>
      </c>
      <c r="J26" s="32">
        <f t="shared" si="0"/>
        <v>25</v>
      </c>
    </row>
    <row r="27" spans="1:10" ht="14">
      <c r="A27" s="22">
        <v>25</v>
      </c>
      <c r="B27" s="30" t="s">
        <v>81</v>
      </c>
      <c r="C27" s="30" t="s">
        <v>82</v>
      </c>
      <c r="D27" s="32">
        <v>3</v>
      </c>
      <c r="E27" s="32">
        <v>4</v>
      </c>
      <c r="F27" s="32">
        <v>6</v>
      </c>
      <c r="G27" s="32">
        <v>4</v>
      </c>
      <c r="H27" s="32">
        <v>4</v>
      </c>
      <c r="I27" s="32">
        <v>4</v>
      </c>
      <c r="J27" s="32">
        <f t="shared" si="0"/>
        <v>25</v>
      </c>
    </row>
    <row r="28" spans="1:10" ht="14">
      <c r="A28" s="22">
        <v>26</v>
      </c>
      <c r="B28" s="30" t="s">
        <v>83</v>
      </c>
      <c r="C28" s="30" t="s">
        <v>84</v>
      </c>
      <c r="D28" s="32">
        <v>3</v>
      </c>
      <c r="E28" s="32">
        <v>4</v>
      </c>
      <c r="F28" s="32">
        <v>6</v>
      </c>
      <c r="G28" s="32">
        <v>4</v>
      </c>
      <c r="H28" s="32">
        <v>4</v>
      </c>
      <c r="I28" s="32">
        <v>4</v>
      </c>
      <c r="J28" s="32">
        <f t="shared" si="0"/>
        <v>25</v>
      </c>
    </row>
    <row r="29" spans="1:10" ht="14">
      <c r="A29" s="22">
        <v>27</v>
      </c>
      <c r="B29" s="30" t="s">
        <v>85</v>
      </c>
      <c r="C29" s="30" t="s">
        <v>86</v>
      </c>
      <c r="D29" s="32">
        <v>3</v>
      </c>
      <c r="E29" s="32">
        <v>4</v>
      </c>
      <c r="F29" s="32">
        <v>6</v>
      </c>
      <c r="G29" s="32">
        <v>4</v>
      </c>
      <c r="H29" s="32">
        <v>4</v>
      </c>
      <c r="I29" s="32">
        <v>4</v>
      </c>
      <c r="J29" s="32">
        <f t="shared" si="0"/>
        <v>25</v>
      </c>
    </row>
    <row r="30" spans="1:10" ht="14">
      <c r="A30" s="22">
        <v>28</v>
      </c>
      <c r="B30" s="30" t="s">
        <v>87</v>
      </c>
      <c r="C30" s="30" t="s">
        <v>88</v>
      </c>
      <c r="D30" s="32">
        <v>3</v>
      </c>
      <c r="E30" s="32">
        <v>4</v>
      </c>
      <c r="F30" s="32">
        <v>6</v>
      </c>
      <c r="G30" s="32">
        <v>4</v>
      </c>
      <c r="H30" s="32">
        <v>4</v>
      </c>
      <c r="I30" s="32">
        <v>4</v>
      </c>
      <c r="J30" s="32">
        <f t="shared" si="0"/>
        <v>25</v>
      </c>
    </row>
    <row r="31" spans="1:10" ht="14">
      <c r="A31" s="22">
        <v>29</v>
      </c>
      <c r="B31" s="30" t="s">
        <v>89</v>
      </c>
      <c r="C31" s="30" t="s">
        <v>90</v>
      </c>
      <c r="D31" s="32">
        <v>3</v>
      </c>
      <c r="E31" s="32">
        <v>4</v>
      </c>
      <c r="F31" s="32">
        <v>6</v>
      </c>
      <c r="G31" s="32">
        <v>4</v>
      </c>
      <c r="H31" s="32">
        <v>4</v>
      </c>
      <c r="I31" s="32">
        <v>4</v>
      </c>
      <c r="J31" s="32">
        <f t="shared" si="0"/>
        <v>25</v>
      </c>
    </row>
    <row r="32" spans="1:10" ht="14">
      <c r="A32" s="22">
        <v>30</v>
      </c>
      <c r="B32" s="30" t="s">
        <v>91</v>
      </c>
      <c r="C32" s="30" t="s">
        <v>92</v>
      </c>
      <c r="D32" s="32">
        <v>3</v>
      </c>
      <c r="E32" s="32">
        <v>4</v>
      </c>
      <c r="F32" s="32">
        <v>6</v>
      </c>
      <c r="G32" s="32">
        <v>4</v>
      </c>
      <c r="H32" s="32">
        <v>4</v>
      </c>
      <c r="I32" s="32">
        <v>4</v>
      </c>
      <c r="J32" s="32">
        <f t="shared" si="0"/>
        <v>25</v>
      </c>
    </row>
    <row r="33" spans="1:10" ht="14">
      <c r="A33" s="22">
        <v>31</v>
      </c>
      <c r="B33" s="30" t="s">
        <v>93</v>
      </c>
      <c r="C33" s="30" t="s">
        <v>94</v>
      </c>
      <c r="D33" s="32">
        <v>3</v>
      </c>
      <c r="E33" s="32">
        <v>4</v>
      </c>
      <c r="F33" s="32">
        <v>6</v>
      </c>
      <c r="G33" s="32">
        <v>4</v>
      </c>
      <c r="H33" s="32">
        <v>4</v>
      </c>
      <c r="I33" s="32">
        <v>4</v>
      </c>
      <c r="J33" s="32">
        <f t="shared" si="0"/>
        <v>25</v>
      </c>
    </row>
    <row r="34" spans="1:10" ht="14">
      <c r="A34" s="22">
        <v>32</v>
      </c>
      <c r="B34" s="30" t="s">
        <v>95</v>
      </c>
      <c r="C34" s="30" t="s">
        <v>96</v>
      </c>
      <c r="D34" s="32">
        <v>3</v>
      </c>
      <c r="E34" s="32">
        <v>4</v>
      </c>
      <c r="F34" s="32">
        <v>6</v>
      </c>
      <c r="G34" s="32">
        <v>4</v>
      </c>
      <c r="H34" s="32">
        <v>4</v>
      </c>
      <c r="I34" s="32">
        <v>4</v>
      </c>
      <c r="J34" s="32">
        <f t="shared" si="0"/>
        <v>25</v>
      </c>
    </row>
    <row r="35" spans="1:10" ht="14">
      <c r="A35" s="22">
        <v>33</v>
      </c>
      <c r="B35" s="30" t="s">
        <v>97</v>
      </c>
      <c r="C35" s="30" t="s">
        <v>98</v>
      </c>
      <c r="D35" s="32">
        <v>3</v>
      </c>
      <c r="E35" s="32">
        <v>4</v>
      </c>
      <c r="F35" s="32">
        <v>6</v>
      </c>
      <c r="G35" s="32">
        <v>4</v>
      </c>
      <c r="H35" s="32">
        <v>4</v>
      </c>
      <c r="I35" s="32">
        <v>4</v>
      </c>
      <c r="J35" s="32">
        <f t="shared" si="0"/>
        <v>25</v>
      </c>
    </row>
    <row r="36" spans="1:10" ht="14">
      <c r="A36" s="22">
        <v>34</v>
      </c>
      <c r="B36" s="30" t="s">
        <v>99</v>
      </c>
      <c r="C36" s="30" t="s">
        <v>100</v>
      </c>
      <c r="D36" s="32">
        <v>3</v>
      </c>
      <c r="E36" s="32">
        <v>4</v>
      </c>
      <c r="F36" s="32">
        <v>6</v>
      </c>
      <c r="G36" s="32">
        <v>4</v>
      </c>
      <c r="H36" s="32">
        <v>4</v>
      </c>
      <c r="I36" s="32">
        <v>4</v>
      </c>
      <c r="J36" s="32">
        <f t="shared" si="0"/>
        <v>25</v>
      </c>
    </row>
    <row r="37" spans="1:10" ht="14">
      <c r="A37" s="22">
        <v>35</v>
      </c>
      <c r="B37" s="30" t="s">
        <v>101</v>
      </c>
      <c r="C37" s="30" t="s">
        <v>102</v>
      </c>
      <c r="D37" s="32">
        <v>3</v>
      </c>
      <c r="E37" s="32">
        <v>4</v>
      </c>
      <c r="F37" s="32">
        <v>6</v>
      </c>
      <c r="G37" s="32">
        <v>4</v>
      </c>
      <c r="H37" s="32">
        <v>4</v>
      </c>
      <c r="I37" s="32">
        <v>4</v>
      </c>
      <c r="J37" s="32">
        <f t="shared" si="0"/>
        <v>25</v>
      </c>
    </row>
    <row r="38" spans="1:10" ht="14">
      <c r="A38" s="22">
        <v>36</v>
      </c>
      <c r="B38" s="30" t="s">
        <v>103</v>
      </c>
      <c r="C38" s="30" t="s">
        <v>104</v>
      </c>
      <c r="D38" s="32">
        <v>3</v>
      </c>
      <c r="E38" s="32">
        <v>4</v>
      </c>
      <c r="F38" s="32">
        <v>6</v>
      </c>
      <c r="G38" s="32">
        <v>4</v>
      </c>
      <c r="H38" s="32">
        <v>4</v>
      </c>
      <c r="I38" s="32">
        <v>4</v>
      </c>
      <c r="J38" s="32">
        <f t="shared" si="0"/>
        <v>25</v>
      </c>
    </row>
    <row r="41" spans="1:10">
      <c r="C41" t="s">
        <v>26</v>
      </c>
    </row>
  </sheetData>
  <mergeCells count="3">
    <mergeCell ref="C1:C2"/>
    <mergeCell ref="B1:B2"/>
    <mergeCell ref="A1:A2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"/>
  <sheetViews>
    <sheetView topLeftCell="C1" workbookViewId="0">
      <pane ySplit="2" topLeftCell="A10" activePane="bottomLeft" state="frozen"/>
      <selection pane="bottomLeft" activeCell="G21" sqref="G21:G28"/>
    </sheetView>
  </sheetViews>
  <sheetFormatPr baseColWidth="10" defaultColWidth="8.83203125" defaultRowHeight="13"/>
  <cols>
    <col min="3" max="3" width="24.1640625" bestFit="1" customWidth="1"/>
    <col min="4" max="4" width="32.6640625" customWidth="1"/>
    <col min="5" max="5" width="25.5" customWidth="1"/>
    <col min="6" max="6" width="35.6640625" customWidth="1"/>
    <col min="7" max="7" width="18.5" customWidth="1"/>
    <col min="8" max="8" width="22.83203125" customWidth="1"/>
  </cols>
  <sheetData>
    <row r="1" spans="1:7" ht="34">
      <c r="A1" s="65" t="s">
        <v>0</v>
      </c>
      <c r="B1" s="65" t="s">
        <v>14</v>
      </c>
      <c r="C1" s="65" t="s">
        <v>1</v>
      </c>
      <c r="D1" s="33" t="s">
        <v>112</v>
      </c>
      <c r="E1" s="33" t="s">
        <v>113</v>
      </c>
      <c r="F1" s="33" t="s">
        <v>114</v>
      </c>
      <c r="G1" s="33" t="s">
        <v>116</v>
      </c>
    </row>
    <row r="2" spans="1:7" ht="17">
      <c r="A2" s="66"/>
      <c r="B2" s="66"/>
      <c r="C2" s="66"/>
      <c r="D2" s="33">
        <v>10</v>
      </c>
      <c r="E2" s="33">
        <v>5</v>
      </c>
      <c r="F2" s="33" t="s">
        <v>115</v>
      </c>
      <c r="G2" s="33">
        <v>20</v>
      </c>
    </row>
    <row r="3" spans="1:7" ht="14">
      <c r="A3" s="22">
        <v>1</v>
      </c>
      <c r="B3" s="30" t="s">
        <v>33</v>
      </c>
      <c r="C3" s="30" t="s">
        <v>34</v>
      </c>
      <c r="D3" s="32">
        <v>10</v>
      </c>
      <c r="E3" s="32">
        <v>5</v>
      </c>
      <c r="F3" s="32">
        <v>3</v>
      </c>
      <c r="G3" s="32">
        <f>SUM(D3:F3)</f>
        <v>18</v>
      </c>
    </row>
    <row r="4" spans="1:7" ht="14">
      <c r="A4" s="22">
        <v>2</v>
      </c>
      <c r="B4" s="30" t="s">
        <v>35</v>
      </c>
      <c r="C4" s="30" t="s">
        <v>36</v>
      </c>
      <c r="D4" s="32">
        <v>10</v>
      </c>
      <c r="E4" s="32">
        <v>5</v>
      </c>
      <c r="F4" s="32">
        <v>5</v>
      </c>
      <c r="G4" s="32">
        <f t="shared" ref="G4:G38" si="0">SUM(D4:F4)</f>
        <v>20</v>
      </c>
    </row>
    <row r="5" spans="1:7" ht="14">
      <c r="A5" s="22">
        <v>3</v>
      </c>
      <c r="B5" s="30" t="s">
        <v>37</v>
      </c>
      <c r="C5" s="30" t="s">
        <v>38</v>
      </c>
      <c r="D5" s="32">
        <v>10</v>
      </c>
      <c r="E5" s="32">
        <v>5</v>
      </c>
      <c r="F5" s="32">
        <v>5</v>
      </c>
      <c r="G5" s="32">
        <f t="shared" si="0"/>
        <v>20</v>
      </c>
    </row>
    <row r="6" spans="1:7" ht="14">
      <c r="A6" s="22">
        <v>4</v>
      </c>
      <c r="B6" s="30" t="s">
        <v>39</v>
      </c>
      <c r="C6" s="30" t="s">
        <v>40</v>
      </c>
      <c r="D6" s="32">
        <v>10</v>
      </c>
      <c r="E6" s="32">
        <v>5</v>
      </c>
      <c r="F6" s="32">
        <v>5</v>
      </c>
      <c r="G6" s="32">
        <f t="shared" si="0"/>
        <v>20</v>
      </c>
    </row>
    <row r="7" spans="1:7" ht="14">
      <c r="A7" s="22">
        <v>5</v>
      </c>
      <c r="B7" s="30" t="s">
        <v>41</v>
      </c>
      <c r="C7" s="30" t="s">
        <v>42</v>
      </c>
      <c r="D7" s="32">
        <v>10</v>
      </c>
      <c r="E7" s="32">
        <v>5</v>
      </c>
      <c r="F7" s="32">
        <v>5</v>
      </c>
      <c r="G7" s="32">
        <f t="shared" si="0"/>
        <v>20</v>
      </c>
    </row>
    <row r="8" spans="1:7" ht="14">
      <c r="A8" s="22">
        <v>6</v>
      </c>
      <c r="B8" s="30" t="s">
        <v>43</v>
      </c>
      <c r="C8" s="30" t="s">
        <v>44</v>
      </c>
      <c r="D8" s="32">
        <v>10</v>
      </c>
      <c r="E8" s="32">
        <v>5</v>
      </c>
      <c r="F8" s="32">
        <v>5</v>
      </c>
      <c r="G8" s="32">
        <f t="shared" si="0"/>
        <v>20</v>
      </c>
    </row>
    <row r="9" spans="1:7" ht="14">
      <c r="A9" s="22">
        <v>7</v>
      </c>
      <c r="B9" s="30" t="s">
        <v>45</v>
      </c>
      <c r="C9" s="30" t="s">
        <v>46</v>
      </c>
      <c r="D9" s="32">
        <v>10</v>
      </c>
      <c r="E9" s="32">
        <v>5</v>
      </c>
      <c r="F9" s="32">
        <v>5</v>
      </c>
      <c r="G9" s="32">
        <f t="shared" si="0"/>
        <v>20</v>
      </c>
    </row>
    <row r="10" spans="1:7" ht="14">
      <c r="A10" s="22">
        <v>8</v>
      </c>
      <c r="B10" s="30" t="s">
        <v>47</v>
      </c>
      <c r="C10" s="30" t="s">
        <v>48</v>
      </c>
      <c r="D10" s="32">
        <v>10</v>
      </c>
      <c r="E10" s="32">
        <v>5</v>
      </c>
      <c r="F10" s="32">
        <v>5</v>
      </c>
      <c r="G10" s="32">
        <f t="shared" si="0"/>
        <v>20</v>
      </c>
    </row>
    <row r="11" spans="1:7" ht="14">
      <c r="A11" s="22">
        <v>9</v>
      </c>
      <c r="B11" s="30" t="s">
        <v>49</v>
      </c>
      <c r="C11" s="30" t="s">
        <v>50</v>
      </c>
      <c r="D11" s="32">
        <v>10</v>
      </c>
      <c r="E11" s="32">
        <v>5</v>
      </c>
      <c r="F11" s="32">
        <v>5</v>
      </c>
      <c r="G11" s="32">
        <f t="shared" si="0"/>
        <v>20</v>
      </c>
    </row>
    <row r="12" spans="1:7" ht="14">
      <c r="A12" s="22">
        <v>10</v>
      </c>
      <c r="B12" s="30" t="s">
        <v>51</v>
      </c>
      <c r="C12" s="30" t="s">
        <v>52</v>
      </c>
      <c r="D12" s="32">
        <v>10</v>
      </c>
      <c r="E12" s="32">
        <v>5</v>
      </c>
      <c r="F12" s="32">
        <v>5</v>
      </c>
      <c r="G12" s="32">
        <f t="shared" si="0"/>
        <v>20</v>
      </c>
    </row>
    <row r="13" spans="1:7" ht="14">
      <c r="A13" s="22">
        <v>11</v>
      </c>
      <c r="B13" s="30" t="s">
        <v>53</v>
      </c>
      <c r="C13" s="30" t="s">
        <v>54</v>
      </c>
      <c r="D13" s="32">
        <v>10</v>
      </c>
      <c r="E13" s="32">
        <v>5</v>
      </c>
      <c r="F13" s="32">
        <v>5</v>
      </c>
      <c r="G13" s="32">
        <f t="shared" si="0"/>
        <v>20</v>
      </c>
    </row>
    <row r="14" spans="1:7" ht="14">
      <c r="A14" s="22">
        <v>12</v>
      </c>
      <c r="B14" s="30" t="s">
        <v>55</v>
      </c>
      <c r="C14" s="30" t="s">
        <v>56</v>
      </c>
      <c r="D14" s="32">
        <v>10</v>
      </c>
      <c r="E14" s="32">
        <v>5</v>
      </c>
      <c r="F14" s="32">
        <v>5</v>
      </c>
      <c r="G14" s="32">
        <f t="shared" si="0"/>
        <v>20</v>
      </c>
    </row>
    <row r="15" spans="1:7" ht="14">
      <c r="A15" s="22">
        <v>13</v>
      </c>
      <c r="B15" s="30" t="s">
        <v>57</v>
      </c>
      <c r="C15" s="30" t="s">
        <v>58</v>
      </c>
      <c r="D15" s="32">
        <v>10</v>
      </c>
      <c r="E15" s="32">
        <v>5</v>
      </c>
      <c r="F15" s="32">
        <v>5</v>
      </c>
      <c r="G15" s="32">
        <f t="shared" si="0"/>
        <v>20</v>
      </c>
    </row>
    <row r="16" spans="1:7" ht="14">
      <c r="A16" s="22">
        <v>14</v>
      </c>
      <c r="B16" s="30" t="s">
        <v>59</v>
      </c>
      <c r="C16" s="30" t="s">
        <v>60</v>
      </c>
      <c r="D16" s="32">
        <v>10</v>
      </c>
      <c r="E16" s="32">
        <v>5</v>
      </c>
      <c r="F16" s="32">
        <v>3</v>
      </c>
      <c r="G16" s="32">
        <f t="shared" si="0"/>
        <v>18</v>
      </c>
    </row>
    <row r="17" spans="1:7" ht="14">
      <c r="A17" s="22">
        <v>15</v>
      </c>
      <c r="B17" s="30" t="s">
        <v>61</v>
      </c>
      <c r="C17" s="30" t="s">
        <v>62</v>
      </c>
      <c r="D17" s="32">
        <v>10</v>
      </c>
      <c r="E17" s="32">
        <v>5</v>
      </c>
      <c r="F17" s="32">
        <v>5</v>
      </c>
      <c r="G17" s="32">
        <f t="shared" si="0"/>
        <v>20</v>
      </c>
    </row>
    <row r="18" spans="1:7" ht="14">
      <c r="A18" s="22">
        <v>16</v>
      </c>
      <c r="B18" s="30" t="s">
        <v>63</v>
      </c>
      <c r="C18" s="30" t="s">
        <v>64</v>
      </c>
      <c r="D18" s="32">
        <v>10</v>
      </c>
      <c r="E18" s="32">
        <v>5</v>
      </c>
      <c r="F18" s="32">
        <v>5</v>
      </c>
      <c r="G18" s="32">
        <f t="shared" si="0"/>
        <v>20</v>
      </c>
    </row>
    <row r="19" spans="1:7" ht="14">
      <c r="A19" s="22">
        <v>17</v>
      </c>
      <c r="B19" s="30" t="s">
        <v>65</v>
      </c>
      <c r="C19" s="30" t="s">
        <v>66</v>
      </c>
      <c r="D19" s="32">
        <v>10</v>
      </c>
      <c r="E19" s="32">
        <v>5</v>
      </c>
      <c r="F19" s="32">
        <v>5</v>
      </c>
      <c r="G19" s="32">
        <f t="shared" si="0"/>
        <v>20</v>
      </c>
    </row>
    <row r="20" spans="1:7" ht="14">
      <c r="A20" s="22">
        <v>18</v>
      </c>
      <c r="B20" s="30" t="s">
        <v>67</v>
      </c>
      <c r="C20" s="30" t="s">
        <v>68</v>
      </c>
      <c r="D20" s="32">
        <v>10</v>
      </c>
      <c r="E20" s="32">
        <v>5</v>
      </c>
      <c r="F20" s="32">
        <v>5</v>
      </c>
      <c r="G20" s="32">
        <f t="shared" si="0"/>
        <v>20</v>
      </c>
    </row>
    <row r="21" spans="1:7" ht="14">
      <c r="A21" s="22">
        <v>19</v>
      </c>
      <c r="B21" s="30" t="s">
        <v>69</v>
      </c>
      <c r="C21" s="30" t="s">
        <v>70</v>
      </c>
      <c r="D21" s="32">
        <v>10</v>
      </c>
      <c r="E21" s="32">
        <v>5</v>
      </c>
      <c r="F21" s="32">
        <v>5</v>
      </c>
      <c r="G21" s="32">
        <f t="shared" si="0"/>
        <v>20</v>
      </c>
    </row>
    <row r="22" spans="1:7" ht="14">
      <c r="A22" s="22">
        <v>20</v>
      </c>
      <c r="B22" s="30" t="s">
        <v>71</v>
      </c>
      <c r="C22" s="30" t="s">
        <v>72</v>
      </c>
      <c r="D22" s="32">
        <v>10</v>
      </c>
      <c r="E22" s="32">
        <v>5</v>
      </c>
      <c r="F22" s="32">
        <v>5</v>
      </c>
      <c r="G22" s="32">
        <f t="shared" si="0"/>
        <v>20</v>
      </c>
    </row>
    <row r="23" spans="1:7" ht="14">
      <c r="A23" s="22">
        <v>21</v>
      </c>
      <c r="B23" s="30" t="s">
        <v>73</v>
      </c>
      <c r="C23" s="30" t="s">
        <v>74</v>
      </c>
      <c r="D23" s="32">
        <v>10</v>
      </c>
      <c r="E23" s="32">
        <v>5</v>
      </c>
      <c r="F23" s="32">
        <v>5</v>
      </c>
      <c r="G23" s="32">
        <f t="shared" si="0"/>
        <v>20</v>
      </c>
    </row>
    <row r="24" spans="1:7" ht="14">
      <c r="A24" s="22">
        <v>22</v>
      </c>
      <c r="B24" s="30" t="s">
        <v>75</v>
      </c>
      <c r="C24" s="30" t="s">
        <v>76</v>
      </c>
      <c r="D24" s="32">
        <v>10</v>
      </c>
      <c r="E24" s="32">
        <v>5</v>
      </c>
      <c r="F24" s="32">
        <v>5</v>
      </c>
      <c r="G24" s="32">
        <f t="shared" si="0"/>
        <v>20</v>
      </c>
    </row>
    <row r="25" spans="1:7" ht="14">
      <c r="A25" s="22">
        <v>23</v>
      </c>
      <c r="B25" s="30" t="s">
        <v>77</v>
      </c>
      <c r="C25" s="30" t="s">
        <v>78</v>
      </c>
      <c r="D25" s="32">
        <v>10</v>
      </c>
      <c r="E25" s="32">
        <v>5</v>
      </c>
      <c r="F25" s="32">
        <v>5</v>
      </c>
      <c r="G25" s="32">
        <f t="shared" si="0"/>
        <v>20</v>
      </c>
    </row>
    <row r="26" spans="1:7" ht="14">
      <c r="A26" s="22">
        <v>24</v>
      </c>
      <c r="B26" s="30" t="s">
        <v>79</v>
      </c>
      <c r="C26" s="30" t="s">
        <v>80</v>
      </c>
      <c r="D26" s="32">
        <v>10</v>
      </c>
      <c r="E26" s="32">
        <v>5</v>
      </c>
      <c r="F26" s="32">
        <v>3</v>
      </c>
      <c r="G26" s="32">
        <f t="shared" si="0"/>
        <v>18</v>
      </c>
    </row>
    <row r="27" spans="1:7" ht="14">
      <c r="A27" s="22">
        <v>25</v>
      </c>
      <c r="B27" s="30" t="s">
        <v>81</v>
      </c>
      <c r="C27" s="30" t="s">
        <v>82</v>
      </c>
      <c r="D27" s="32">
        <v>10</v>
      </c>
      <c r="E27" s="32">
        <v>5</v>
      </c>
      <c r="F27" s="32">
        <v>5</v>
      </c>
      <c r="G27" s="32">
        <f t="shared" si="0"/>
        <v>20</v>
      </c>
    </row>
    <row r="28" spans="1:7" ht="14">
      <c r="A28" s="22">
        <v>26</v>
      </c>
      <c r="B28" s="30" t="s">
        <v>83</v>
      </c>
      <c r="C28" s="30" t="s">
        <v>84</v>
      </c>
      <c r="D28" s="32">
        <v>10</v>
      </c>
      <c r="E28" s="32">
        <v>5</v>
      </c>
      <c r="F28" s="32">
        <v>5</v>
      </c>
      <c r="G28" s="32">
        <f t="shared" si="0"/>
        <v>20</v>
      </c>
    </row>
    <row r="29" spans="1:7" ht="14">
      <c r="A29" s="22">
        <v>27</v>
      </c>
      <c r="B29" s="30" t="s">
        <v>85</v>
      </c>
      <c r="C29" s="30" t="s">
        <v>86</v>
      </c>
      <c r="D29" s="32">
        <v>10</v>
      </c>
      <c r="E29" s="32">
        <v>5</v>
      </c>
      <c r="F29" s="32">
        <v>5</v>
      </c>
      <c r="G29" s="32">
        <f t="shared" si="0"/>
        <v>20</v>
      </c>
    </row>
    <row r="30" spans="1:7" ht="14">
      <c r="A30" s="22">
        <v>28</v>
      </c>
      <c r="B30" s="30" t="s">
        <v>87</v>
      </c>
      <c r="C30" s="30" t="s">
        <v>88</v>
      </c>
      <c r="D30" s="32">
        <v>10</v>
      </c>
      <c r="E30" s="32">
        <v>5</v>
      </c>
      <c r="F30" s="32">
        <v>3</v>
      </c>
      <c r="G30" s="32">
        <f t="shared" si="0"/>
        <v>18</v>
      </c>
    </row>
    <row r="31" spans="1:7" ht="14">
      <c r="A31" s="22">
        <v>29</v>
      </c>
      <c r="B31" s="30" t="s">
        <v>89</v>
      </c>
      <c r="C31" s="30" t="s">
        <v>90</v>
      </c>
      <c r="D31" s="32">
        <v>10</v>
      </c>
      <c r="E31" s="32">
        <v>5</v>
      </c>
      <c r="F31" s="32">
        <v>5</v>
      </c>
      <c r="G31" s="32">
        <f t="shared" si="0"/>
        <v>20</v>
      </c>
    </row>
    <row r="32" spans="1:7" ht="14">
      <c r="A32" s="22">
        <v>30</v>
      </c>
      <c r="B32" s="30" t="s">
        <v>91</v>
      </c>
      <c r="C32" s="30" t="s">
        <v>92</v>
      </c>
      <c r="D32" s="32">
        <v>10</v>
      </c>
      <c r="E32" s="32">
        <v>5</v>
      </c>
      <c r="F32" s="32">
        <v>5</v>
      </c>
      <c r="G32" s="32">
        <f t="shared" si="0"/>
        <v>20</v>
      </c>
    </row>
    <row r="33" spans="1:7" ht="14">
      <c r="A33" s="22">
        <v>31</v>
      </c>
      <c r="B33" s="30" t="s">
        <v>93</v>
      </c>
      <c r="C33" s="30" t="s">
        <v>94</v>
      </c>
      <c r="D33" s="32">
        <v>10</v>
      </c>
      <c r="E33" s="32">
        <v>5</v>
      </c>
      <c r="F33" s="32">
        <v>5</v>
      </c>
      <c r="G33" s="32">
        <f t="shared" si="0"/>
        <v>20</v>
      </c>
    </row>
    <row r="34" spans="1:7" ht="14">
      <c r="A34" s="22">
        <v>32</v>
      </c>
      <c r="B34" s="30" t="s">
        <v>95</v>
      </c>
      <c r="C34" s="30" t="s">
        <v>96</v>
      </c>
      <c r="D34" s="32">
        <v>10</v>
      </c>
      <c r="E34" s="32">
        <v>5</v>
      </c>
      <c r="F34" s="32">
        <v>5</v>
      </c>
      <c r="G34" s="32">
        <f t="shared" si="0"/>
        <v>20</v>
      </c>
    </row>
    <row r="35" spans="1:7" ht="14">
      <c r="A35" s="22">
        <v>33</v>
      </c>
      <c r="B35" s="30" t="s">
        <v>97</v>
      </c>
      <c r="C35" s="30" t="s">
        <v>98</v>
      </c>
      <c r="D35" s="32">
        <v>10</v>
      </c>
      <c r="E35" s="32">
        <v>5</v>
      </c>
      <c r="F35" s="32">
        <v>3</v>
      </c>
      <c r="G35" s="32">
        <f t="shared" si="0"/>
        <v>18</v>
      </c>
    </row>
    <row r="36" spans="1:7" ht="14">
      <c r="A36" s="22">
        <v>34</v>
      </c>
      <c r="B36" s="30" t="s">
        <v>99</v>
      </c>
      <c r="C36" s="30" t="s">
        <v>100</v>
      </c>
      <c r="D36" s="32">
        <v>10</v>
      </c>
      <c r="E36" s="32">
        <v>5</v>
      </c>
      <c r="F36" s="32">
        <v>5</v>
      </c>
      <c r="G36" s="32">
        <f t="shared" si="0"/>
        <v>20</v>
      </c>
    </row>
    <row r="37" spans="1:7" ht="14">
      <c r="A37" s="22">
        <v>35</v>
      </c>
      <c r="B37" s="30" t="s">
        <v>101</v>
      </c>
      <c r="C37" s="30" t="s">
        <v>102</v>
      </c>
      <c r="D37" s="32">
        <v>10</v>
      </c>
      <c r="E37" s="32">
        <v>5</v>
      </c>
      <c r="F37" s="32">
        <v>5</v>
      </c>
      <c r="G37" s="32">
        <f t="shared" si="0"/>
        <v>20</v>
      </c>
    </row>
    <row r="38" spans="1:7" ht="14">
      <c r="A38" s="22">
        <v>36</v>
      </c>
      <c r="B38" s="30" t="s">
        <v>103</v>
      </c>
      <c r="C38" s="30" t="s">
        <v>104</v>
      </c>
      <c r="D38" s="32">
        <v>10</v>
      </c>
      <c r="E38" s="32">
        <v>5</v>
      </c>
      <c r="F38" s="32">
        <v>5</v>
      </c>
      <c r="G38" s="32">
        <f t="shared" si="0"/>
        <v>20</v>
      </c>
    </row>
  </sheetData>
  <mergeCells count="3">
    <mergeCell ref="C1:C2"/>
    <mergeCell ref="B1:B2"/>
    <mergeCell ref="A1:A2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2"/>
  <sheetViews>
    <sheetView topLeftCell="B1" workbookViewId="0">
      <pane ySplit="2" topLeftCell="A3" activePane="bottomLeft" state="frozen"/>
      <selection pane="bottomLeft" activeCell="E2" sqref="E2:H15"/>
    </sheetView>
  </sheetViews>
  <sheetFormatPr baseColWidth="10" defaultColWidth="8.83203125" defaultRowHeight="13"/>
  <cols>
    <col min="3" max="3" width="24.1640625" bestFit="1" customWidth="1"/>
    <col min="4" max="4" width="9" customWidth="1"/>
    <col min="5" max="6" width="29.5" style="36" customWidth="1"/>
    <col min="7" max="7" width="18.5" style="36" customWidth="1"/>
    <col min="8" max="8" width="18" style="36" customWidth="1"/>
  </cols>
  <sheetData>
    <row r="1" spans="1:8" ht="34">
      <c r="A1" s="67" t="s">
        <v>0</v>
      </c>
      <c r="B1" s="67" t="s">
        <v>14</v>
      </c>
      <c r="C1" s="67" t="s">
        <v>1</v>
      </c>
      <c r="D1" s="65" t="s">
        <v>126</v>
      </c>
      <c r="E1" s="33" t="s">
        <v>120</v>
      </c>
      <c r="F1" s="33" t="s">
        <v>122</v>
      </c>
      <c r="G1" s="33" t="s">
        <v>124</v>
      </c>
      <c r="H1" s="33" t="s">
        <v>125</v>
      </c>
    </row>
    <row r="2" spans="1:8" ht="51">
      <c r="A2" s="67"/>
      <c r="B2" s="67"/>
      <c r="C2" s="67"/>
      <c r="D2" s="66"/>
      <c r="E2" s="33" t="s">
        <v>121</v>
      </c>
      <c r="F2" s="33" t="s">
        <v>123</v>
      </c>
      <c r="G2" s="33">
        <v>8</v>
      </c>
      <c r="H2" s="33">
        <v>25</v>
      </c>
    </row>
    <row r="3" spans="1:8" ht="14">
      <c r="A3" s="22">
        <v>1</v>
      </c>
      <c r="B3" s="37" t="s">
        <v>33</v>
      </c>
      <c r="C3" s="37" t="s">
        <v>34</v>
      </c>
      <c r="D3" s="35">
        <f>VLOOKUP(B3,'Điểm TC 1'!$B$3:$D$38,3,0)</f>
        <v>1.7000000000000002</v>
      </c>
      <c r="E3" s="38">
        <v>8</v>
      </c>
      <c r="F3" s="38">
        <v>2</v>
      </c>
      <c r="G3" s="38">
        <v>8</v>
      </c>
      <c r="H3" s="38">
        <f>SUM(E3:G3)</f>
        <v>18</v>
      </c>
    </row>
    <row r="4" spans="1:8" ht="14">
      <c r="A4" s="22">
        <v>2</v>
      </c>
      <c r="B4" s="30" t="s">
        <v>35</v>
      </c>
      <c r="C4" s="30" t="s">
        <v>36</v>
      </c>
      <c r="D4" s="35">
        <f>VLOOKUP(B4,'Điểm TC 1'!$B$3:$D$38,3,0)</f>
        <v>8.1909090909090896</v>
      </c>
      <c r="E4" s="38">
        <v>10</v>
      </c>
      <c r="F4" s="38">
        <v>2</v>
      </c>
      <c r="G4" s="38">
        <v>8</v>
      </c>
      <c r="H4" s="38">
        <f t="shared" ref="H4:H38" si="0">SUM(E4:G4)</f>
        <v>20</v>
      </c>
    </row>
    <row r="5" spans="1:8" ht="14">
      <c r="A5" s="22">
        <v>3</v>
      </c>
      <c r="B5" s="30" t="s">
        <v>37</v>
      </c>
      <c r="C5" s="30" t="s">
        <v>38</v>
      </c>
      <c r="D5" s="35">
        <f>VLOOKUP(B5,'Điểm TC 1'!$B$3:$D$38,3,0)</f>
        <v>7.9909090909090912</v>
      </c>
      <c r="E5" s="38">
        <v>10</v>
      </c>
      <c r="F5" s="38">
        <v>2</v>
      </c>
      <c r="G5" s="38">
        <v>8</v>
      </c>
      <c r="H5" s="38">
        <f t="shared" si="0"/>
        <v>20</v>
      </c>
    </row>
    <row r="6" spans="1:8" ht="14">
      <c r="A6" s="22">
        <v>4</v>
      </c>
      <c r="B6" s="30" t="s">
        <v>39</v>
      </c>
      <c r="C6" s="30" t="s">
        <v>40</v>
      </c>
      <c r="D6" s="35">
        <f>VLOOKUP(B6,'Điểm TC 1'!$B$3:$D$38,3,0)</f>
        <v>7.6</v>
      </c>
      <c r="E6" s="38">
        <v>10</v>
      </c>
      <c r="F6" s="38">
        <v>2</v>
      </c>
      <c r="G6" s="38">
        <v>8</v>
      </c>
      <c r="H6" s="38">
        <f t="shared" si="0"/>
        <v>20</v>
      </c>
    </row>
    <row r="7" spans="1:8" ht="14">
      <c r="A7" s="22">
        <v>5</v>
      </c>
      <c r="B7" s="30" t="s">
        <v>41</v>
      </c>
      <c r="C7" s="30" t="s">
        <v>42</v>
      </c>
      <c r="D7" s="35">
        <f>VLOOKUP(B7,'Điểm TC 1'!$B$3:$D$38,3,0)</f>
        <v>7.4181818181818189</v>
      </c>
      <c r="E7" s="38">
        <v>10</v>
      </c>
      <c r="F7" s="38">
        <v>2</v>
      </c>
      <c r="G7" s="38">
        <v>8</v>
      </c>
      <c r="H7" s="38">
        <f t="shared" si="0"/>
        <v>20</v>
      </c>
    </row>
    <row r="8" spans="1:8" ht="14">
      <c r="A8" s="22">
        <v>6</v>
      </c>
      <c r="B8" s="30" t="s">
        <v>43</v>
      </c>
      <c r="C8" s="30" t="s">
        <v>44</v>
      </c>
      <c r="D8" s="35">
        <f>VLOOKUP(B8,'Điểm TC 1'!$B$3:$D$38,3,0)</f>
        <v>7.4363636363636365</v>
      </c>
      <c r="E8" s="38">
        <v>10</v>
      </c>
      <c r="F8" s="38">
        <v>2</v>
      </c>
      <c r="G8" s="38">
        <v>8</v>
      </c>
      <c r="H8" s="38">
        <f t="shared" si="0"/>
        <v>20</v>
      </c>
    </row>
    <row r="9" spans="1:8" ht="14">
      <c r="A9" s="22">
        <v>7</v>
      </c>
      <c r="B9" s="30" t="s">
        <v>45</v>
      </c>
      <c r="C9" s="30" t="s">
        <v>46</v>
      </c>
      <c r="D9" s="35">
        <f>VLOOKUP(B9,'Điểm TC 1'!$B$3:$D$38,3,0)</f>
        <v>7.3454545454545466</v>
      </c>
      <c r="E9" s="38">
        <v>10</v>
      </c>
      <c r="F9" s="38">
        <v>2</v>
      </c>
      <c r="G9" s="38">
        <v>8</v>
      </c>
      <c r="H9" s="38">
        <f t="shared" si="0"/>
        <v>20</v>
      </c>
    </row>
    <row r="10" spans="1:8" ht="14">
      <c r="A10" s="22">
        <v>8</v>
      </c>
      <c r="B10" s="30" t="s">
        <v>47</v>
      </c>
      <c r="C10" s="30" t="s">
        <v>48</v>
      </c>
      <c r="D10" s="35">
        <f>VLOOKUP(B10,'Điểm TC 1'!$B$3:$D$38,3,0)</f>
        <v>7.7454545454545443</v>
      </c>
      <c r="E10" s="38">
        <v>10</v>
      </c>
      <c r="F10" s="38">
        <v>2</v>
      </c>
      <c r="G10" s="38">
        <v>8</v>
      </c>
      <c r="H10" s="38">
        <f t="shared" si="0"/>
        <v>20</v>
      </c>
    </row>
    <row r="11" spans="1:8" ht="14">
      <c r="A11" s="22">
        <v>9</v>
      </c>
      <c r="B11" s="30" t="s">
        <v>49</v>
      </c>
      <c r="C11" s="30" t="s">
        <v>50</v>
      </c>
      <c r="D11" s="35">
        <f>VLOOKUP(B11,'Điểm TC 1'!$B$3:$D$38,3,0)</f>
        <v>7.6909090909090905</v>
      </c>
      <c r="E11" s="38">
        <v>10</v>
      </c>
      <c r="F11" s="38">
        <v>2</v>
      </c>
      <c r="G11" s="38">
        <v>8</v>
      </c>
      <c r="H11" s="38">
        <f t="shared" si="0"/>
        <v>20</v>
      </c>
    </row>
    <row r="12" spans="1:8" ht="14">
      <c r="A12" s="22">
        <v>10</v>
      </c>
      <c r="B12" s="30" t="s">
        <v>51</v>
      </c>
      <c r="C12" s="30" t="s">
        <v>52</v>
      </c>
      <c r="D12" s="35">
        <f>VLOOKUP(B12,'Điểm TC 1'!$B$3:$D$38,3,0)</f>
        <v>8.963636363636363</v>
      </c>
      <c r="E12" s="38">
        <v>10</v>
      </c>
      <c r="F12" s="38">
        <v>2</v>
      </c>
      <c r="G12" s="38">
        <v>8</v>
      </c>
      <c r="H12" s="38">
        <f t="shared" si="0"/>
        <v>20</v>
      </c>
    </row>
    <row r="13" spans="1:8" ht="14">
      <c r="A13" s="22">
        <v>11</v>
      </c>
      <c r="B13" s="30" t="s">
        <v>53</v>
      </c>
      <c r="C13" s="30" t="s">
        <v>54</v>
      </c>
      <c r="D13" s="35">
        <f>VLOOKUP(B13,'Điểm TC 1'!$B$3:$D$38,3,0)</f>
        <v>8.0272727272727291</v>
      </c>
      <c r="E13" s="38">
        <v>10</v>
      </c>
      <c r="F13" s="38">
        <v>2</v>
      </c>
      <c r="G13" s="38">
        <v>8</v>
      </c>
      <c r="H13" s="38">
        <f t="shared" si="0"/>
        <v>20</v>
      </c>
    </row>
    <row r="14" spans="1:8" ht="14">
      <c r="A14" s="22">
        <v>12</v>
      </c>
      <c r="B14" s="30" t="s">
        <v>55</v>
      </c>
      <c r="C14" s="30" t="s">
        <v>56</v>
      </c>
      <c r="D14" s="35">
        <f>VLOOKUP(B14,'Điểm TC 1'!$B$3:$D$38,3,0)</f>
        <v>8.2727272727272734</v>
      </c>
      <c r="E14" s="38">
        <v>10</v>
      </c>
      <c r="F14" s="38">
        <v>2</v>
      </c>
      <c r="G14" s="38">
        <v>8</v>
      </c>
      <c r="H14" s="38">
        <f t="shared" si="0"/>
        <v>20</v>
      </c>
    </row>
    <row r="15" spans="1:8" ht="14">
      <c r="A15" s="22">
        <v>13</v>
      </c>
      <c r="B15" s="30" t="s">
        <v>57</v>
      </c>
      <c r="C15" s="30" t="s">
        <v>58</v>
      </c>
      <c r="D15" s="35">
        <f>VLOOKUP(B15,'Điểm TC 1'!$B$3:$D$38,3,0)</f>
        <v>6.9909090909090912</v>
      </c>
      <c r="E15" s="38">
        <v>8</v>
      </c>
      <c r="F15" s="38">
        <v>2</v>
      </c>
      <c r="G15" s="38">
        <v>8</v>
      </c>
      <c r="H15" s="38">
        <f t="shared" si="0"/>
        <v>18</v>
      </c>
    </row>
    <row r="16" spans="1:8" ht="14">
      <c r="A16" s="22">
        <v>14</v>
      </c>
      <c r="B16" s="30" t="s">
        <v>59</v>
      </c>
      <c r="C16" s="30" t="s">
        <v>60</v>
      </c>
      <c r="D16" s="35">
        <f>VLOOKUP(B16,'Điểm TC 1'!$B$3:$D$38,3,0)</f>
        <v>5.2727272727272725</v>
      </c>
      <c r="E16" s="38">
        <v>8</v>
      </c>
      <c r="F16" s="38">
        <v>2</v>
      </c>
      <c r="G16" s="38">
        <v>8</v>
      </c>
      <c r="H16" s="38">
        <f t="shared" si="0"/>
        <v>18</v>
      </c>
    </row>
    <row r="17" spans="1:8" ht="14">
      <c r="A17" s="22">
        <v>15</v>
      </c>
      <c r="B17" s="30" t="s">
        <v>61</v>
      </c>
      <c r="C17" s="30" t="s">
        <v>62</v>
      </c>
      <c r="D17" s="35">
        <f>VLOOKUP(B17,'Điểm TC 1'!$B$3:$D$38,3,0)</f>
        <v>8.2363636363636363</v>
      </c>
      <c r="E17" s="38">
        <v>10</v>
      </c>
      <c r="F17" s="38">
        <v>2</v>
      </c>
      <c r="G17" s="38">
        <v>8</v>
      </c>
      <c r="H17" s="38">
        <f t="shared" si="0"/>
        <v>20</v>
      </c>
    </row>
    <row r="18" spans="1:8" ht="14">
      <c r="A18" s="22">
        <v>16</v>
      </c>
      <c r="B18" s="30" t="s">
        <v>63</v>
      </c>
      <c r="C18" s="30" t="s">
        <v>64</v>
      </c>
      <c r="D18" s="35">
        <f>VLOOKUP(B18,'Điểm TC 1'!$B$3:$D$38,3,0)</f>
        <v>8.3181818181818183</v>
      </c>
      <c r="E18" s="38">
        <v>10</v>
      </c>
      <c r="F18" s="38">
        <v>2</v>
      </c>
      <c r="G18" s="38">
        <v>8</v>
      </c>
      <c r="H18" s="38">
        <f t="shared" si="0"/>
        <v>20</v>
      </c>
    </row>
    <row r="19" spans="1:8" ht="14">
      <c r="A19" s="22">
        <v>17</v>
      </c>
      <c r="B19" s="30" t="s">
        <v>65</v>
      </c>
      <c r="C19" s="30" t="s">
        <v>66</v>
      </c>
      <c r="D19" s="35">
        <f>VLOOKUP(B19,'Điểm TC 1'!$B$3:$D$38,3,0)</f>
        <v>8.081818181818182</v>
      </c>
      <c r="E19" s="38">
        <v>10</v>
      </c>
      <c r="F19" s="38">
        <v>2</v>
      </c>
      <c r="G19" s="38">
        <v>8</v>
      </c>
      <c r="H19" s="38">
        <f t="shared" si="0"/>
        <v>20</v>
      </c>
    </row>
    <row r="20" spans="1:8" ht="14">
      <c r="A20" s="22">
        <v>18</v>
      </c>
      <c r="B20" s="30" t="s">
        <v>67</v>
      </c>
      <c r="C20" s="30" t="s">
        <v>68</v>
      </c>
      <c r="D20" s="35">
        <f>VLOOKUP(B20,'Điểm TC 1'!$B$3:$D$38,3,0)</f>
        <v>8.5090909090909079</v>
      </c>
      <c r="E20" s="38">
        <v>10</v>
      </c>
      <c r="F20" s="38">
        <v>2</v>
      </c>
      <c r="G20" s="38">
        <v>8</v>
      </c>
      <c r="H20" s="38">
        <f t="shared" si="0"/>
        <v>20</v>
      </c>
    </row>
    <row r="21" spans="1:8" ht="14">
      <c r="A21" s="22">
        <v>19</v>
      </c>
      <c r="B21" s="30" t="s">
        <v>69</v>
      </c>
      <c r="C21" s="30" t="s">
        <v>70</v>
      </c>
      <c r="D21" s="35">
        <f>VLOOKUP(B21,'Điểm TC 1'!$B$3:$D$38,3,0)</f>
        <v>8.8181818181818183</v>
      </c>
      <c r="E21" s="38">
        <v>10</v>
      </c>
      <c r="F21" s="38">
        <v>2</v>
      </c>
      <c r="G21" s="38">
        <v>8</v>
      </c>
      <c r="H21" s="38">
        <f t="shared" si="0"/>
        <v>20</v>
      </c>
    </row>
    <row r="22" spans="1:8" ht="14">
      <c r="A22" s="22">
        <v>20</v>
      </c>
      <c r="B22" s="30" t="s">
        <v>71</v>
      </c>
      <c r="C22" s="30" t="s">
        <v>72</v>
      </c>
      <c r="D22" s="35">
        <f>VLOOKUP(B22,'Điểm TC 1'!$B$3:$D$38,3,0)</f>
        <v>7.9</v>
      </c>
      <c r="E22" s="38">
        <v>10</v>
      </c>
      <c r="F22" s="38">
        <v>2</v>
      </c>
      <c r="G22" s="38">
        <v>8</v>
      </c>
      <c r="H22" s="38">
        <f t="shared" si="0"/>
        <v>20</v>
      </c>
    </row>
    <row r="23" spans="1:8" ht="14">
      <c r="A23" s="22">
        <v>21</v>
      </c>
      <c r="B23" s="30" t="s">
        <v>73</v>
      </c>
      <c r="C23" s="30" t="s">
        <v>74</v>
      </c>
      <c r="D23" s="35">
        <f>VLOOKUP(B23,'Điểm TC 1'!$B$3:$D$38,3,0)</f>
        <v>8.7727272727272734</v>
      </c>
      <c r="E23" s="38">
        <v>10</v>
      </c>
      <c r="F23" s="38">
        <v>2</v>
      </c>
      <c r="G23" s="38">
        <v>8</v>
      </c>
      <c r="H23" s="38">
        <f t="shared" si="0"/>
        <v>20</v>
      </c>
    </row>
    <row r="24" spans="1:8" ht="14">
      <c r="A24" s="22">
        <v>22</v>
      </c>
      <c r="B24" s="30" t="s">
        <v>75</v>
      </c>
      <c r="C24" s="30" t="s">
        <v>76</v>
      </c>
      <c r="D24" s="35">
        <f>VLOOKUP(B24,'Điểm TC 1'!$B$3:$D$38,3,0)</f>
        <v>8.1454545454545446</v>
      </c>
      <c r="E24" s="38">
        <v>10</v>
      </c>
      <c r="F24" s="38">
        <v>2</v>
      </c>
      <c r="G24" s="38">
        <v>8</v>
      </c>
      <c r="H24" s="38">
        <f t="shared" si="0"/>
        <v>20</v>
      </c>
    </row>
    <row r="25" spans="1:8" ht="14">
      <c r="A25" s="22">
        <v>23</v>
      </c>
      <c r="B25" s="30" t="s">
        <v>77</v>
      </c>
      <c r="C25" s="30" t="s">
        <v>78</v>
      </c>
      <c r="D25" s="35">
        <f>VLOOKUP(B25,'Điểm TC 1'!$B$3:$D$38,3,0)</f>
        <v>7</v>
      </c>
      <c r="E25" s="38">
        <v>10</v>
      </c>
      <c r="F25" s="38">
        <v>2</v>
      </c>
      <c r="G25" s="38">
        <v>8</v>
      </c>
      <c r="H25" s="38">
        <f t="shared" si="0"/>
        <v>20</v>
      </c>
    </row>
    <row r="26" spans="1:8" ht="14">
      <c r="A26" s="22">
        <v>24</v>
      </c>
      <c r="B26" s="30" t="s">
        <v>79</v>
      </c>
      <c r="C26" s="30" t="s">
        <v>80</v>
      </c>
      <c r="D26" s="35">
        <f>VLOOKUP(B26,'Điểm TC 1'!$B$3:$D$38,3,0)</f>
        <v>7.4909090909090912</v>
      </c>
      <c r="E26" s="38">
        <v>8</v>
      </c>
      <c r="F26" s="38">
        <v>2</v>
      </c>
      <c r="G26" s="38">
        <v>8</v>
      </c>
      <c r="H26" s="38">
        <f t="shared" si="0"/>
        <v>18</v>
      </c>
    </row>
    <row r="27" spans="1:8" ht="14">
      <c r="A27" s="22">
        <v>25</v>
      </c>
      <c r="B27" s="30" t="s">
        <v>81</v>
      </c>
      <c r="C27" s="30" t="s">
        <v>82</v>
      </c>
      <c r="D27" s="35">
        <f>VLOOKUP(B27,'Điểm TC 1'!$B$3:$D$38,3,0)</f>
        <v>7.7363636363636354</v>
      </c>
      <c r="E27" s="38">
        <v>10</v>
      </c>
      <c r="F27" s="38">
        <v>2</v>
      </c>
      <c r="G27" s="38">
        <v>8</v>
      </c>
      <c r="H27" s="38">
        <f t="shared" si="0"/>
        <v>20</v>
      </c>
    </row>
    <row r="28" spans="1:8" ht="14">
      <c r="A28" s="22">
        <v>26</v>
      </c>
      <c r="B28" s="30" t="s">
        <v>83</v>
      </c>
      <c r="C28" s="30" t="s">
        <v>84</v>
      </c>
      <c r="D28" s="35">
        <f>VLOOKUP(B28,'Điểm TC 1'!$B$3:$D$38,3,0)</f>
        <v>8.7727272727272734</v>
      </c>
      <c r="E28" s="38">
        <v>10</v>
      </c>
      <c r="F28" s="38">
        <v>2</v>
      </c>
      <c r="G28" s="38">
        <v>8</v>
      </c>
      <c r="H28" s="38">
        <f t="shared" si="0"/>
        <v>20</v>
      </c>
    </row>
    <row r="29" spans="1:8" ht="14">
      <c r="A29" s="22">
        <v>27</v>
      </c>
      <c r="B29" s="30" t="s">
        <v>85</v>
      </c>
      <c r="C29" s="30" t="s">
        <v>86</v>
      </c>
      <c r="D29" s="35">
        <f>VLOOKUP(B29,'Điểm TC 1'!$B$3:$D$38,3,0)</f>
        <v>7.754545454545454</v>
      </c>
      <c r="E29" s="38">
        <v>10</v>
      </c>
      <c r="F29" s="38">
        <v>2</v>
      </c>
      <c r="G29" s="38">
        <v>8</v>
      </c>
      <c r="H29" s="38">
        <f t="shared" si="0"/>
        <v>20</v>
      </c>
    </row>
    <row r="30" spans="1:8" ht="14">
      <c r="A30" s="22">
        <v>28</v>
      </c>
      <c r="B30" s="30" t="s">
        <v>87</v>
      </c>
      <c r="C30" s="30" t="s">
        <v>88</v>
      </c>
      <c r="D30" s="35">
        <f>VLOOKUP(B30,'Điểm TC 1'!$B$3:$D$38,3,0)</f>
        <v>5.3</v>
      </c>
      <c r="E30" s="38">
        <v>8</v>
      </c>
      <c r="F30" s="38">
        <v>2</v>
      </c>
      <c r="G30" s="38">
        <v>8</v>
      </c>
      <c r="H30" s="38">
        <f t="shared" si="0"/>
        <v>18</v>
      </c>
    </row>
    <row r="31" spans="1:8" ht="14">
      <c r="A31" s="22">
        <v>29</v>
      </c>
      <c r="B31" s="30" t="s">
        <v>89</v>
      </c>
      <c r="C31" s="30" t="s">
        <v>90</v>
      </c>
      <c r="D31" s="35">
        <f>VLOOKUP(B31,'Điểm TC 1'!$B$3:$D$38,3,0)</f>
        <v>8.6454545454545446</v>
      </c>
      <c r="E31" s="38">
        <v>10</v>
      </c>
      <c r="F31" s="38">
        <v>2</v>
      </c>
      <c r="G31" s="38">
        <v>8</v>
      </c>
      <c r="H31" s="38">
        <f t="shared" si="0"/>
        <v>20</v>
      </c>
    </row>
    <row r="32" spans="1:8" ht="14">
      <c r="A32" s="22">
        <v>30</v>
      </c>
      <c r="B32" s="30" t="s">
        <v>91</v>
      </c>
      <c r="C32" s="30" t="s">
        <v>92</v>
      </c>
      <c r="D32" s="35">
        <f>VLOOKUP(B32,'Điểm TC 1'!$B$3:$D$38,3,0)</f>
        <v>8.4363636363636356</v>
      </c>
      <c r="E32" s="38">
        <v>10</v>
      </c>
      <c r="F32" s="38">
        <v>2</v>
      </c>
      <c r="G32" s="38">
        <v>8</v>
      </c>
      <c r="H32" s="38">
        <f t="shared" si="0"/>
        <v>20</v>
      </c>
    </row>
    <row r="33" spans="1:8" ht="14">
      <c r="A33" s="22">
        <v>31</v>
      </c>
      <c r="B33" s="30" t="s">
        <v>93</v>
      </c>
      <c r="C33" s="30" t="s">
        <v>94</v>
      </c>
      <c r="D33" s="35">
        <f>VLOOKUP(B33,'Điểm TC 1'!$B$3:$D$38,3,0)</f>
        <v>8.3636363636363633</v>
      </c>
      <c r="E33" s="38">
        <v>10</v>
      </c>
      <c r="F33" s="38">
        <v>2</v>
      </c>
      <c r="G33" s="38">
        <v>8</v>
      </c>
      <c r="H33" s="38">
        <f t="shared" si="0"/>
        <v>20</v>
      </c>
    </row>
    <row r="34" spans="1:8" ht="14">
      <c r="A34" s="22">
        <v>32</v>
      </c>
      <c r="B34" s="30" t="s">
        <v>95</v>
      </c>
      <c r="C34" s="30" t="s">
        <v>96</v>
      </c>
      <c r="D34" s="35">
        <f>VLOOKUP(B34,'Điểm TC 1'!$B$3:$D$38,3,0)</f>
        <v>6.6636363636363631</v>
      </c>
      <c r="E34" s="38">
        <v>8</v>
      </c>
      <c r="F34" s="38">
        <v>2</v>
      </c>
      <c r="G34" s="38">
        <v>8</v>
      </c>
      <c r="H34" s="38">
        <f t="shared" si="0"/>
        <v>18</v>
      </c>
    </row>
    <row r="35" spans="1:8" ht="14">
      <c r="A35" s="22">
        <v>33</v>
      </c>
      <c r="B35" s="30" t="s">
        <v>97</v>
      </c>
      <c r="C35" s="30" t="s">
        <v>98</v>
      </c>
      <c r="D35" s="35">
        <f>VLOOKUP(B35,'Điểm TC 1'!$B$3:$D$38,3,0)</f>
        <v>5.8363636363636369</v>
      </c>
      <c r="E35" s="38">
        <v>8</v>
      </c>
      <c r="F35" s="38">
        <v>2</v>
      </c>
      <c r="G35" s="38">
        <v>8</v>
      </c>
      <c r="H35" s="38">
        <f t="shared" si="0"/>
        <v>18</v>
      </c>
    </row>
    <row r="36" spans="1:8" ht="14">
      <c r="A36" s="22">
        <v>34</v>
      </c>
      <c r="B36" s="30" t="s">
        <v>99</v>
      </c>
      <c r="C36" s="30" t="s">
        <v>100</v>
      </c>
      <c r="D36" s="35">
        <f>VLOOKUP(B36,'Điểm TC 1'!$B$3:$D$38,3,0)</f>
        <v>7.1999999999999993</v>
      </c>
      <c r="E36" s="38">
        <v>10</v>
      </c>
      <c r="F36" s="38">
        <v>2</v>
      </c>
      <c r="G36" s="38">
        <v>8</v>
      </c>
      <c r="H36" s="38">
        <f t="shared" si="0"/>
        <v>20</v>
      </c>
    </row>
    <row r="37" spans="1:8" ht="14">
      <c r="A37" s="22">
        <v>35</v>
      </c>
      <c r="B37" s="30" t="s">
        <v>101</v>
      </c>
      <c r="C37" s="30" t="s">
        <v>102</v>
      </c>
      <c r="D37" s="35">
        <f>VLOOKUP(B37,'Điểm TC 1'!$B$3:$D$38,3,0)</f>
        <v>4.9727272727272727</v>
      </c>
      <c r="E37" s="38">
        <v>8</v>
      </c>
      <c r="F37" s="38">
        <v>2</v>
      </c>
      <c r="G37" s="38">
        <v>8</v>
      </c>
      <c r="H37" s="38">
        <f t="shared" si="0"/>
        <v>18</v>
      </c>
    </row>
    <row r="38" spans="1:8" ht="14">
      <c r="A38" s="22">
        <v>36</v>
      </c>
      <c r="B38" s="30" t="s">
        <v>103</v>
      </c>
      <c r="C38" s="30" t="s">
        <v>104</v>
      </c>
      <c r="D38" s="35">
        <f>VLOOKUP(B38,'Điểm TC 1'!$B$3:$D$38,3,0)</f>
        <v>7.0636363636363626</v>
      </c>
      <c r="E38" s="38">
        <v>10</v>
      </c>
      <c r="F38" s="38">
        <v>2</v>
      </c>
      <c r="G38" s="38">
        <v>8</v>
      </c>
      <c r="H38" s="38">
        <f t="shared" si="0"/>
        <v>20</v>
      </c>
    </row>
    <row r="41" spans="1:8">
      <c r="C41" t="s">
        <v>26</v>
      </c>
    </row>
    <row r="42" spans="1:8">
      <c r="C42" t="s">
        <v>105</v>
      </c>
    </row>
  </sheetData>
  <mergeCells count="4">
    <mergeCell ref="C1:C2"/>
    <mergeCell ref="B1:B2"/>
    <mergeCell ref="A1:A2"/>
    <mergeCell ref="D1:D2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8"/>
  <sheetViews>
    <sheetView workbookViewId="0">
      <pane ySplit="2" topLeftCell="A12" activePane="bottomLeft" state="frozen"/>
      <selection pane="bottomLeft" activeCell="E8" sqref="E8"/>
    </sheetView>
  </sheetViews>
  <sheetFormatPr baseColWidth="10" defaultColWidth="8.83203125" defaultRowHeight="13"/>
  <cols>
    <col min="3" max="3" width="24.1640625" bestFit="1" customWidth="1"/>
    <col min="4" max="4" width="13.33203125" customWidth="1"/>
    <col min="5" max="5" width="23.1640625" customWidth="1"/>
    <col min="6" max="6" width="39.83203125" customWidth="1"/>
    <col min="7" max="7" width="19.33203125" customWidth="1"/>
  </cols>
  <sheetData>
    <row r="1" spans="1:7" ht="17">
      <c r="A1" s="63" t="s">
        <v>0</v>
      </c>
      <c r="B1" s="63" t="s">
        <v>14</v>
      </c>
      <c r="C1" s="63" t="s">
        <v>1</v>
      </c>
      <c r="D1" s="63" t="s">
        <v>25</v>
      </c>
      <c r="E1" s="33" t="s">
        <v>127</v>
      </c>
      <c r="F1" s="33" t="s">
        <v>130</v>
      </c>
      <c r="G1" s="33" t="s">
        <v>128</v>
      </c>
    </row>
    <row r="2" spans="1:7" ht="51">
      <c r="A2" s="64"/>
      <c r="B2" s="64"/>
      <c r="C2" s="64"/>
      <c r="D2" s="64"/>
      <c r="E2" s="33">
        <v>10</v>
      </c>
      <c r="F2" s="33" t="s">
        <v>129</v>
      </c>
      <c r="G2" s="33">
        <v>10</v>
      </c>
    </row>
    <row r="3" spans="1:7" ht="14">
      <c r="A3" s="22">
        <v>1</v>
      </c>
      <c r="B3" s="30" t="s">
        <v>33</v>
      </c>
      <c r="C3" s="30" t="s">
        <v>34</v>
      </c>
      <c r="D3" s="35">
        <f>VLOOKUP(B3,'Điểm TC 1'!$B$3:$D$38,3,0)</f>
        <v>1.7000000000000002</v>
      </c>
      <c r="E3" s="32"/>
      <c r="F3" s="32"/>
      <c r="G3" s="31">
        <f>IF(OR(E3="x",F3="x",D3&gt;=9),10,0)</f>
        <v>0</v>
      </c>
    </row>
    <row r="4" spans="1:7" ht="14">
      <c r="A4" s="22">
        <v>2</v>
      </c>
      <c r="B4" s="30" t="s">
        <v>35</v>
      </c>
      <c r="C4" s="30" t="s">
        <v>36</v>
      </c>
      <c r="D4" s="35">
        <f>VLOOKUP(B4,'Điểm TC 1'!$B$3:$D$38,3,0)</f>
        <v>8.1909090909090896</v>
      </c>
      <c r="E4" s="32"/>
      <c r="F4" s="32"/>
      <c r="G4" s="31">
        <f t="shared" ref="G4:G38" si="0">IF(OR(E4="x",F4="x",D4&gt;=9),10,0)</f>
        <v>0</v>
      </c>
    </row>
    <row r="5" spans="1:7" ht="14">
      <c r="A5" s="22">
        <v>3</v>
      </c>
      <c r="B5" s="30" t="s">
        <v>37</v>
      </c>
      <c r="C5" s="30" t="s">
        <v>38</v>
      </c>
      <c r="D5" s="35">
        <f>VLOOKUP(B5,'Điểm TC 1'!$B$3:$D$38,3,0)</f>
        <v>7.9909090909090912</v>
      </c>
      <c r="E5" s="32"/>
      <c r="F5" s="32"/>
      <c r="G5" s="31">
        <f t="shared" si="0"/>
        <v>0</v>
      </c>
    </row>
    <row r="6" spans="1:7" ht="14">
      <c r="A6" s="22">
        <v>4</v>
      </c>
      <c r="B6" s="30" t="s">
        <v>39</v>
      </c>
      <c r="C6" s="30" t="s">
        <v>40</v>
      </c>
      <c r="D6" s="35">
        <f>VLOOKUP(B6,'Điểm TC 1'!$B$3:$D$38,3,0)</f>
        <v>7.6</v>
      </c>
      <c r="E6" s="32"/>
      <c r="F6" s="32"/>
      <c r="G6" s="31">
        <f t="shared" si="0"/>
        <v>0</v>
      </c>
    </row>
    <row r="7" spans="1:7" ht="14">
      <c r="A7" s="22">
        <v>5</v>
      </c>
      <c r="B7" s="30" t="s">
        <v>41</v>
      </c>
      <c r="C7" s="30" t="s">
        <v>42</v>
      </c>
      <c r="D7" s="35">
        <f>VLOOKUP(B7,'Điểm TC 1'!$B$3:$D$38,3,0)</f>
        <v>7.4181818181818189</v>
      </c>
      <c r="E7" s="32"/>
      <c r="F7" s="32"/>
      <c r="G7" s="31">
        <f t="shared" si="0"/>
        <v>0</v>
      </c>
    </row>
    <row r="8" spans="1:7" ht="14">
      <c r="A8" s="22">
        <v>6</v>
      </c>
      <c r="B8" s="30" t="s">
        <v>43</v>
      </c>
      <c r="C8" s="30" t="s">
        <v>44</v>
      </c>
      <c r="D8" s="35">
        <f>VLOOKUP(B8,'Điểm TC 1'!$B$3:$D$38,3,0)</f>
        <v>7.4363636363636365</v>
      </c>
      <c r="E8" s="39" t="s">
        <v>32</v>
      </c>
      <c r="F8" s="32"/>
      <c r="G8" s="31">
        <f t="shared" si="0"/>
        <v>10</v>
      </c>
    </row>
    <row r="9" spans="1:7" ht="14">
      <c r="A9" s="22">
        <v>7</v>
      </c>
      <c r="B9" s="30" t="s">
        <v>45</v>
      </c>
      <c r="C9" s="30" t="s">
        <v>46</v>
      </c>
      <c r="D9" s="35">
        <f>VLOOKUP(B9,'Điểm TC 1'!$B$3:$D$38,3,0)</f>
        <v>7.3454545454545466</v>
      </c>
      <c r="E9" s="32"/>
      <c r="F9" s="32"/>
      <c r="G9" s="31">
        <f t="shared" si="0"/>
        <v>0</v>
      </c>
    </row>
    <row r="10" spans="1:7" ht="14">
      <c r="A10" s="22">
        <v>8</v>
      </c>
      <c r="B10" s="30" t="s">
        <v>47</v>
      </c>
      <c r="C10" s="30" t="s">
        <v>48</v>
      </c>
      <c r="D10" s="35">
        <f>VLOOKUP(B10,'Điểm TC 1'!$B$3:$D$38,3,0)</f>
        <v>7.7454545454545443</v>
      </c>
      <c r="E10" s="32"/>
      <c r="F10" s="32"/>
      <c r="G10" s="31">
        <f t="shared" si="0"/>
        <v>0</v>
      </c>
    </row>
    <row r="11" spans="1:7" ht="14">
      <c r="A11" s="22">
        <v>9</v>
      </c>
      <c r="B11" s="30" t="s">
        <v>49</v>
      </c>
      <c r="C11" s="30" t="s">
        <v>50</v>
      </c>
      <c r="D11" s="35">
        <f>VLOOKUP(B11,'Điểm TC 1'!$B$3:$D$38,3,0)</f>
        <v>7.6909090909090905</v>
      </c>
      <c r="E11" s="32"/>
      <c r="F11" s="32"/>
      <c r="G11" s="31">
        <f t="shared" si="0"/>
        <v>0</v>
      </c>
    </row>
    <row r="12" spans="1:7" ht="14">
      <c r="A12" s="22">
        <v>10</v>
      </c>
      <c r="B12" s="30" t="s">
        <v>51</v>
      </c>
      <c r="C12" s="30" t="s">
        <v>52</v>
      </c>
      <c r="D12" s="35">
        <f>VLOOKUP(B12,'Điểm TC 1'!$B$3:$D$38,3,0)</f>
        <v>8.963636363636363</v>
      </c>
      <c r="E12" s="39" t="s">
        <v>32</v>
      </c>
      <c r="F12" s="32"/>
      <c r="G12" s="31">
        <f t="shared" si="0"/>
        <v>10</v>
      </c>
    </row>
    <row r="13" spans="1:7" ht="14">
      <c r="A13" s="22">
        <v>11</v>
      </c>
      <c r="B13" s="30" t="s">
        <v>53</v>
      </c>
      <c r="C13" s="30" t="s">
        <v>54</v>
      </c>
      <c r="D13" s="35">
        <f>VLOOKUP(B13,'Điểm TC 1'!$B$3:$D$38,3,0)</f>
        <v>8.0272727272727291</v>
      </c>
      <c r="E13" s="32"/>
      <c r="F13" s="32"/>
      <c r="G13" s="31">
        <f t="shared" si="0"/>
        <v>0</v>
      </c>
    </row>
    <row r="14" spans="1:7" ht="14">
      <c r="A14" s="22">
        <v>12</v>
      </c>
      <c r="B14" s="30" t="s">
        <v>55</v>
      </c>
      <c r="C14" s="30" t="s">
        <v>56</v>
      </c>
      <c r="D14" s="35">
        <f>VLOOKUP(B14,'Điểm TC 1'!$B$3:$D$38,3,0)</f>
        <v>8.2727272727272734</v>
      </c>
      <c r="E14" s="32"/>
      <c r="F14" s="32"/>
      <c r="G14" s="31">
        <f t="shared" si="0"/>
        <v>0</v>
      </c>
    </row>
    <row r="15" spans="1:7" ht="14">
      <c r="A15" s="22">
        <v>13</v>
      </c>
      <c r="B15" s="30" t="s">
        <v>57</v>
      </c>
      <c r="C15" s="30" t="s">
        <v>58</v>
      </c>
      <c r="D15" s="35">
        <f>VLOOKUP(B15,'Điểm TC 1'!$B$3:$D$38,3,0)</f>
        <v>6.9909090909090912</v>
      </c>
      <c r="E15" s="32"/>
      <c r="F15" s="32"/>
      <c r="G15" s="31">
        <f t="shared" si="0"/>
        <v>0</v>
      </c>
    </row>
    <row r="16" spans="1:7" ht="14">
      <c r="A16" s="22">
        <v>14</v>
      </c>
      <c r="B16" s="30" t="s">
        <v>59</v>
      </c>
      <c r="C16" s="30" t="s">
        <v>60</v>
      </c>
      <c r="D16" s="35">
        <f>VLOOKUP(B16,'Điểm TC 1'!$B$3:$D$38,3,0)</f>
        <v>5.2727272727272725</v>
      </c>
      <c r="E16" s="32"/>
      <c r="F16" s="32"/>
      <c r="G16" s="31">
        <f t="shared" si="0"/>
        <v>0</v>
      </c>
    </row>
    <row r="17" spans="1:7" ht="14">
      <c r="A17" s="22">
        <v>15</v>
      </c>
      <c r="B17" s="30" t="s">
        <v>61</v>
      </c>
      <c r="C17" s="30" t="s">
        <v>62</v>
      </c>
      <c r="D17" s="35">
        <f>VLOOKUP(B17,'Điểm TC 1'!$B$3:$D$38,3,0)</f>
        <v>8.2363636363636363</v>
      </c>
      <c r="E17" s="32"/>
      <c r="F17" s="32"/>
      <c r="G17" s="31">
        <f t="shared" si="0"/>
        <v>0</v>
      </c>
    </row>
    <row r="18" spans="1:7" ht="14">
      <c r="A18" s="22">
        <v>16</v>
      </c>
      <c r="B18" s="30" t="s">
        <v>63</v>
      </c>
      <c r="C18" s="30" t="s">
        <v>64</v>
      </c>
      <c r="D18" s="35">
        <f>VLOOKUP(B18,'Điểm TC 1'!$B$3:$D$38,3,0)</f>
        <v>8.3181818181818183</v>
      </c>
      <c r="E18" s="32"/>
      <c r="F18" s="32"/>
      <c r="G18" s="31">
        <f t="shared" si="0"/>
        <v>0</v>
      </c>
    </row>
    <row r="19" spans="1:7" ht="14">
      <c r="A19" s="22">
        <v>17</v>
      </c>
      <c r="B19" s="30" t="s">
        <v>65</v>
      </c>
      <c r="C19" s="30" t="s">
        <v>66</v>
      </c>
      <c r="D19" s="35">
        <f>VLOOKUP(B19,'Điểm TC 1'!$B$3:$D$38,3,0)</f>
        <v>8.081818181818182</v>
      </c>
      <c r="E19" s="32"/>
      <c r="F19" s="32"/>
      <c r="G19" s="31">
        <f t="shared" si="0"/>
        <v>0</v>
      </c>
    </row>
    <row r="20" spans="1:7" ht="14">
      <c r="A20" s="22">
        <v>18</v>
      </c>
      <c r="B20" s="30" t="s">
        <v>67</v>
      </c>
      <c r="C20" s="30" t="s">
        <v>68</v>
      </c>
      <c r="D20" s="35">
        <f>VLOOKUP(B20,'Điểm TC 1'!$B$3:$D$38,3,0)</f>
        <v>8.5090909090909079</v>
      </c>
      <c r="E20" s="32"/>
      <c r="F20" s="32"/>
      <c r="G20" s="31">
        <f t="shared" si="0"/>
        <v>0</v>
      </c>
    </row>
    <row r="21" spans="1:7" ht="14">
      <c r="A21" s="22">
        <v>19</v>
      </c>
      <c r="B21" s="30" t="s">
        <v>69</v>
      </c>
      <c r="C21" s="30" t="s">
        <v>70</v>
      </c>
      <c r="D21" s="35">
        <f>VLOOKUP(B21,'Điểm TC 1'!$B$3:$D$38,3,0)</f>
        <v>8.8181818181818183</v>
      </c>
      <c r="E21" s="32"/>
      <c r="F21" s="32"/>
      <c r="G21" s="31">
        <f t="shared" si="0"/>
        <v>0</v>
      </c>
    </row>
    <row r="22" spans="1:7" ht="14">
      <c r="A22" s="22">
        <v>20</v>
      </c>
      <c r="B22" s="30" t="s">
        <v>71</v>
      </c>
      <c r="C22" s="30" t="s">
        <v>72</v>
      </c>
      <c r="D22" s="35">
        <f>VLOOKUP(B22,'Điểm TC 1'!$B$3:$D$38,3,0)</f>
        <v>7.9</v>
      </c>
      <c r="E22" s="32"/>
      <c r="F22" s="32"/>
      <c r="G22" s="31">
        <f t="shared" si="0"/>
        <v>0</v>
      </c>
    </row>
    <row r="23" spans="1:7" ht="14">
      <c r="A23" s="22">
        <v>21</v>
      </c>
      <c r="B23" s="30" t="s">
        <v>73</v>
      </c>
      <c r="C23" s="30" t="s">
        <v>74</v>
      </c>
      <c r="D23" s="35">
        <f>VLOOKUP(B23,'Điểm TC 1'!$B$3:$D$38,3,0)</f>
        <v>8.7727272727272734</v>
      </c>
      <c r="E23" s="39" t="s">
        <v>32</v>
      </c>
      <c r="F23" s="32"/>
      <c r="G23" s="31">
        <f t="shared" si="0"/>
        <v>10</v>
      </c>
    </row>
    <row r="24" spans="1:7" ht="14">
      <c r="A24" s="22">
        <v>22</v>
      </c>
      <c r="B24" s="30" t="s">
        <v>75</v>
      </c>
      <c r="C24" s="30" t="s">
        <v>76</v>
      </c>
      <c r="D24" s="35">
        <f>VLOOKUP(B24,'Điểm TC 1'!$B$3:$D$38,3,0)</f>
        <v>8.1454545454545446</v>
      </c>
      <c r="E24" s="32"/>
      <c r="F24" s="32"/>
      <c r="G24" s="31">
        <f t="shared" si="0"/>
        <v>0</v>
      </c>
    </row>
    <row r="25" spans="1:7" ht="14">
      <c r="A25" s="22">
        <v>23</v>
      </c>
      <c r="B25" s="30" t="s">
        <v>77</v>
      </c>
      <c r="C25" s="30" t="s">
        <v>78</v>
      </c>
      <c r="D25" s="35">
        <f>VLOOKUP(B25,'Điểm TC 1'!$B$3:$D$38,3,0)</f>
        <v>7</v>
      </c>
      <c r="E25" s="39" t="s">
        <v>32</v>
      </c>
      <c r="F25" s="32"/>
      <c r="G25" s="31">
        <f t="shared" si="0"/>
        <v>10</v>
      </c>
    </row>
    <row r="26" spans="1:7" ht="14">
      <c r="A26" s="22">
        <v>24</v>
      </c>
      <c r="B26" s="30" t="s">
        <v>79</v>
      </c>
      <c r="C26" s="30" t="s">
        <v>80</v>
      </c>
      <c r="D26" s="35">
        <f>VLOOKUP(B26,'Điểm TC 1'!$B$3:$D$38,3,0)</f>
        <v>7.4909090909090912</v>
      </c>
      <c r="E26" s="32"/>
      <c r="F26" s="32"/>
      <c r="G26" s="31">
        <f t="shared" si="0"/>
        <v>0</v>
      </c>
    </row>
    <row r="27" spans="1:7" ht="14">
      <c r="A27" s="22">
        <v>25</v>
      </c>
      <c r="B27" s="30" t="s">
        <v>81</v>
      </c>
      <c r="C27" s="30" t="s">
        <v>82</v>
      </c>
      <c r="D27" s="35">
        <f>VLOOKUP(B27,'Điểm TC 1'!$B$3:$D$38,3,0)</f>
        <v>7.7363636363636354</v>
      </c>
      <c r="E27" s="32"/>
      <c r="F27" s="32"/>
      <c r="G27" s="31">
        <f t="shared" si="0"/>
        <v>0</v>
      </c>
    </row>
    <row r="28" spans="1:7" ht="14">
      <c r="A28" s="22">
        <v>26</v>
      </c>
      <c r="B28" s="30" t="s">
        <v>83</v>
      </c>
      <c r="C28" s="30" t="s">
        <v>84</v>
      </c>
      <c r="D28" s="35">
        <f>VLOOKUP(B28,'Điểm TC 1'!$B$3:$D$38,3,0)</f>
        <v>8.7727272727272734</v>
      </c>
      <c r="E28" s="32"/>
      <c r="F28" s="32"/>
      <c r="G28" s="31">
        <f t="shared" si="0"/>
        <v>0</v>
      </c>
    </row>
    <row r="29" spans="1:7" ht="14">
      <c r="A29" s="22">
        <v>27</v>
      </c>
      <c r="B29" s="30" t="s">
        <v>85</v>
      </c>
      <c r="C29" s="30" t="s">
        <v>86</v>
      </c>
      <c r="D29" s="35">
        <f>VLOOKUP(B29,'Điểm TC 1'!$B$3:$D$38,3,0)</f>
        <v>7.754545454545454</v>
      </c>
      <c r="E29" s="32"/>
      <c r="F29" s="32"/>
      <c r="G29" s="31">
        <f t="shared" si="0"/>
        <v>0</v>
      </c>
    </row>
    <row r="30" spans="1:7" ht="14">
      <c r="A30" s="22">
        <v>28</v>
      </c>
      <c r="B30" s="30" t="s">
        <v>87</v>
      </c>
      <c r="C30" s="30" t="s">
        <v>88</v>
      </c>
      <c r="D30" s="35">
        <f>VLOOKUP(B30,'Điểm TC 1'!$B$3:$D$38,3,0)</f>
        <v>5.3</v>
      </c>
      <c r="E30" s="32"/>
      <c r="F30" s="32"/>
      <c r="G30" s="31">
        <f t="shared" si="0"/>
        <v>0</v>
      </c>
    </row>
    <row r="31" spans="1:7" ht="14">
      <c r="A31" s="22">
        <v>29</v>
      </c>
      <c r="B31" s="30" t="s">
        <v>89</v>
      </c>
      <c r="C31" s="30" t="s">
        <v>90</v>
      </c>
      <c r="D31" s="35">
        <f>VLOOKUP(B31,'Điểm TC 1'!$B$3:$D$38,3,0)</f>
        <v>8.6454545454545446</v>
      </c>
      <c r="E31" s="32"/>
      <c r="F31" s="32"/>
      <c r="G31" s="31">
        <f t="shared" si="0"/>
        <v>0</v>
      </c>
    </row>
    <row r="32" spans="1:7" ht="14">
      <c r="A32" s="22">
        <v>30</v>
      </c>
      <c r="B32" s="30" t="s">
        <v>91</v>
      </c>
      <c r="C32" s="30" t="s">
        <v>92</v>
      </c>
      <c r="D32" s="35">
        <f>VLOOKUP(B32,'Điểm TC 1'!$B$3:$D$38,3,0)</f>
        <v>8.4363636363636356</v>
      </c>
      <c r="E32" s="39" t="s">
        <v>32</v>
      </c>
      <c r="F32" s="32"/>
      <c r="G32" s="31">
        <f t="shared" si="0"/>
        <v>10</v>
      </c>
    </row>
    <row r="33" spans="1:7" ht="14">
      <c r="A33" s="22">
        <v>31</v>
      </c>
      <c r="B33" s="30" t="s">
        <v>93</v>
      </c>
      <c r="C33" s="30" t="s">
        <v>94</v>
      </c>
      <c r="D33" s="35">
        <f>VLOOKUP(B33,'Điểm TC 1'!$B$3:$D$38,3,0)</f>
        <v>8.3636363636363633</v>
      </c>
      <c r="E33" s="32"/>
      <c r="F33" s="32"/>
      <c r="G33" s="31">
        <f t="shared" si="0"/>
        <v>0</v>
      </c>
    </row>
    <row r="34" spans="1:7" ht="14">
      <c r="A34" s="22">
        <v>32</v>
      </c>
      <c r="B34" s="30" t="s">
        <v>95</v>
      </c>
      <c r="C34" s="30" t="s">
        <v>96</v>
      </c>
      <c r="D34" s="35">
        <f>VLOOKUP(B34,'Điểm TC 1'!$B$3:$D$38,3,0)</f>
        <v>6.6636363636363631</v>
      </c>
      <c r="E34" s="32"/>
      <c r="F34" s="32"/>
      <c r="G34" s="31">
        <f t="shared" si="0"/>
        <v>0</v>
      </c>
    </row>
    <row r="35" spans="1:7" ht="14">
      <c r="A35" s="22">
        <v>33</v>
      </c>
      <c r="B35" s="30" t="s">
        <v>97</v>
      </c>
      <c r="C35" s="30" t="s">
        <v>98</v>
      </c>
      <c r="D35" s="35">
        <f>VLOOKUP(B35,'Điểm TC 1'!$B$3:$D$38,3,0)</f>
        <v>5.8363636363636369</v>
      </c>
      <c r="E35" s="32"/>
      <c r="F35" s="32"/>
      <c r="G35" s="31">
        <f t="shared" si="0"/>
        <v>0</v>
      </c>
    </row>
    <row r="36" spans="1:7" ht="14">
      <c r="A36" s="22">
        <v>34</v>
      </c>
      <c r="B36" s="30" t="s">
        <v>99</v>
      </c>
      <c r="C36" s="30" t="s">
        <v>100</v>
      </c>
      <c r="D36" s="35">
        <f>VLOOKUP(B36,'Điểm TC 1'!$B$3:$D$38,3,0)</f>
        <v>7.1999999999999993</v>
      </c>
      <c r="E36" s="32"/>
      <c r="F36" s="32"/>
      <c r="G36" s="31">
        <f t="shared" si="0"/>
        <v>0</v>
      </c>
    </row>
    <row r="37" spans="1:7" ht="14">
      <c r="A37" s="22">
        <v>35</v>
      </c>
      <c r="B37" s="30" t="s">
        <v>101</v>
      </c>
      <c r="C37" s="30" t="s">
        <v>102</v>
      </c>
      <c r="D37" s="35">
        <f>VLOOKUP(B37,'Điểm TC 1'!$B$3:$D$38,3,0)</f>
        <v>4.9727272727272727</v>
      </c>
      <c r="E37" s="32"/>
      <c r="F37" s="32"/>
      <c r="G37" s="31">
        <f t="shared" si="0"/>
        <v>0</v>
      </c>
    </row>
    <row r="38" spans="1:7" ht="14">
      <c r="A38" s="22">
        <v>36</v>
      </c>
      <c r="B38" s="30" t="s">
        <v>103</v>
      </c>
      <c r="C38" s="30" t="s">
        <v>104</v>
      </c>
      <c r="D38" s="35">
        <f>VLOOKUP(B38,'Điểm TC 1'!$B$3:$D$38,3,0)</f>
        <v>7.0636363636363626</v>
      </c>
      <c r="E38" s="32"/>
      <c r="F38" s="32"/>
      <c r="G38" s="31">
        <f t="shared" si="0"/>
        <v>0</v>
      </c>
    </row>
  </sheetData>
  <mergeCells count="4">
    <mergeCell ref="C1:C2"/>
    <mergeCell ref="B1:B2"/>
    <mergeCell ref="A1:A2"/>
    <mergeCell ref="D1:D2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S42"/>
  <sheetViews>
    <sheetView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AO10" sqref="AO10:AP27"/>
    </sheetView>
  </sheetViews>
  <sheetFormatPr baseColWidth="10" defaultColWidth="8.83203125" defaultRowHeight="13"/>
  <cols>
    <col min="1" max="1" width="8.5" customWidth="1"/>
    <col min="2" max="2" width="20.33203125" customWidth="1"/>
    <col min="3" max="3" width="6.83203125" customWidth="1"/>
    <col min="4" max="4" width="10" customWidth="1"/>
    <col min="5" max="38" width="3" customWidth="1"/>
    <col min="39" max="39" width="9.33203125" customWidth="1"/>
    <col min="40" max="40" width="10.6640625" customWidth="1"/>
    <col min="41" max="41" width="6" customWidth="1"/>
    <col min="42" max="42" width="8.33203125" customWidth="1"/>
    <col min="43" max="43" width="11.1640625" customWidth="1"/>
    <col min="44" max="44" width="3.83203125" customWidth="1"/>
  </cols>
  <sheetData>
    <row r="1" spans="1:45" ht="22.5" customHeight="1">
      <c r="A1" s="69" t="s">
        <v>134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</row>
    <row r="2" spans="1:45" ht="12.75" customHeight="1">
      <c r="A2" s="68" t="s">
        <v>135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 t="s">
        <v>136</v>
      </c>
      <c r="AM2" s="68"/>
      <c r="AN2" s="68"/>
      <c r="AO2" s="68"/>
      <c r="AP2" s="68"/>
      <c r="AQ2" s="68"/>
      <c r="AR2" s="68"/>
    </row>
    <row r="3" spans="1:45" ht="12.75" customHeight="1">
      <c r="A3" s="68" t="s">
        <v>137</v>
      </c>
      <c r="B3" s="68"/>
      <c r="C3" s="68"/>
      <c r="D3" s="68"/>
      <c r="E3" s="68" t="s">
        <v>165</v>
      </c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 t="s">
        <v>169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</row>
    <row r="4" spans="1:45" ht="12.75" customHeight="1">
      <c r="A4" s="68" t="s">
        <v>139</v>
      </c>
      <c r="B4" s="68"/>
      <c r="C4" s="68"/>
      <c r="D4" s="68"/>
      <c r="E4" s="68" t="s">
        <v>181</v>
      </c>
      <c r="F4" s="68"/>
      <c r="G4" s="68"/>
      <c r="H4" s="68"/>
      <c r="I4" s="68"/>
      <c r="J4" s="68"/>
      <c r="K4" s="68" t="s">
        <v>182</v>
      </c>
      <c r="L4" s="68"/>
      <c r="M4" s="68"/>
      <c r="N4" s="68"/>
      <c r="O4" s="68"/>
      <c r="P4" s="68"/>
      <c r="Q4" s="68"/>
      <c r="R4" s="68" t="s">
        <v>183</v>
      </c>
      <c r="S4" s="68"/>
      <c r="T4" s="68"/>
      <c r="U4" s="68"/>
      <c r="V4" s="68"/>
      <c r="W4" s="68"/>
      <c r="X4" s="68" t="s">
        <v>184</v>
      </c>
      <c r="Y4" s="68"/>
      <c r="Z4" s="68"/>
      <c r="AA4" s="68"/>
      <c r="AB4" s="68"/>
      <c r="AC4" s="68"/>
      <c r="AD4" s="68"/>
      <c r="AE4" s="68" t="s">
        <v>185</v>
      </c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</row>
    <row r="5" spans="1:45" ht="12.75" customHeight="1">
      <c r="A5" s="68" t="s">
        <v>140</v>
      </c>
      <c r="B5" s="68"/>
      <c r="C5" s="68"/>
      <c r="D5" s="68"/>
      <c r="E5" s="68" t="s">
        <v>141</v>
      </c>
      <c r="F5" s="68"/>
      <c r="G5" s="68"/>
      <c r="H5" s="68"/>
      <c r="I5" s="68"/>
      <c r="J5" s="68"/>
      <c r="K5" s="68" t="s">
        <v>141</v>
      </c>
      <c r="L5" s="68"/>
      <c r="M5" s="68"/>
      <c r="N5" s="68"/>
      <c r="O5" s="68"/>
      <c r="P5" s="68"/>
      <c r="Q5" s="68"/>
      <c r="R5" s="68" t="s">
        <v>141</v>
      </c>
      <c r="S5" s="68"/>
      <c r="T5" s="68"/>
      <c r="U5" s="68"/>
      <c r="V5" s="68"/>
      <c r="W5" s="68"/>
      <c r="X5" s="68" t="s">
        <v>142</v>
      </c>
      <c r="Y5" s="68"/>
      <c r="Z5" s="68"/>
      <c r="AA5" s="68"/>
      <c r="AB5" s="68"/>
      <c r="AC5" s="68"/>
      <c r="AD5" s="68"/>
      <c r="AE5" s="68" t="s">
        <v>169</v>
      </c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</row>
    <row r="6" spans="1:45" ht="12.75" customHeight="1">
      <c r="A6" s="48" t="s">
        <v>144</v>
      </c>
      <c r="B6" s="48" t="s">
        <v>1</v>
      </c>
      <c r="C6" s="48" t="s">
        <v>145</v>
      </c>
      <c r="D6" s="48" t="s">
        <v>2</v>
      </c>
      <c r="E6" s="48" t="s">
        <v>146</v>
      </c>
      <c r="F6" s="48" t="s">
        <v>147</v>
      </c>
      <c r="G6" s="49" t="s">
        <v>148</v>
      </c>
      <c r="H6" s="48" t="s">
        <v>149</v>
      </c>
      <c r="I6" s="48" t="s">
        <v>150</v>
      </c>
      <c r="J6" s="48" t="s">
        <v>186</v>
      </c>
      <c r="K6" s="48" t="s">
        <v>153</v>
      </c>
      <c r="L6" s="48" t="s">
        <v>154</v>
      </c>
      <c r="M6" s="48" t="s">
        <v>147</v>
      </c>
      <c r="N6" s="48" t="s">
        <v>148</v>
      </c>
      <c r="O6" s="48" t="s">
        <v>149</v>
      </c>
      <c r="P6" s="48" t="s">
        <v>150</v>
      </c>
      <c r="Q6" s="48" t="s">
        <v>186</v>
      </c>
      <c r="R6" s="48" t="s">
        <v>146</v>
      </c>
      <c r="S6" s="48" t="s">
        <v>147</v>
      </c>
      <c r="T6" s="48" t="s">
        <v>148</v>
      </c>
      <c r="U6" s="48" t="s">
        <v>149</v>
      </c>
      <c r="V6" s="48" t="s">
        <v>150</v>
      </c>
      <c r="W6" s="48" t="s">
        <v>186</v>
      </c>
      <c r="X6" s="48" t="s">
        <v>151</v>
      </c>
      <c r="Y6" s="48" t="s">
        <v>152</v>
      </c>
      <c r="Z6" s="48" t="s">
        <v>147</v>
      </c>
      <c r="AA6" s="48" t="s">
        <v>148</v>
      </c>
      <c r="AB6" s="48" t="s">
        <v>149</v>
      </c>
      <c r="AC6" s="48" t="s">
        <v>150</v>
      </c>
      <c r="AD6" s="48" t="s">
        <v>186</v>
      </c>
      <c r="AE6" s="48" t="s">
        <v>153</v>
      </c>
      <c r="AF6" s="48" t="s">
        <v>154</v>
      </c>
      <c r="AG6" s="48" t="s">
        <v>147</v>
      </c>
      <c r="AH6" s="48" t="s">
        <v>148</v>
      </c>
      <c r="AI6" s="48" t="s">
        <v>149</v>
      </c>
      <c r="AJ6" s="48" t="s">
        <v>150</v>
      </c>
      <c r="AK6" s="48" t="s">
        <v>186</v>
      </c>
      <c r="AL6" s="48" t="s">
        <v>155</v>
      </c>
      <c r="AM6" s="48" t="s">
        <v>156</v>
      </c>
      <c r="AN6" s="48" t="s">
        <v>157</v>
      </c>
      <c r="AO6" s="48" t="s">
        <v>158</v>
      </c>
      <c r="AP6" s="48" t="s">
        <v>159</v>
      </c>
      <c r="AQ6" s="48" t="s">
        <v>160</v>
      </c>
      <c r="AR6" s="48" t="s">
        <v>161</v>
      </c>
    </row>
    <row r="7" spans="1:45" ht="15.75" customHeight="1">
      <c r="A7" s="43" t="s">
        <v>33</v>
      </c>
      <c r="B7" s="43" t="s">
        <v>34</v>
      </c>
      <c r="C7" s="43" t="s">
        <v>162</v>
      </c>
      <c r="D7" s="44">
        <v>36989</v>
      </c>
      <c r="E7" s="45" t="s">
        <v>142</v>
      </c>
      <c r="F7" s="45"/>
      <c r="G7" s="50">
        <v>1</v>
      </c>
      <c r="H7" s="46" t="s">
        <v>164</v>
      </c>
      <c r="I7" s="45">
        <v>0.4</v>
      </c>
      <c r="J7" s="43"/>
      <c r="K7" s="45"/>
      <c r="L7" s="45"/>
      <c r="M7" s="45"/>
      <c r="N7" s="45">
        <v>0</v>
      </c>
      <c r="O7" s="43"/>
      <c r="P7" s="45">
        <v>0</v>
      </c>
      <c r="Q7" s="43"/>
      <c r="R7" s="45" t="s">
        <v>138</v>
      </c>
      <c r="S7" s="45"/>
      <c r="T7" s="45">
        <v>5.4</v>
      </c>
      <c r="U7" s="43" t="s">
        <v>187</v>
      </c>
      <c r="V7" s="45">
        <v>2.1</v>
      </c>
      <c r="W7" s="43"/>
      <c r="X7" s="45">
        <v>6.5</v>
      </c>
      <c r="Y7" s="45" t="s">
        <v>165</v>
      </c>
      <c r="Z7" s="45"/>
      <c r="AA7" s="45">
        <v>5.9</v>
      </c>
      <c r="AB7" s="43" t="s">
        <v>173</v>
      </c>
      <c r="AC7" s="45">
        <v>2.2999999999999998</v>
      </c>
      <c r="AD7" s="43"/>
      <c r="AE7" s="45"/>
      <c r="AF7" s="45"/>
      <c r="AG7" s="45"/>
      <c r="AH7" s="45">
        <v>0</v>
      </c>
      <c r="AI7" s="43"/>
      <c r="AJ7" s="45">
        <v>0</v>
      </c>
      <c r="AK7" s="43"/>
      <c r="AL7" s="42">
        <v>3.74</v>
      </c>
      <c r="AM7" s="42">
        <f>((I7*$E$5)+(P7*$K$5)+(V7*$R$5)+(AC7*$X$5)+(AJ7*$AE$5))/(22)</f>
        <v>0.66363636363636358</v>
      </c>
      <c r="AN7" s="51">
        <f>((G7*$E$5)+(N7*$K$5)+(T7*$R$5)+(AA7*$X$5)+(AH7*$AE$5))/(22)</f>
        <v>1.7000000000000002</v>
      </c>
      <c r="AO7" s="43"/>
      <c r="AP7" s="47">
        <v>6</v>
      </c>
      <c r="AQ7" s="47">
        <v>10</v>
      </c>
      <c r="AR7" s="47">
        <v>1</v>
      </c>
      <c r="AS7" s="52">
        <v>4</v>
      </c>
    </row>
    <row r="8" spans="1:45" ht="15.75" customHeight="1">
      <c r="A8" s="43" t="s">
        <v>35</v>
      </c>
      <c r="B8" s="43" t="s">
        <v>36</v>
      </c>
      <c r="C8" s="43" t="s">
        <v>162</v>
      </c>
      <c r="D8" s="44">
        <v>37119</v>
      </c>
      <c r="E8" s="45">
        <v>7.5</v>
      </c>
      <c r="F8" s="45"/>
      <c r="G8" s="50">
        <v>6.5</v>
      </c>
      <c r="H8" s="43" t="s">
        <v>168</v>
      </c>
      <c r="I8" s="45">
        <v>2.6</v>
      </c>
      <c r="J8" s="43"/>
      <c r="K8" s="45" t="s">
        <v>165</v>
      </c>
      <c r="L8" s="45" t="s">
        <v>169</v>
      </c>
      <c r="M8" s="45"/>
      <c r="N8" s="45">
        <v>6.8</v>
      </c>
      <c r="O8" s="43" t="s">
        <v>168</v>
      </c>
      <c r="P8" s="45">
        <v>2.7</v>
      </c>
      <c r="Q8" s="43"/>
      <c r="R8" s="45">
        <v>9.5</v>
      </c>
      <c r="S8" s="45"/>
      <c r="T8" s="45">
        <v>8.9</v>
      </c>
      <c r="U8" s="43" t="s">
        <v>175</v>
      </c>
      <c r="V8" s="45">
        <v>3.5</v>
      </c>
      <c r="W8" s="43"/>
      <c r="X8" s="45" t="s">
        <v>172</v>
      </c>
      <c r="Y8" s="45" t="s">
        <v>165</v>
      </c>
      <c r="Z8" s="45"/>
      <c r="AA8" s="45">
        <v>7.3</v>
      </c>
      <c r="AB8" s="43" t="s">
        <v>166</v>
      </c>
      <c r="AC8" s="45">
        <v>2.9</v>
      </c>
      <c r="AD8" s="43"/>
      <c r="AE8" s="45">
        <v>9.5</v>
      </c>
      <c r="AF8" s="45">
        <v>9.8000000000000007</v>
      </c>
      <c r="AG8" s="45"/>
      <c r="AH8" s="45">
        <v>9.6</v>
      </c>
      <c r="AI8" s="43" t="s">
        <v>176</v>
      </c>
      <c r="AJ8" s="45">
        <v>3.8</v>
      </c>
      <c r="AK8" s="43"/>
      <c r="AL8" s="42">
        <v>8.19</v>
      </c>
      <c r="AM8" s="42">
        <f t="shared" ref="AM8:AM42" si="0">((I8*$E$5)+(P8*$K$5)+(V8*$R$5)+(AC8*$X$5)+(AJ8*$AE$5))/(22)</f>
        <v>3.2454545454545456</v>
      </c>
      <c r="AN8" s="51">
        <f>((G8*$E$5)+(N8*$K$5)+(T8*$R$5)+(AA8*$X$5)+(AH8*$AE$5))/(22)</f>
        <v>8.1909090909090896</v>
      </c>
      <c r="AO8" s="43" t="s">
        <v>177</v>
      </c>
      <c r="AP8" s="47">
        <v>22</v>
      </c>
      <c r="AQ8" s="47">
        <v>22</v>
      </c>
      <c r="AR8" s="47"/>
      <c r="AS8">
        <v>0</v>
      </c>
    </row>
    <row r="9" spans="1:45" ht="15.75" customHeight="1">
      <c r="A9" s="43" t="s">
        <v>37</v>
      </c>
      <c r="B9" s="43" t="s">
        <v>38</v>
      </c>
      <c r="C9" s="43" t="s">
        <v>162</v>
      </c>
      <c r="D9" s="44">
        <v>37056</v>
      </c>
      <c r="E9" s="45">
        <v>8.5</v>
      </c>
      <c r="F9" s="45"/>
      <c r="G9" s="50">
        <v>6.3</v>
      </c>
      <c r="H9" s="46" t="s">
        <v>164</v>
      </c>
      <c r="I9" s="45">
        <v>2.5</v>
      </c>
      <c r="J9" s="43"/>
      <c r="K9" s="45" t="s">
        <v>169</v>
      </c>
      <c r="L9" s="45">
        <v>9.5</v>
      </c>
      <c r="M9" s="45"/>
      <c r="N9" s="45">
        <v>8.6999999999999993</v>
      </c>
      <c r="O9" s="43" t="s">
        <v>175</v>
      </c>
      <c r="P9" s="45">
        <v>3.4</v>
      </c>
      <c r="Q9" s="43"/>
      <c r="R9" s="45">
        <v>6.8</v>
      </c>
      <c r="S9" s="45"/>
      <c r="T9" s="45" t="s">
        <v>165</v>
      </c>
      <c r="U9" s="43" t="s">
        <v>166</v>
      </c>
      <c r="V9" s="45">
        <v>2.8</v>
      </c>
      <c r="W9" s="43"/>
      <c r="X9" s="45" t="s">
        <v>165</v>
      </c>
      <c r="Y9" s="45" t="s">
        <v>165</v>
      </c>
      <c r="Z9" s="45"/>
      <c r="AA9" s="45">
        <v>6.3</v>
      </c>
      <c r="AB9" s="43" t="s">
        <v>168</v>
      </c>
      <c r="AC9" s="45">
        <v>2.5</v>
      </c>
      <c r="AD9" s="43"/>
      <c r="AE9" s="45">
        <v>9.5</v>
      </c>
      <c r="AF9" s="45" t="s">
        <v>171</v>
      </c>
      <c r="AG9" s="45"/>
      <c r="AH9" s="45">
        <v>9.4</v>
      </c>
      <c r="AI9" s="43" t="s">
        <v>176</v>
      </c>
      <c r="AJ9" s="45">
        <v>3.7</v>
      </c>
      <c r="AK9" s="43"/>
      <c r="AL9" s="42">
        <v>7.99</v>
      </c>
      <c r="AM9" s="42">
        <f t="shared" si="0"/>
        <v>3.1545454545454548</v>
      </c>
      <c r="AN9" s="51">
        <f t="shared" ref="AN9:AN42" si="1">((G9*$E$5)+(N9*$K$5)+(T9*$R$5)+(AA9*$X$5)+(AH9*$AE$5))/(22)</f>
        <v>7.9909090909090912</v>
      </c>
      <c r="AO9" s="43" t="s">
        <v>174</v>
      </c>
      <c r="AP9" s="47">
        <v>18</v>
      </c>
      <c r="AQ9" s="47">
        <v>22</v>
      </c>
      <c r="AR9" s="47">
        <v>1</v>
      </c>
      <c r="AS9" s="52">
        <v>4</v>
      </c>
    </row>
    <row r="10" spans="1:45" ht="15.75" customHeight="1">
      <c r="A10" s="43" t="s">
        <v>39</v>
      </c>
      <c r="B10" s="43" t="s">
        <v>40</v>
      </c>
      <c r="C10" s="43" t="s">
        <v>162</v>
      </c>
      <c r="D10" s="44">
        <v>37188</v>
      </c>
      <c r="E10" s="45">
        <v>7.5</v>
      </c>
      <c r="F10" s="45"/>
      <c r="G10" s="50">
        <v>6.8</v>
      </c>
      <c r="H10" s="43" t="s">
        <v>168</v>
      </c>
      <c r="I10" s="45">
        <v>2.7</v>
      </c>
      <c r="J10" s="43"/>
      <c r="K10" s="45">
        <v>7.5</v>
      </c>
      <c r="L10" s="45">
        <v>7.5</v>
      </c>
      <c r="M10" s="45"/>
      <c r="N10" s="45">
        <v>7.5</v>
      </c>
      <c r="O10" s="43" t="s">
        <v>166</v>
      </c>
      <c r="P10" s="45" t="s">
        <v>143</v>
      </c>
      <c r="Q10" s="43"/>
      <c r="R10" s="45" t="s">
        <v>165</v>
      </c>
      <c r="S10" s="45"/>
      <c r="T10" s="45">
        <v>7.1</v>
      </c>
      <c r="U10" s="43" t="s">
        <v>166</v>
      </c>
      <c r="V10" s="45">
        <v>2.8</v>
      </c>
      <c r="W10" s="43"/>
      <c r="X10" s="45" t="s">
        <v>165</v>
      </c>
      <c r="Y10" s="45" t="s">
        <v>165</v>
      </c>
      <c r="Z10" s="45"/>
      <c r="AA10" s="45">
        <v>4.8</v>
      </c>
      <c r="AB10" s="46" t="s">
        <v>164</v>
      </c>
      <c r="AC10" s="45">
        <v>1.9</v>
      </c>
      <c r="AD10" s="43"/>
      <c r="AE10" s="45">
        <v>8.5</v>
      </c>
      <c r="AF10" s="45" t="s">
        <v>172</v>
      </c>
      <c r="AG10" s="45"/>
      <c r="AH10" s="45" t="s">
        <v>172</v>
      </c>
      <c r="AI10" s="43" t="s">
        <v>176</v>
      </c>
      <c r="AJ10" s="45">
        <v>3.6</v>
      </c>
      <c r="AK10" s="43"/>
      <c r="AL10" s="42">
        <v>7.6</v>
      </c>
      <c r="AM10" s="42">
        <f t="shared" si="0"/>
        <v>3.0272727272727269</v>
      </c>
      <c r="AN10" s="51">
        <f t="shared" si="1"/>
        <v>7.6</v>
      </c>
      <c r="AO10" s="43" t="s">
        <v>174</v>
      </c>
      <c r="AP10" s="47">
        <v>20</v>
      </c>
      <c r="AQ10" s="47">
        <v>22</v>
      </c>
      <c r="AR10" s="47">
        <v>1</v>
      </c>
      <c r="AS10" s="52">
        <v>2</v>
      </c>
    </row>
    <row r="11" spans="1:45" ht="15.75" customHeight="1">
      <c r="A11" s="43" t="s">
        <v>41</v>
      </c>
      <c r="B11" s="43" t="s">
        <v>42</v>
      </c>
      <c r="C11" s="43" t="s">
        <v>162</v>
      </c>
      <c r="D11" s="44">
        <v>37163</v>
      </c>
      <c r="E11" s="45" t="s">
        <v>165</v>
      </c>
      <c r="F11" s="45"/>
      <c r="G11" s="50">
        <v>6.3</v>
      </c>
      <c r="H11" s="43" t="s">
        <v>168</v>
      </c>
      <c r="I11" s="45">
        <v>2.5</v>
      </c>
      <c r="J11" s="43"/>
      <c r="K11" s="45" t="s">
        <v>165</v>
      </c>
      <c r="L11" s="45" t="s">
        <v>167</v>
      </c>
      <c r="M11" s="45"/>
      <c r="N11" s="45">
        <v>6.3</v>
      </c>
      <c r="O11" s="43" t="s">
        <v>168</v>
      </c>
      <c r="P11" s="45">
        <v>2.5</v>
      </c>
      <c r="Q11" s="43"/>
      <c r="R11" s="45" t="s">
        <v>167</v>
      </c>
      <c r="S11" s="45"/>
      <c r="T11" s="45">
        <v>6.5</v>
      </c>
      <c r="U11" s="43" t="s">
        <v>168</v>
      </c>
      <c r="V11" s="45">
        <v>2.6</v>
      </c>
      <c r="W11" s="43"/>
      <c r="X11" s="45" t="s">
        <v>167</v>
      </c>
      <c r="Y11" s="45">
        <v>7.5</v>
      </c>
      <c r="Z11" s="45"/>
      <c r="AA11" s="45">
        <v>6.2</v>
      </c>
      <c r="AB11" s="43" t="s">
        <v>168</v>
      </c>
      <c r="AC11" s="45">
        <v>2.4</v>
      </c>
      <c r="AD11" s="43"/>
      <c r="AE11" s="45" t="s">
        <v>172</v>
      </c>
      <c r="AF11" s="45" t="s">
        <v>171</v>
      </c>
      <c r="AG11" s="45"/>
      <c r="AH11" s="45">
        <v>9.3000000000000007</v>
      </c>
      <c r="AI11" s="43" t="s">
        <v>176</v>
      </c>
      <c r="AJ11" s="45">
        <v>3.7</v>
      </c>
      <c r="AK11" s="43"/>
      <c r="AL11" s="42">
        <v>7.37</v>
      </c>
      <c r="AM11" s="42">
        <f t="shared" si="0"/>
        <v>2.9454545454545453</v>
      </c>
      <c r="AN11" s="51">
        <f t="shared" si="1"/>
        <v>7.4181818181818189</v>
      </c>
      <c r="AO11" s="43" t="s">
        <v>174</v>
      </c>
      <c r="AP11" s="47">
        <v>24</v>
      </c>
      <c r="AQ11" s="47">
        <v>24</v>
      </c>
      <c r="AR11" s="47"/>
      <c r="AS11" s="53">
        <v>0</v>
      </c>
    </row>
    <row r="12" spans="1:45" ht="15.75" customHeight="1">
      <c r="A12" s="43" t="s">
        <v>43</v>
      </c>
      <c r="B12" s="43" t="s">
        <v>44</v>
      </c>
      <c r="C12" s="43" t="s">
        <v>162</v>
      </c>
      <c r="D12" s="44">
        <v>37237</v>
      </c>
      <c r="E12" s="45">
        <v>6.5</v>
      </c>
      <c r="F12" s="45"/>
      <c r="G12" s="50">
        <v>5.3</v>
      </c>
      <c r="H12" s="46" t="s">
        <v>164</v>
      </c>
      <c r="I12" s="45">
        <v>2.1</v>
      </c>
      <c r="J12" s="43"/>
      <c r="K12" s="45" t="s">
        <v>165</v>
      </c>
      <c r="L12" s="45" t="s">
        <v>165</v>
      </c>
      <c r="M12" s="45"/>
      <c r="N12" s="45" t="s">
        <v>165</v>
      </c>
      <c r="O12" s="43" t="s">
        <v>166</v>
      </c>
      <c r="P12" s="45">
        <v>2.8</v>
      </c>
      <c r="Q12" s="43"/>
      <c r="R12" s="45" t="s">
        <v>167</v>
      </c>
      <c r="S12" s="45"/>
      <c r="T12" s="45">
        <v>7.2</v>
      </c>
      <c r="U12" s="43" t="s">
        <v>166</v>
      </c>
      <c r="V12" s="45">
        <v>2.8</v>
      </c>
      <c r="W12" s="43"/>
      <c r="X12" s="45" t="s">
        <v>138</v>
      </c>
      <c r="Y12" s="45" t="s">
        <v>165</v>
      </c>
      <c r="Z12" s="45"/>
      <c r="AA12" s="45">
        <v>6.8</v>
      </c>
      <c r="AB12" s="43" t="s">
        <v>168</v>
      </c>
      <c r="AC12" s="45">
        <v>2.7</v>
      </c>
      <c r="AD12" s="43"/>
      <c r="AE12" s="45" t="s">
        <v>172</v>
      </c>
      <c r="AF12" s="45">
        <v>8.6999999999999993</v>
      </c>
      <c r="AG12" s="45"/>
      <c r="AH12" s="45" t="s">
        <v>172</v>
      </c>
      <c r="AI12" s="43" t="s">
        <v>176</v>
      </c>
      <c r="AJ12" s="45">
        <v>3.6</v>
      </c>
      <c r="AK12" s="43"/>
      <c r="AL12" s="42">
        <v>7.44</v>
      </c>
      <c r="AM12" s="42">
        <f t="shared" si="0"/>
        <v>2.9545454545454546</v>
      </c>
      <c r="AN12" s="51">
        <f t="shared" si="1"/>
        <v>7.4363636363636365</v>
      </c>
      <c r="AO12" s="43" t="s">
        <v>174</v>
      </c>
      <c r="AP12" s="47">
        <v>18</v>
      </c>
      <c r="AQ12" s="47">
        <v>22</v>
      </c>
      <c r="AR12" s="47">
        <v>1</v>
      </c>
      <c r="AS12" s="53">
        <v>4</v>
      </c>
    </row>
    <row r="13" spans="1:45" ht="15.75" customHeight="1">
      <c r="A13" s="43" t="s">
        <v>45</v>
      </c>
      <c r="B13" s="43" t="s">
        <v>46</v>
      </c>
      <c r="C13" s="43" t="s">
        <v>162</v>
      </c>
      <c r="D13" s="44">
        <v>36856</v>
      </c>
      <c r="E13" s="45" t="s">
        <v>165</v>
      </c>
      <c r="F13" s="45"/>
      <c r="G13" s="50">
        <v>6.3</v>
      </c>
      <c r="H13" s="43" t="s">
        <v>168</v>
      </c>
      <c r="I13" s="45">
        <v>2.5</v>
      </c>
      <c r="J13" s="43"/>
      <c r="K13" s="45" t="s">
        <v>165</v>
      </c>
      <c r="L13" s="45" t="s">
        <v>165</v>
      </c>
      <c r="M13" s="45"/>
      <c r="N13" s="45">
        <v>6.5</v>
      </c>
      <c r="O13" s="43" t="s">
        <v>168</v>
      </c>
      <c r="P13" s="45">
        <v>2.6</v>
      </c>
      <c r="Q13" s="43"/>
      <c r="R13" s="45" t="s">
        <v>167</v>
      </c>
      <c r="S13" s="45"/>
      <c r="T13" s="45">
        <v>6.9</v>
      </c>
      <c r="U13" s="43" t="s">
        <v>168</v>
      </c>
      <c r="V13" s="45">
        <v>2.7</v>
      </c>
      <c r="W13" s="43"/>
      <c r="X13" s="45" t="s">
        <v>138</v>
      </c>
      <c r="Y13" s="45">
        <v>6.5</v>
      </c>
      <c r="Z13" s="45"/>
      <c r="AA13" s="45">
        <v>5.4</v>
      </c>
      <c r="AB13" s="43" t="s">
        <v>187</v>
      </c>
      <c r="AC13" s="45">
        <v>2.1</v>
      </c>
      <c r="AD13" s="43"/>
      <c r="AE13" s="45" t="s">
        <v>172</v>
      </c>
      <c r="AF13" s="45">
        <v>8.6999999999999993</v>
      </c>
      <c r="AG13" s="45"/>
      <c r="AH13" s="45" t="s">
        <v>172</v>
      </c>
      <c r="AI13" s="43" t="s">
        <v>176</v>
      </c>
      <c r="AJ13" s="45">
        <v>3.6</v>
      </c>
      <c r="AK13" s="43"/>
      <c r="AL13" s="42">
        <v>7.25</v>
      </c>
      <c r="AM13" s="42">
        <f t="shared" si="0"/>
        <v>2.9181818181818184</v>
      </c>
      <c r="AN13" s="51">
        <f t="shared" si="1"/>
        <v>7.3454545454545466</v>
      </c>
      <c r="AO13" s="43" t="s">
        <v>174</v>
      </c>
      <c r="AP13" s="47">
        <v>24</v>
      </c>
      <c r="AQ13" s="47">
        <v>24</v>
      </c>
      <c r="AR13" s="47"/>
      <c r="AS13" s="53">
        <v>0</v>
      </c>
    </row>
    <row r="14" spans="1:45" ht="15.75" customHeight="1">
      <c r="A14" s="43" t="s">
        <v>47</v>
      </c>
      <c r="B14" s="43" t="s">
        <v>48</v>
      </c>
      <c r="C14" s="43" t="s">
        <v>162</v>
      </c>
      <c r="D14" s="44">
        <v>36935</v>
      </c>
      <c r="E14" s="45">
        <v>7.5</v>
      </c>
      <c r="F14" s="45"/>
      <c r="G14" s="50">
        <v>6.8</v>
      </c>
      <c r="H14" s="43" t="s">
        <v>168</v>
      </c>
      <c r="I14" s="45">
        <v>2.7</v>
      </c>
      <c r="J14" s="43"/>
      <c r="K14" s="45">
        <v>8.5</v>
      </c>
      <c r="L14" s="45" t="s">
        <v>169</v>
      </c>
      <c r="M14" s="45"/>
      <c r="N14" s="45">
        <v>7.7</v>
      </c>
      <c r="O14" s="43" t="s">
        <v>166</v>
      </c>
      <c r="P14" s="45" t="s">
        <v>143</v>
      </c>
      <c r="Q14" s="43"/>
      <c r="R14" s="45" t="s">
        <v>167</v>
      </c>
      <c r="S14" s="45"/>
      <c r="T14" s="45">
        <v>6.7</v>
      </c>
      <c r="U14" s="43" t="s">
        <v>168</v>
      </c>
      <c r="V14" s="45">
        <v>2.6</v>
      </c>
      <c r="W14" s="43"/>
      <c r="X14" s="45" t="s">
        <v>169</v>
      </c>
      <c r="Y14" s="45" t="s">
        <v>165</v>
      </c>
      <c r="Z14" s="45"/>
      <c r="AA14" s="45">
        <v>6.8</v>
      </c>
      <c r="AB14" s="43" t="s">
        <v>168</v>
      </c>
      <c r="AC14" s="45">
        <v>2.7</v>
      </c>
      <c r="AD14" s="43"/>
      <c r="AE14" s="45" t="s">
        <v>172</v>
      </c>
      <c r="AF14" s="45" t="s">
        <v>172</v>
      </c>
      <c r="AG14" s="45"/>
      <c r="AH14" s="45" t="s">
        <v>172</v>
      </c>
      <c r="AI14" s="43" t="s">
        <v>176</v>
      </c>
      <c r="AJ14" s="45">
        <v>3.6</v>
      </c>
      <c r="AK14" s="43"/>
      <c r="AL14" s="42">
        <v>7.7</v>
      </c>
      <c r="AM14" s="42">
        <f t="shared" si="0"/>
        <v>3.0636363636363639</v>
      </c>
      <c r="AN14" s="51">
        <f t="shared" si="1"/>
        <v>7.7454545454545443</v>
      </c>
      <c r="AO14" s="43" t="s">
        <v>174</v>
      </c>
      <c r="AP14" s="47">
        <v>24</v>
      </c>
      <c r="AQ14" s="47">
        <v>24</v>
      </c>
      <c r="AR14" s="47"/>
      <c r="AS14" s="53">
        <v>0</v>
      </c>
    </row>
    <row r="15" spans="1:45" ht="15.75" customHeight="1">
      <c r="A15" s="43" t="s">
        <v>49</v>
      </c>
      <c r="B15" s="43" t="s">
        <v>50</v>
      </c>
      <c r="C15" s="43" t="s">
        <v>162</v>
      </c>
      <c r="D15" s="44">
        <v>37094</v>
      </c>
      <c r="E15" s="45" t="s">
        <v>165</v>
      </c>
      <c r="F15" s="45"/>
      <c r="G15" s="50" t="s">
        <v>165</v>
      </c>
      <c r="H15" s="43" t="s">
        <v>166</v>
      </c>
      <c r="I15" s="45">
        <v>2.8</v>
      </c>
      <c r="J15" s="43"/>
      <c r="K15" s="45" t="s">
        <v>169</v>
      </c>
      <c r="L15" s="45" t="s">
        <v>169</v>
      </c>
      <c r="M15" s="45"/>
      <c r="N15" s="45">
        <v>7.5</v>
      </c>
      <c r="O15" s="43" t="s">
        <v>166</v>
      </c>
      <c r="P15" s="45" t="s">
        <v>143</v>
      </c>
      <c r="Q15" s="43"/>
      <c r="R15" s="45">
        <v>6.3</v>
      </c>
      <c r="S15" s="45"/>
      <c r="T15" s="45">
        <v>6.4</v>
      </c>
      <c r="U15" s="43" t="s">
        <v>168</v>
      </c>
      <c r="V15" s="45">
        <v>2.5</v>
      </c>
      <c r="W15" s="43"/>
      <c r="X15" s="45" t="s">
        <v>169</v>
      </c>
      <c r="Y15" s="45">
        <v>6.5</v>
      </c>
      <c r="Z15" s="45"/>
      <c r="AA15" s="45">
        <v>5.2</v>
      </c>
      <c r="AB15" s="46" t="s">
        <v>164</v>
      </c>
      <c r="AC15" s="45" t="s">
        <v>142</v>
      </c>
      <c r="AD15" s="43"/>
      <c r="AE15" s="45">
        <v>9.5</v>
      </c>
      <c r="AF15" s="45" t="s">
        <v>171</v>
      </c>
      <c r="AG15" s="45"/>
      <c r="AH15" s="45">
        <v>9.4</v>
      </c>
      <c r="AI15" s="43" t="s">
        <v>176</v>
      </c>
      <c r="AJ15" s="45">
        <v>3.7</v>
      </c>
      <c r="AK15" s="43"/>
      <c r="AL15" s="42">
        <v>7.54</v>
      </c>
      <c r="AM15" s="42">
        <f t="shared" si="0"/>
        <v>3.036363636363637</v>
      </c>
      <c r="AN15" s="51">
        <f t="shared" si="1"/>
        <v>7.6909090909090905</v>
      </c>
      <c r="AO15" s="43" t="s">
        <v>174</v>
      </c>
      <c r="AP15" s="47">
        <v>22</v>
      </c>
      <c r="AQ15" s="47">
        <v>24</v>
      </c>
      <c r="AR15" s="47">
        <v>1</v>
      </c>
      <c r="AS15" s="52">
        <v>2</v>
      </c>
    </row>
    <row r="16" spans="1:45" ht="15.75" customHeight="1">
      <c r="A16" s="43" t="s">
        <v>51</v>
      </c>
      <c r="B16" s="43" t="s">
        <v>52</v>
      </c>
      <c r="C16" s="43" t="s">
        <v>162</v>
      </c>
      <c r="D16" s="44">
        <v>36574</v>
      </c>
      <c r="E16" s="45">
        <v>8.5</v>
      </c>
      <c r="F16" s="45"/>
      <c r="G16" s="50">
        <v>8.8000000000000007</v>
      </c>
      <c r="H16" s="43" t="s">
        <v>175</v>
      </c>
      <c r="I16" s="45">
        <v>3.5</v>
      </c>
      <c r="J16" s="43"/>
      <c r="K16" s="45" t="s">
        <v>172</v>
      </c>
      <c r="L16" s="45">
        <v>9.5</v>
      </c>
      <c r="M16" s="45"/>
      <c r="N16" s="45">
        <v>9.1999999999999993</v>
      </c>
      <c r="O16" s="43" t="s">
        <v>176</v>
      </c>
      <c r="P16" s="45">
        <v>3.6</v>
      </c>
      <c r="Q16" s="43"/>
      <c r="R16" s="45" t="s">
        <v>171</v>
      </c>
      <c r="S16" s="45"/>
      <c r="T16" s="45">
        <v>9.3000000000000007</v>
      </c>
      <c r="U16" s="43" t="s">
        <v>176</v>
      </c>
      <c r="V16" s="45">
        <v>3.7</v>
      </c>
      <c r="W16" s="43"/>
      <c r="X16" s="45" t="s">
        <v>172</v>
      </c>
      <c r="Y16" s="45" t="s">
        <v>169</v>
      </c>
      <c r="Z16" s="45"/>
      <c r="AA16" s="45">
        <v>6</v>
      </c>
      <c r="AB16" s="46" t="s">
        <v>164</v>
      </c>
      <c r="AC16" s="45">
        <v>2.4</v>
      </c>
      <c r="AD16" s="43"/>
      <c r="AE16" s="45">
        <v>9.5</v>
      </c>
      <c r="AF16" s="45">
        <v>9.1999999999999993</v>
      </c>
      <c r="AG16" s="45"/>
      <c r="AH16" s="45">
        <v>9.5</v>
      </c>
      <c r="AI16" s="43" t="s">
        <v>176</v>
      </c>
      <c r="AJ16" s="45">
        <v>3.8</v>
      </c>
      <c r="AK16" s="43"/>
      <c r="AL16" s="42">
        <v>8.9600000000000009</v>
      </c>
      <c r="AM16" s="42">
        <f t="shared" si="0"/>
        <v>3.5636363636363639</v>
      </c>
      <c r="AN16" s="51">
        <f t="shared" si="1"/>
        <v>8.963636363636363</v>
      </c>
      <c r="AO16" s="43" t="s">
        <v>177</v>
      </c>
      <c r="AP16" s="47">
        <v>20</v>
      </c>
      <c r="AQ16" s="47">
        <v>22</v>
      </c>
      <c r="AR16" s="47">
        <v>1</v>
      </c>
      <c r="AS16" s="52">
        <v>2</v>
      </c>
    </row>
    <row r="17" spans="1:45" ht="15.75" customHeight="1">
      <c r="A17" s="43" t="s">
        <v>53</v>
      </c>
      <c r="B17" s="43" t="s">
        <v>54</v>
      </c>
      <c r="C17" s="43" t="s">
        <v>162</v>
      </c>
      <c r="D17" s="44">
        <v>37050</v>
      </c>
      <c r="E17" s="45" t="s">
        <v>169</v>
      </c>
      <c r="F17" s="45"/>
      <c r="G17" s="50">
        <v>8.3000000000000007</v>
      </c>
      <c r="H17" s="43" t="s">
        <v>170</v>
      </c>
      <c r="I17" s="45">
        <v>3.3</v>
      </c>
      <c r="J17" s="43"/>
      <c r="K17" s="45" t="s">
        <v>165</v>
      </c>
      <c r="L17" s="45" t="s">
        <v>172</v>
      </c>
      <c r="M17" s="45"/>
      <c r="N17" s="45">
        <v>7.3</v>
      </c>
      <c r="O17" s="43" t="s">
        <v>166</v>
      </c>
      <c r="P17" s="45">
        <v>2.9</v>
      </c>
      <c r="Q17" s="43"/>
      <c r="R17" s="45">
        <v>7.3</v>
      </c>
      <c r="S17" s="45"/>
      <c r="T17" s="45">
        <v>7.2</v>
      </c>
      <c r="U17" s="43" t="s">
        <v>166</v>
      </c>
      <c r="V17" s="45">
        <v>2.8</v>
      </c>
      <c r="W17" s="43"/>
      <c r="X17" s="45">
        <v>8.5</v>
      </c>
      <c r="Y17" s="45" t="s">
        <v>165</v>
      </c>
      <c r="Z17" s="45"/>
      <c r="AA17" s="45">
        <v>6.7</v>
      </c>
      <c r="AB17" s="43" t="s">
        <v>168</v>
      </c>
      <c r="AC17" s="45">
        <v>2.6</v>
      </c>
      <c r="AD17" s="43"/>
      <c r="AE17" s="45" t="s">
        <v>172</v>
      </c>
      <c r="AF17" s="45">
        <v>8.6999999999999993</v>
      </c>
      <c r="AG17" s="45"/>
      <c r="AH17" s="45" t="s">
        <v>172</v>
      </c>
      <c r="AI17" s="43" t="s">
        <v>176</v>
      </c>
      <c r="AJ17" s="45">
        <v>3.6</v>
      </c>
      <c r="AK17" s="43"/>
      <c r="AL17" s="42">
        <v>8.0299999999999994</v>
      </c>
      <c r="AM17" s="42">
        <f t="shared" si="0"/>
        <v>3.1818181818181817</v>
      </c>
      <c r="AN17" s="51">
        <f t="shared" si="1"/>
        <v>8.0272727272727291</v>
      </c>
      <c r="AO17" s="43" t="s">
        <v>177</v>
      </c>
      <c r="AP17" s="47">
        <v>22</v>
      </c>
      <c r="AQ17" s="47">
        <v>22</v>
      </c>
      <c r="AR17" s="47"/>
      <c r="AS17" s="53">
        <v>0</v>
      </c>
    </row>
    <row r="18" spans="1:45" ht="15.75" customHeight="1">
      <c r="A18" s="43" t="s">
        <v>55</v>
      </c>
      <c r="B18" s="43" t="s">
        <v>56</v>
      </c>
      <c r="C18" s="43" t="s">
        <v>162</v>
      </c>
      <c r="D18" s="44">
        <v>36706</v>
      </c>
      <c r="E18" s="45">
        <v>7.5</v>
      </c>
      <c r="F18" s="45"/>
      <c r="G18" s="50">
        <v>7.8</v>
      </c>
      <c r="H18" s="43" t="s">
        <v>166</v>
      </c>
      <c r="I18" s="45">
        <v>3.1</v>
      </c>
      <c r="J18" s="43"/>
      <c r="K18" s="45">
        <v>8.5</v>
      </c>
      <c r="L18" s="45" t="s">
        <v>172</v>
      </c>
      <c r="M18" s="45"/>
      <c r="N18" s="45">
        <v>8.4</v>
      </c>
      <c r="O18" s="43" t="s">
        <v>170</v>
      </c>
      <c r="P18" s="45">
        <v>3.3</v>
      </c>
      <c r="Q18" s="43"/>
      <c r="R18" s="45" t="s">
        <v>169</v>
      </c>
      <c r="S18" s="45"/>
      <c r="T18" s="45">
        <v>8.4</v>
      </c>
      <c r="U18" s="43" t="s">
        <v>170</v>
      </c>
      <c r="V18" s="45">
        <v>3.3</v>
      </c>
      <c r="W18" s="43"/>
      <c r="X18" s="45">
        <v>8.5</v>
      </c>
      <c r="Y18" s="45" t="s">
        <v>169</v>
      </c>
      <c r="Z18" s="45"/>
      <c r="AA18" s="45">
        <v>5.4</v>
      </c>
      <c r="AB18" s="46" t="s">
        <v>164</v>
      </c>
      <c r="AC18" s="45">
        <v>2.1</v>
      </c>
      <c r="AD18" s="43"/>
      <c r="AE18" s="45">
        <v>9.3000000000000007</v>
      </c>
      <c r="AF18" s="45" t="s">
        <v>172</v>
      </c>
      <c r="AG18" s="45"/>
      <c r="AH18" s="45">
        <v>9.1</v>
      </c>
      <c r="AI18" s="43" t="s">
        <v>176</v>
      </c>
      <c r="AJ18" s="45">
        <v>3.6</v>
      </c>
      <c r="AK18" s="43"/>
      <c r="AL18" s="42">
        <v>8.27</v>
      </c>
      <c r="AM18" s="42">
        <f t="shared" si="0"/>
        <v>3.2636363636363637</v>
      </c>
      <c r="AN18" s="51">
        <f t="shared" si="1"/>
        <v>8.2727272727272734</v>
      </c>
      <c r="AO18" s="43" t="s">
        <v>177</v>
      </c>
      <c r="AP18" s="47">
        <v>20</v>
      </c>
      <c r="AQ18" s="47">
        <v>22</v>
      </c>
      <c r="AR18" s="47">
        <v>1</v>
      </c>
      <c r="AS18" s="52">
        <v>2</v>
      </c>
    </row>
    <row r="19" spans="1:45" ht="15.75" customHeight="1">
      <c r="A19" s="43" t="s">
        <v>57</v>
      </c>
      <c r="B19" s="43" t="s">
        <v>58</v>
      </c>
      <c r="C19" s="43" t="s">
        <v>162</v>
      </c>
      <c r="D19" s="44">
        <v>37165</v>
      </c>
      <c r="E19" s="45" t="s">
        <v>167</v>
      </c>
      <c r="F19" s="45"/>
      <c r="G19" s="50">
        <v>5</v>
      </c>
      <c r="H19" s="46" t="s">
        <v>164</v>
      </c>
      <c r="I19" s="45" t="s">
        <v>142</v>
      </c>
      <c r="J19" s="43"/>
      <c r="K19" s="45" t="s">
        <v>167</v>
      </c>
      <c r="L19" s="45" t="s">
        <v>167</v>
      </c>
      <c r="M19" s="45"/>
      <c r="N19" s="45">
        <v>6.5</v>
      </c>
      <c r="O19" s="43" t="s">
        <v>168</v>
      </c>
      <c r="P19" s="45">
        <v>2.6</v>
      </c>
      <c r="Q19" s="43"/>
      <c r="R19" s="45" t="s">
        <v>138</v>
      </c>
      <c r="S19" s="45"/>
      <c r="T19" s="45">
        <v>5.9</v>
      </c>
      <c r="U19" s="43" t="s">
        <v>173</v>
      </c>
      <c r="V19" s="45">
        <v>2.2999999999999998</v>
      </c>
      <c r="W19" s="43"/>
      <c r="X19" s="45" t="s">
        <v>169</v>
      </c>
      <c r="Y19" s="45" t="s">
        <v>165</v>
      </c>
      <c r="Z19" s="45"/>
      <c r="AA19" s="45">
        <v>6.5</v>
      </c>
      <c r="AB19" s="43" t="s">
        <v>168</v>
      </c>
      <c r="AC19" s="45">
        <v>2.6</v>
      </c>
      <c r="AD19" s="43"/>
      <c r="AE19" s="45">
        <v>9.3000000000000007</v>
      </c>
      <c r="AF19" s="45" t="s">
        <v>172</v>
      </c>
      <c r="AG19" s="45"/>
      <c r="AH19" s="45">
        <v>8.9</v>
      </c>
      <c r="AI19" s="43" t="s">
        <v>175</v>
      </c>
      <c r="AJ19" s="45">
        <v>3.5</v>
      </c>
      <c r="AK19" s="43"/>
      <c r="AL19" s="42">
        <v>6.99</v>
      </c>
      <c r="AM19" s="42">
        <f t="shared" si="0"/>
        <v>2.7636363636363637</v>
      </c>
      <c r="AN19" s="51">
        <f t="shared" si="1"/>
        <v>6.9909090909090912</v>
      </c>
      <c r="AO19" s="43" t="s">
        <v>178</v>
      </c>
      <c r="AP19" s="47">
        <v>18</v>
      </c>
      <c r="AQ19" s="47">
        <v>22</v>
      </c>
      <c r="AR19" s="47">
        <v>1</v>
      </c>
      <c r="AS19" s="53">
        <v>4</v>
      </c>
    </row>
    <row r="20" spans="1:45" ht="15.75" customHeight="1">
      <c r="A20" s="43" t="s">
        <v>59</v>
      </c>
      <c r="B20" s="43" t="s">
        <v>60</v>
      </c>
      <c r="C20" s="43" t="s">
        <v>162</v>
      </c>
      <c r="D20" s="44">
        <v>37071</v>
      </c>
      <c r="E20" s="45" t="s">
        <v>141</v>
      </c>
      <c r="F20" s="45"/>
      <c r="G20" s="50">
        <v>2</v>
      </c>
      <c r="H20" s="46" t="s">
        <v>164</v>
      </c>
      <c r="I20" s="45">
        <v>0.8</v>
      </c>
      <c r="J20" s="43"/>
      <c r="K20" s="45" t="s">
        <v>163</v>
      </c>
      <c r="L20" s="45">
        <v>7.5</v>
      </c>
      <c r="M20" s="45"/>
      <c r="N20" s="45">
        <v>1.9</v>
      </c>
      <c r="O20" s="46" t="s">
        <v>164</v>
      </c>
      <c r="P20" s="45">
        <v>0.7</v>
      </c>
      <c r="Q20" s="43"/>
      <c r="R20" s="45" t="s">
        <v>167</v>
      </c>
      <c r="S20" s="45"/>
      <c r="T20" s="45">
        <v>6.1</v>
      </c>
      <c r="U20" s="43" t="s">
        <v>168</v>
      </c>
      <c r="V20" s="45">
        <v>2.4</v>
      </c>
      <c r="W20" s="43"/>
      <c r="X20" s="45" t="s">
        <v>138</v>
      </c>
      <c r="Y20" s="45" t="s">
        <v>165</v>
      </c>
      <c r="Z20" s="45"/>
      <c r="AA20" s="45" t="s">
        <v>167</v>
      </c>
      <c r="AB20" s="43" t="s">
        <v>168</v>
      </c>
      <c r="AC20" s="45">
        <v>2.4</v>
      </c>
      <c r="AD20" s="43"/>
      <c r="AE20" s="45">
        <v>7.7</v>
      </c>
      <c r="AF20" s="45" t="s">
        <v>169</v>
      </c>
      <c r="AG20" s="45"/>
      <c r="AH20" s="45" t="s">
        <v>169</v>
      </c>
      <c r="AI20" s="43" t="s">
        <v>170</v>
      </c>
      <c r="AJ20" s="45">
        <v>3.2</v>
      </c>
      <c r="AK20" s="43"/>
      <c r="AL20" s="42">
        <v>5.27</v>
      </c>
      <c r="AM20" s="42">
        <f t="shared" si="0"/>
        <v>2.0909090909090908</v>
      </c>
      <c r="AN20" s="51">
        <f t="shared" si="1"/>
        <v>5.2727272727272725</v>
      </c>
      <c r="AO20" s="43" t="s">
        <v>188</v>
      </c>
      <c r="AP20" s="47">
        <v>14</v>
      </c>
      <c r="AQ20" s="47">
        <v>22</v>
      </c>
      <c r="AR20" s="47">
        <v>2</v>
      </c>
      <c r="AS20" s="53">
        <v>8</v>
      </c>
    </row>
    <row r="21" spans="1:45" ht="15.75" customHeight="1">
      <c r="A21" s="43" t="s">
        <v>61</v>
      </c>
      <c r="B21" s="43" t="s">
        <v>62</v>
      </c>
      <c r="C21" s="43" t="s">
        <v>162</v>
      </c>
      <c r="D21" s="44">
        <v>37179</v>
      </c>
      <c r="E21" s="45" t="s">
        <v>169</v>
      </c>
      <c r="F21" s="45"/>
      <c r="G21" s="50">
        <v>7.5</v>
      </c>
      <c r="H21" s="43" t="s">
        <v>166</v>
      </c>
      <c r="I21" s="45" t="s">
        <v>143</v>
      </c>
      <c r="J21" s="43"/>
      <c r="K21" s="45" t="s">
        <v>169</v>
      </c>
      <c r="L21" s="45">
        <v>8.5</v>
      </c>
      <c r="M21" s="45"/>
      <c r="N21" s="45">
        <v>8.1999999999999993</v>
      </c>
      <c r="O21" s="43" t="s">
        <v>170</v>
      </c>
      <c r="P21" s="45">
        <v>3.2</v>
      </c>
      <c r="Q21" s="43"/>
      <c r="R21" s="45" t="s">
        <v>169</v>
      </c>
      <c r="S21" s="45"/>
      <c r="T21" s="45" t="s">
        <v>169</v>
      </c>
      <c r="U21" s="43" t="s">
        <v>170</v>
      </c>
      <c r="V21" s="45">
        <v>3.2</v>
      </c>
      <c r="W21" s="43"/>
      <c r="X21" s="45" t="s">
        <v>169</v>
      </c>
      <c r="Y21" s="45">
        <v>7.5</v>
      </c>
      <c r="Z21" s="45"/>
      <c r="AA21" s="45">
        <v>7.2</v>
      </c>
      <c r="AB21" s="43" t="s">
        <v>166</v>
      </c>
      <c r="AC21" s="45">
        <v>2.8</v>
      </c>
      <c r="AD21" s="43"/>
      <c r="AE21" s="45" t="s">
        <v>172</v>
      </c>
      <c r="AF21" s="45" t="s">
        <v>172</v>
      </c>
      <c r="AG21" s="45"/>
      <c r="AH21" s="45" t="s">
        <v>172</v>
      </c>
      <c r="AI21" s="43" t="s">
        <v>176</v>
      </c>
      <c r="AJ21" s="45">
        <v>3.6</v>
      </c>
      <c r="AK21" s="43"/>
      <c r="AL21" s="42">
        <v>8.24</v>
      </c>
      <c r="AM21" s="42">
        <f t="shared" si="0"/>
        <v>3.2727272727272729</v>
      </c>
      <c r="AN21" s="51">
        <f t="shared" si="1"/>
        <v>8.2363636363636363</v>
      </c>
      <c r="AO21" s="43" t="s">
        <v>177</v>
      </c>
      <c r="AP21" s="47">
        <v>22</v>
      </c>
      <c r="AQ21" s="47">
        <v>22</v>
      </c>
      <c r="AR21" s="47"/>
      <c r="AS21" s="53">
        <v>0</v>
      </c>
    </row>
    <row r="22" spans="1:45" ht="15.75" customHeight="1">
      <c r="A22" s="43" t="s">
        <v>63</v>
      </c>
      <c r="B22" s="43" t="s">
        <v>64</v>
      </c>
      <c r="C22" s="43" t="s">
        <v>162</v>
      </c>
      <c r="D22" s="44">
        <v>37252</v>
      </c>
      <c r="E22" s="45">
        <v>7.5</v>
      </c>
      <c r="F22" s="45"/>
      <c r="G22" s="50">
        <v>6.8</v>
      </c>
      <c r="H22" s="43" t="s">
        <v>168</v>
      </c>
      <c r="I22" s="45">
        <v>2.7</v>
      </c>
      <c r="J22" s="43"/>
      <c r="K22" s="45" t="s">
        <v>169</v>
      </c>
      <c r="L22" s="45">
        <v>8.5</v>
      </c>
      <c r="M22" s="45"/>
      <c r="N22" s="45">
        <v>8.1999999999999993</v>
      </c>
      <c r="O22" s="43" t="s">
        <v>170</v>
      </c>
      <c r="P22" s="45">
        <v>3.2</v>
      </c>
      <c r="Q22" s="43"/>
      <c r="R22" s="45">
        <v>8.5</v>
      </c>
      <c r="S22" s="45"/>
      <c r="T22" s="45">
        <v>7.7</v>
      </c>
      <c r="U22" s="43" t="s">
        <v>166</v>
      </c>
      <c r="V22" s="45" t="s">
        <v>143</v>
      </c>
      <c r="W22" s="43"/>
      <c r="X22" s="45">
        <v>7.5</v>
      </c>
      <c r="Y22" s="45">
        <v>7.5</v>
      </c>
      <c r="Z22" s="45"/>
      <c r="AA22" s="45">
        <v>7.3</v>
      </c>
      <c r="AB22" s="43" t="s">
        <v>166</v>
      </c>
      <c r="AC22" s="45">
        <v>2.9</v>
      </c>
      <c r="AD22" s="43"/>
      <c r="AE22" s="45">
        <v>9.8000000000000007</v>
      </c>
      <c r="AF22" s="45" t="s">
        <v>171</v>
      </c>
      <c r="AG22" s="45"/>
      <c r="AH22" s="45">
        <v>9.6999999999999993</v>
      </c>
      <c r="AI22" s="43" t="s">
        <v>176</v>
      </c>
      <c r="AJ22" s="45">
        <v>3.8</v>
      </c>
      <c r="AK22" s="43"/>
      <c r="AL22" s="42">
        <v>8.32</v>
      </c>
      <c r="AM22" s="42">
        <f t="shared" si="0"/>
        <v>3.2636363636363637</v>
      </c>
      <c r="AN22" s="51">
        <f t="shared" si="1"/>
        <v>8.3181818181818183</v>
      </c>
      <c r="AO22" s="43" t="s">
        <v>177</v>
      </c>
      <c r="AP22" s="47">
        <v>22</v>
      </c>
      <c r="AQ22" s="47">
        <v>22</v>
      </c>
      <c r="AR22" s="47"/>
      <c r="AS22" s="53">
        <v>0</v>
      </c>
    </row>
    <row r="23" spans="1:45" ht="15.75" customHeight="1">
      <c r="A23" s="43" t="s">
        <v>65</v>
      </c>
      <c r="B23" s="43" t="s">
        <v>66</v>
      </c>
      <c r="C23" s="43" t="s">
        <v>162</v>
      </c>
      <c r="D23" s="44">
        <v>36909</v>
      </c>
      <c r="E23" s="45" t="s">
        <v>165</v>
      </c>
      <c r="F23" s="45"/>
      <c r="G23" s="50">
        <v>7.3</v>
      </c>
      <c r="H23" s="43" t="s">
        <v>166</v>
      </c>
      <c r="I23" s="45">
        <v>2.9</v>
      </c>
      <c r="J23" s="43"/>
      <c r="K23" s="45" t="s">
        <v>169</v>
      </c>
      <c r="L23" s="45" t="s">
        <v>169</v>
      </c>
      <c r="M23" s="45"/>
      <c r="N23" s="45">
        <v>7.8</v>
      </c>
      <c r="O23" s="43" t="s">
        <v>166</v>
      </c>
      <c r="P23" s="45">
        <v>3.1</v>
      </c>
      <c r="Q23" s="43"/>
      <c r="R23" s="45">
        <v>7.5</v>
      </c>
      <c r="S23" s="45"/>
      <c r="T23" s="45">
        <v>7.7</v>
      </c>
      <c r="U23" s="43" t="s">
        <v>166</v>
      </c>
      <c r="V23" s="45" t="s">
        <v>143</v>
      </c>
      <c r="W23" s="43"/>
      <c r="X23" s="45" t="s">
        <v>165</v>
      </c>
      <c r="Y23" s="45" t="s">
        <v>165</v>
      </c>
      <c r="Z23" s="45"/>
      <c r="AA23" s="45">
        <v>6.5</v>
      </c>
      <c r="AB23" s="43" t="s">
        <v>168</v>
      </c>
      <c r="AC23" s="45">
        <v>2.6</v>
      </c>
      <c r="AD23" s="43"/>
      <c r="AE23" s="45">
        <v>9.1999999999999993</v>
      </c>
      <c r="AF23" s="45">
        <v>9.5</v>
      </c>
      <c r="AG23" s="45"/>
      <c r="AH23" s="45">
        <v>9.1999999999999993</v>
      </c>
      <c r="AI23" s="43" t="s">
        <v>176</v>
      </c>
      <c r="AJ23" s="45">
        <v>3.6</v>
      </c>
      <c r="AK23" s="43"/>
      <c r="AL23" s="42">
        <v>8.08</v>
      </c>
      <c r="AM23" s="42">
        <f t="shared" si="0"/>
        <v>3.1818181818181817</v>
      </c>
      <c r="AN23" s="51">
        <f t="shared" si="1"/>
        <v>8.081818181818182</v>
      </c>
      <c r="AO23" s="43" t="s">
        <v>177</v>
      </c>
      <c r="AP23" s="47">
        <v>22</v>
      </c>
      <c r="AQ23" s="47">
        <v>22</v>
      </c>
      <c r="AR23" s="47"/>
      <c r="AS23" s="53">
        <v>0</v>
      </c>
    </row>
    <row r="24" spans="1:45" ht="15.75" customHeight="1">
      <c r="A24" s="43" t="s">
        <v>67</v>
      </c>
      <c r="B24" s="43" t="s">
        <v>68</v>
      </c>
      <c r="C24" s="43" t="s">
        <v>162</v>
      </c>
      <c r="D24" s="44">
        <v>36892</v>
      </c>
      <c r="E24" s="45" t="s">
        <v>169</v>
      </c>
      <c r="F24" s="45"/>
      <c r="G24" s="50">
        <v>8.5</v>
      </c>
      <c r="H24" s="43" t="s">
        <v>175</v>
      </c>
      <c r="I24" s="45">
        <v>3.4</v>
      </c>
      <c r="J24" s="43"/>
      <c r="K24" s="45" t="s">
        <v>172</v>
      </c>
      <c r="L24" s="45" t="s">
        <v>169</v>
      </c>
      <c r="M24" s="45"/>
      <c r="N24" s="45">
        <v>8.8000000000000007</v>
      </c>
      <c r="O24" s="43" t="s">
        <v>175</v>
      </c>
      <c r="P24" s="45">
        <v>3.5</v>
      </c>
      <c r="Q24" s="43"/>
      <c r="R24" s="45">
        <v>7.5</v>
      </c>
      <c r="S24" s="45"/>
      <c r="T24" s="45">
        <v>7.9</v>
      </c>
      <c r="U24" s="43" t="s">
        <v>166</v>
      </c>
      <c r="V24" s="45">
        <v>3.1</v>
      </c>
      <c r="W24" s="43"/>
      <c r="X24" s="45" t="s">
        <v>169</v>
      </c>
      <c r="Y24" s="45">
        <v>6.5</v>
      </c>
      <c r="Z24" s="45"/>
      <c r="AA24" s="45">
        <v>6.4</v>
      </c>
      <c r="AB24" s="43" t="s">
        <v>168</v>
      </c>
      <c r="AC24" s="45">
        <v>2.5</v>
      </c>
      <c r="AD24" s="43"/>
      <c r="AE24" s="45">
        <v>9.3000000000000007</v>
      </c>
      <c r="AF24" s="45">
        <v>9.5</v>
      </c>
      <c r="AG24" s="45"/>
      <c r="AH24" s="45">
        <v>9.1999999999999993</v>
      </c>
      <c r="AI24" s="43" t="s">
        <v>176</v>
      </c>
      <c r="AJ24" s="45">
        <v>3.6</v>
      </c>
      <c r="AK24" s="43"/>
      <c r="AL24" s="42">
        <v>8.51</v>
      </c>
      <c r="AM24" s="42">
        <f t="shared" si="0"/>
        <v>3.3545454545454545</v>
      </c>
      <c r="AN24" s="51">
        <f t="shared" si="1"/>
        <v>8.5090909090909079</v>
      </c>
      <c r="AO24" s="43" t="s">
        <v>177</v>
      </c>
      <c r="AP24" s="47">
        <v>22</v>
      </c>
      <c r="AQ24" s="47">
        <v>22</v>
      </c>
      <c r="AR24" s="47"/>
      <c r="AS24" s="53">
        <v>0</v>
      </c>
    </row>
    <row r="25" spans="1:45" ht="15.75" customHeight="1">
      <c r="A25" s="43" t="s">
        <v>69</v>
      </c>
      <c r="B25" s="43" t="s">
        <v>70</v>
      </c>
      <c r="C25" s="43" t="s">
        <v>162</v>
      </c>
      <c r="D25" s="44">
        <v>37144</v>
      </c>
      <c r="E25" s="45" t="s">
        <v>172</v>
      </c>
      <c r="F25" s="45"/>
      <c r="G25" s="50">
        <v>8.5</v>
      </c>
      <c r="H25" s="43" t="s">
        <v>175</v>
      </c>
      <c r="I25" s="45">
        <v>3.4</v>
      </c>
      <c r="J25" s="43"/>
      <c r="K25" s="45" t="s">
        <v>172</v>
      </c>
      <c r="L25" s="45">
        <v>8.5</v>
      </c>
      <c r="M25" s="45"/>
      <c r="N25" s="45">
        <v>8.6999999999999993</v>
      </c>
      <c r="O25" s="43" t="s">
        <v>175</v>
      </c>
      <c r="P25" s="45">
        <v>3.4</v>
      </c>
      <c r="Q25" s="43"/>
      <c r="R25" s="45">
        <v>8.5</v>
      </c>
      <c r="S25" s="45"/>
      <c r="T25" s="45">
        <v>8.5</v>
      </c>
      <c r="U25" s="43" t="s">
        <v>175</v>
      </c>
      <c r="V25" s="45">
        <v>3.4</v>
      </c>
      <c r="W25" s="43"/>
      <c r="X25" s="45" t="s">
        <v>172</v>
      </c>
      <c r="Y25" s="45" t="s">
        <v>165</v>
      </c>
      <c r="Z25" s="45"/>
      <c r="AA25" s="45">
        <v>6.8</v>
      </c>
      <c r="AB25" s="43" t="s">
        <v>168</v>
      </c>
      <c r="AC25" s="45">
        <v>2.7</v>
      </c>
      <c r="AD25" s="43"/>
      <c r="AE25" s="45">
        <v>9.6999999999999993</v>
      </c>
      <c r="AF25" s="45" t="s">
        <v>171</v>
      </c>
      <c r="AG25" s="45"/>
      <c r="AH25" s="45">
        <v>9.6999999999999993</v>
      </c>
      <c r="AI25" s="43" t="s">
        <v>176</v>
      </c>
      <c r="AJ25" s="45">
        <v>3.8</v>
      </c>
      <c r="AK25" s="43"/>
      <c r="AL25" s="42">
        <v>8.82</v>
      </c>
      <c r="AM25" s="42">
        <f t="shared" si="0"/>
        <v>3.4818181818181815</v>
      </c>
      <c r="AN25" s="51">
        <f t="shared" si="1"/>
        <v>8.8181818181818183</v>
      </c>
      <c r="AO25" s="43" t="s">
        <v>177</v>
      </c>
      <c r="AP25" s="47">
        <v>22</v>
      </c>
      <c r="AQ25" s="47">
        <v>22</v>
      </c>
      <c r="AR25" s="47"/>
      <c r="AS25" s="53">
        <v>0</v>
      </c>
    </row>
    <row r="26" spans="1:45" ht="15.75" customHeight="1">
      <c r="A26" s="43" t="s">
        <v>71</v>
      </c>
      <c r="B26" s="43" t="s">
        <v>72</v>
      </c>
      <c r="C26" s="43" t="s">
        <v>162</v>
      </c>
      <c r="D26" s="44">
        <v>37100</v>
      </c>
      <c r="E26" s="45" t="s">
        <v>169</v>
      </c>
      <c r="F26" s="45"/>
      <c r="G26" s="50">
        <v>7.5</v>
      </c>
      <c r="H26" s="43" t="s">
        <v>166</v>
      </c>
      <c r="I26" s="45" t="s">
        <v>143</v>
      </c>
      <c r="J26" s="43"/>
      <c r="K26" s="45">
        <v>7.5</v>
      </c>
      <c r="L26" s="45">
        <v>8.5</v>
      </c>
      <c r="M26" s="45"/>
      <c r="N26" s="45">
        <v>7.8</v>
      </c>
      <c r="O26" s="43" t="s">
        <v>166</v>
      </c>
      <c r="P26" s="45">
        <v>3.1</v>
      </c>
      <c r="Q26" s="43"/>
      <c r="R26" s="45">
        <v>6.5</v>
      </c>
      <c r="S26" s="45"/>
      <c r="T26" s="45">
        <v>7.1</v>
      </c>
      <c r="U26" s="43" t="s">
        <v>166</v>
      </c>
      <c r="V26" s="45">
        <v>2.8</v>
      </c>
      <c r="W26" s="43"/>
      <c r="X26" s="45" t="s">
        <v>172</v>
      </c>
      <c r="Y26" s="45" t="s">
        <v>165</v>
      </c>
      <c r="Z26" s="45"/>
      <c r="AA26" s="45">
        <v>6.5</v>
      </c>
      <c r="AB26" s="43" t="s">
        <v>168</v>
      </c>
      <c r="AC26" s="45">
        <v>2.6</v>
      </c>
      <c r="AD26" s="43"/>
      <c r="AE26" s="45">
        <v>9.3000000000000007</v>
      </c>
      <c r="AF26" s="45" t="s">
        <v>172</v>
      </c>
      <c r="AG26" s="45"/>
      <c r="AH26" s="45">
        <v>8.9</v>
      </c>
      <c r="AI26" s="43" t="s">
        <v>175</v>
      </c>
      <c r="AJ26" s="45">
        <v>3.5</v>
      </c>
      <c r="AK26" s="43"/>
      <c r="AL26" s="42">
        <v>7.9</v>
      </c>
      <c r="AM26" s="42">
        <f t="shared" si="0"/>
        <v>3.127272727272727</v>
      </c>
      <c r="AN26" s="51">
        <f t="shared" si="1"/>
        <v>7.9</v>
      </c>
      <c r="AO26" s="43" t="s">
        <v>174</v>
      </c>
      <c r="AP26" s="47">
        <v>22</v>
      </c>
      <c r="AQ26" s="47">
        <v>22</v>
      </c>
      <c r="AR26" s="47"/>
      <c r="AS26" s="53">
        <v>0</v>
      </c>
    </row>
    <row r="27" spans="1:45" ht="15.75" customHeight="1">
      <c r="A27" s="43" t="s">
        <v>73</v>
      </c>
      <c r="B27" s="43" t="s">
        <v>74</v>
      </c>
      <c r="C27" s="43" t="s">
        <v>162</v>
      </c>
      <c r="D27" s="44">
        <v>37183</v>
      </c>
      <c r="E27" s="45">
        <v>8.5</v>
      </c>
      <c r="F27" s="45"/>
      <c r="G27" s="50">
        <v>8.5</v>
      </c>
      <c r="H27" s="43" t="s">
        <v>175</v>
      </c>
      <c r="I27" s="45">
        <v>3.4</v>
      </c>
      <c r="J27" s="43"/>
      <c r="K27" s="45" t="s">
        <v>172</v>
      </c>
      <c r="L27" s="45">
        <v>9.5</v>
      </c>
      <c r="M27" s="45"/>
      <c r="N27" s="45">
        <v>8.6999999999999993</v>
      </c>
      <c r="O27" s="43" t="s">
        <v>175</v>
      </c>
      <c r="P27" s="45">
        <v>3.4</v>
      </c>
      <c r="Q27" s="43"/>
      <c r="R27" s="45" t="s">
        <v>169</v>
      </c>
      <c r="S27" s="45"/>
      <c r="T27" s="45">
        <v>7.6</v>
      </c>
      <c r="U27" s="43" t="s">
        <v>166</v>
      </c>
      <c r="V27" s="45" t="s">
        <v>143</v>
      </c>
      <c r="W27" s="43"/>
      <c r="X27" s="45" t="s">
        <v>172</v>
      </c>
      <c r="Y27" s="45">
        <v>7.5</v>
      </c>
      <c r="Z27" s="45"/>
      <c r="AA27" s="45">
        <v>7.7</v>
      </c>
      <c r="AB27" s="43" t="s">
        <v>166</v>
      </c>
      <c r="AC27" s="45" t="s">
        <v>143</v>
      </c>
      <c r="AD27" s="43"/>
      <c r="AE27" s="45" t="s">
        <v>171</v>
      </c>
      <c r="AF27" s="45" t="s">
        <v>171</v>
      </c>
      <c r="AG27" s="45"/>
      <c r="AH27" s="45">
        <v>9.8000000000000007</v>
      </c>
      <c r="AI27" s="43" t="s">
        <v>176</v>
      </c>
      <c r="AJ27" s="45">
        <v>3.9</v>
      </c>
      <c r="AK27" s="43"/>
      <c r="AL27" s="42">
        <v>8.77</v>
      </c>
      <c r="AM27" s="42">
        <f t="shared" si="0"/>
        <v>3.4727272727272731</v>
      </c>
      <c r="AN27" s="51">
        <f t="shared" si="1"/>
        <v>8.7727272727272734</v>
      </c>
      <c r="AO27" s="43" t="s">
        <v>177</v>
      </c>
      <c r="AP27" s="47">
        <v>22</v>
      </c>
      <c r="AQ27" s="47">
        <v>22</v>
      </c>
      <c r="AR27" s="47"/>
      <c r="AS27" s="53">
        <v>0</v>
      </c>
    </row>
    <row r="28" spans="1:45" ht="15.75" customHeight="1">
      <c r="A28" s="43" t="s">
        <v>75</v>
      </c>
      <c r="B28" s="43" t="s">
        <v>76</v>
      </c>
      <c r="C28" s="43" t="s">
        <v>162</v>
      </c>
      <c r="D28" s="44">
        <v>36999</v>
      </c>
      <c r="E28" s="45" t="s">
        <v>165</v>
      </c>
      <c r="F28" s="45"/>
      <c r="G28" s="50">
        <v>7.5</v>
      </c>
      <c r="H28" s="43" t="s">
        <v>166</v>
      </c>
      <c r="I28" s="45" t="s">
        <v>143</v>
      </c>
      <c r="J28" s="43"/>
      <c r="K28" s="45" t="s">
        <v>172</v>
      </c>
      <c r="L28" s="45" t="s">
        <v>172</v>
      </c>
      <c r="M28" s="45"/>
      <c r="N28" s="45">
        <v>8.8000000000000007</v>
      </c>
      <c r="O28" s="43" t="s">
        <v>175</v>
      </c>
      <c r="P28" s="45">
        <v>3.5</v>
      </c>
      <c r="Q28" s="43"/>
      <c r="R28" s="45">
        <v>7.3</v>
      </c>
      <c r="S28" s="45"/>
      <c r="T28" s="45">
        <v>7.1</v>
      </c>
      <c r="U28" s="43" t="s">
        <v>166</v>
      </c>
      <c r="V28" s="45">
        <v>2.8</v>
      </c>
      <c r="W28" s="43"/>
      <c r="X28" s="45" t="s">
        <v>172</v>
      </c>
      <c r="Y28" s="45" t="s">
        <v>165</v>
      </c>
      <c r="Z28" s="45"/>
      <c r="AA28" s="45">
        <v>6.8</v>
      </c>
      <c r="AB28" s="43" t="s">
        <v>168</v>
      </c>
      <c r="AC28" s="45">
        <v>2.7</v>
      </c>
      <c r="AD28" s="43"/>
      <c r="AE28" s="45" t="s">
        <v>172</v>
      </c>
      <c r="AF28" s="45" t="s">
        <v>172</v>
      </c>
      <c r="AG28" s="45"/>
      <c r="AH28" s="45" t="s">
        <v>172</v>
      </c>
      <c r="AI28" s="43" t="s">
        <v>176</v>
      </c>
      <c r="AJ28" s="45">
        <v>3.6</v>
      </c>
      <c r="AK28" s="43"/>
      <c r="AL28" s="42">
        <v>8.15</v>
      </c>
      <c r="AM28" s="42">
        <f t="shared" si="0"/>
        <v>3.2454545454545456</v>
      </c>
      <c r="AN28" s="51">
        <f t="shared" si="1"/>
        <v>8.1454545454545446</v>
      </c>
      <c r="AO28" s="43" t="s">
        <v>177</v>
      </c>
      <c r="AP28" s="47">
        <v>22</v>
      </c>
      <c r="AQ28" s="47">
        <v>22</v>
      </c>
      <c r="AR28" s="47"/>
      <c r="AS28" s="53">
        <v>0</v>
      </c>
    </row>
    <row r="29" spans="1:45" ht="15.75" customHeight="1">
      <c r="A29" s="43" t="s">
        <v>77</v>
      </c>
      <c r="B29" s="43" t="s">
        <v>78</v>
      </c>
      <c r="C29" s="43" t="s">
        <v>162</v>
      </c>
      <c r="D29" s="44">
        <v>37205</v>
      </c>
      <c r="E29" s="45">
        <v>6.5</v>
      </c>
      <c r="F29" s="45"/>
      <c r="G29" s="50">
        <v>5.8</v>
      </c>
      <c r="H29" s="43" t="s">
        <v>173</v>
      </c>
      <c r="I29" s="45">
        <v>2.2999999999999998</v>
      </c>
      <c r="J29" s="43"/>
      <c r="K29" s="45" t="s">
        <v>165</v>
      </c>
      <c r="L29" s="45">
        <v>6.5</v>
      </c>
      <c r="M29" s="45"/>
      <c r="N29" s="45">
        <v>6.7</v>
      </c>
      <c r="O29" s="43" t="s">
        <v>168</v>
      </c>
      <c r="P29" s="45">
        <v>2.6</v>
      </c>
      <c r="Q29" s="43"/>
      <c r="R29" s="45">
        <v>6.5</v>
      </c>
      <c r="S29" s="45"/>
      <c r="T29" s="45">
        <v>6.2</v>
      </c>
      <c r="U29" s="43" t="s">
        <v>168</v>
      </c>
      <c r="V29" s="45">
        <v>2.4</v>
      </c>
      <c r="W29" s="43"/>
      <c r="X29" s="45" t="s">
        <v>138</v>
      </c>
      <c r="Y29" s="45" t="s">
        <v>165</v>
      </c>
      <c r="Z29" s="45"/>
      <c r="AA29" s="45">
        <v>4.8</v>
      </c>
      <c r="AB29" s="46" t="s">
        <v>164</v>
      </c>
      <c r="AC29" s="45">
        <v>1.9</v>
      </c>
      <c r="AD29" s="43"/>
      <c r="AE29" s="45">
        <v>8.6</v>
      </c>
      <c r="AF29" s="45" t="s">
        <v>172</v>
      </c>
      <c r="AG29" s="45"/>
      <c r="AH29" s="45">
        <v>8.6999999999999993</v>
      </c>
      <c r="AI29" s="43" t="s">
        <v>175</v>
      </c>
      <c r="AJ29" s="45">
        <v>3.4</v>
      </c>
      <c r="AK29" s="43"/>
      <c r="AL29" s="42">
        <v>7</v>
      </c>
      <c r="AM29" s="42">
        <f t="shared" si="0"/>
        <v>2.7363636363636363</v>
      </c>
      <c r="AN29" s="51">
        <f t="shared" si="1"/>
        <v>7</v>
      </c>
      <c r="AO29" s="43" t="s">
        <v>174</v>
      </c>
      <c r="AP29" s="47">
        <v>20</v>
      </c>
      <c r="AQ29" s="47">
        <v>22</v>
      </c>
      <c r="AR29" s="47">
        <v>1</v>
      </c>
      <c r="AS29" s="52">
        <v>2</v>
      </c>
    </row>
    <row r="30" spans="1:45" ht="15.75" customHeight="1">
      <c r="A30" s="43" t="s">
        <v>79</v>
      </c>
      <c r="B30" s="43" t="s">
        <v>80</v>
      </c>
      <c r="C30" s="43" t="s">
        <v>162</v>
      </c>
      <c r="D30" s="44">
        <v>36749</v>
      </c>
      <c r="E30" s="45">
        <v>6.5</v>
      </c>
      <c r="F30" s="45"/>
      <c r="G30" s="50">
        <v>6.3</v>
      </c>
      <c r="H30" s="43" t="s">
        <v>168</v>
      </c>
      <c r="I30" s="45">
        <v>2.5</v>
      </c>
      <c r="J30" s="43"/>
      <c r="K30" s="45" t="s">
        <v>169</v>
      </c>
      <c r="L30" s="45">
        <v>7.5</v>
      </c>
      <c r="M30" s="45"/>
      <c r="N30" s="45">
        <v>7.2</v>
      </c>
      <c r="O30" s="43" t="s">
        <v>166</v>
      </c>
      <c r="P30" s="45">
        <v>2.8</v>
      </c>
      <c r="Q30" s="43"/>
      <c r="R30" s="45">
        <v>6.5</v>
      </c>
      <c r="S30" s="45"/>
      <c r="T30" s="45">
        <v>6.8</v>
      </c>
      <c r="U30" s="43" t="s">
        <v>168</v>
      </c>
      <c r="V30" s="45">
        <v>2.7</v>
      </c>
      <c r="W30" s="43"/>
      <c r="X30" s="45" t="s">
        <v>138</v>
      </c>
      <c r="Y30" s="45" t="s">
        <v>165</v>
      </c>
      <c r="Z30" s="45"/>
      <c r="AA30" s="45">
        <v>5.8</v>
      </c>
      <c r="AB30" s="43" t="s">
        <v>173</v>
      </c>
      <c r="AC30" s="45">
        <v>2.2999999999999998</v>
      </c>
      <c r="AD30" s="43"/>
      <c r="AE30" s="45" t="s">
        <v>172</v>
      </c>
      <c r="AF30" s="45" t="s">
        <v>172</v>
      </c>
      <c r="AG30" s="45"/>
      <c r="AH30" s="45" t="s">
        <v>172</v>
      </c>
      <c r="AI30" s="43" t="s">
        <v>176</v>
      </c>
      <c r="AJ30" s="45">
        <v>3.6</v>
      </c>
      <c r="AK30" s="43"/>
      <c r="AL30" s="42">
        <v>7.49</v>
      </c>
      <c r="AM30" s="42">
        <f t="shared" si="0"/>
        <v>2.9727272727272731</v>
      </c>
      <c r="AN30" s="51">
        <f t="shared" si="1"/>
        <v>7.4909090909090912</v>
      </c>
      <c r="AO30" s="43" t="s">
        <v>174</v>
      </c>
      <c r="AP30" s="47">
        <v>22</v>
      </c>
      <c r="AQ30" s="47">
        <v>22</v>
      </c>
      <c r="AR30" s="47"/>
      <c r="AS30" s="53">
        <v>0</v>
      </c>
    </row>
    <row r="31" spans="1:45" ht="15.75" customHeight="1">
      <c r="A31" s="43" t="s">
        <v>81</v>
      </c>
      <c r="B31" s="43" t="s">
        <v>82</v>
      </c>
      <c r="C31" s="43" t="s">
        <v>162</v>
      </c>
      <c r="D31" s="44">
        <v>37029</v>
      </c>
      <c r="E31" s="45" t="s">
        <v>165</v>
      </c>
      <c r="F31" s="45"/>
      <c r="G31" s="50">
        <v>7.5</v>
      </c>
      <c r="H31" s="43" t="s">
        <v>166</v>
      </c>
      <c r="I31" s="45" t="s">
        <v>143</v>
      </c>
      <c r="J31" s="43"/>
      <c r="K31" s="45">
        <v>8.5</v>
      </c>
      <c r="L31" s="45" t="s">
        <v>167</v>
      </c>
      <c r="M31" s="45"/>
      <c r="N31" s="45">
        <v>7.7</v>
      </c>
      <c r="O31" s="43" t="s">
        <v>166</v>
      </c>
      <c r="P31" s="45" t="s">
        <v>143</v>
      </c>
      <c r="Q31" s="43"/>
      <c r="R31" s="45">
        <v>6.3</v>
      </c>
      <c r="S31" s="45"/>
      <c r="T31" s="45">
        <v>6.2</v>
      </c>
      <c r="U31" s="43" t="s">
        <v>168</v>
      </c>
      <c r="V31" s="45">
        <v>2.4</v>
      </c>
      <c r="W31" s="43"/>
      <c r="X31" s="45">
        <v>6.5</v>
      </c>
      <c r="Y31" s="45">
        <v>6.5</v>
      </c>
      <c r="Z31" s="45"/>
      <c r="AA31" s="45">
        <v>6.3</v>
      </c>
      <c r="AB31" s="43" t="s">
        <v>168</v>
      </c>
      <c r="AC31" s="45">
        <v>2.5</v>
      </c>
      <c r="AD31" s="43"/>
      <c r="AE31" s="45" t="s">
        <v>172</v>
      </c>
      <c r="AF31" s="45" t="s">
        <v>172</v>
      </c>
      <c r="AG31" s="45"/>
      <c r="AH31" s="45" t="s">
        <v>172</v>
      </c>
      <c r="AI31" s="43" t="s">
        <v>176</v>
      </c>
      <c r="AJ31" s="45">
        <v>3.6</v>
      </c>
      <c r="AK31" s="43"/>
      <c r="AL31" s="42">
        <v>7.74</v>
      </c>
      <c r="AM31" s="42">
        <f t="shared" si="0"/>
        <v>3.0636363636363639</v>
      </c>
      <c r="AN31" s="51">
        <f t="shared" si="1"/>
        <v>7.7363636363636354</v>
      </c>
      <c r="AO31" s="43" t="s">
        <v>174</v>
      </c>
      <c r="AP31" s="47">
        <v>22</v>
      </c>
      <c r="AQ31" s="47">
        <v>22</v>
      </c>
      <c r="AR31" s="47"/>
      <c r="AS31" s="53">
        <v>0</v>
      </c>
    </row>
    <row r="32" spans="1:45" ht="15.75" customHeight="1">
      <c r="A32" s="43" t="s">
        <v>83</v>
      </c>
      <c r="B32" s="43" t="s">
        <v>84</v>
      </c>
      <c r="C32" s="43" t="s">
        <v>162</v>
      </c>
      <c r="D32" s="44">
        <v>37014</v>
      </c>
      <c r="E32" s="45" t="s">
        <v>165</v>
      </c>
      <c r="F32" s="45"/>
      <c r="G32" s="50" t="s">
        <v>169</v>
      </c>
      <c r="H32" s="43" t="s">
        <v>170</v>
      </c>
      <c r="I32" s="45">
        <v>3.2</v>
      </c>
      <c r="J32" s="43"/>
      <c r="K32" s="45" t="s">
        <v>169</v>
      </c>
      <c r="L32" s="45">
        <v>8.5</v>
      </c>
      <c r="M32" s="45"/>
      <c r="N32" s="45">
        <v>8.4</v>
      </c>
      <c r="O32" s="43" t="s">
        <v>170</v>
      </c>
      <c r="P32" s="45">
        <v>3.3</v>
      </c>
      <c r="Q32" s="43"/>
      <c r="R32" s="45">
        <v>9.5</v>
      </c>
      <c r="S32" s="45"/>
      <c r="T32" s="45">
        <v>8.8000000000000007</v>
      </c>
      <c r="U32" s="43" t="s">
        <v>175</v>
      </c>
      <c r="V32" s="45">
        <v>3.5</v>
      </c>
      <c r="W32" s="43"/>
      <c r="X32" s="45">
        <v>8.5</v>
      </c>
      <c r="Y32" s="45">
        <v>7.5</v>
      </c>
      <c r="Z32" s="45"/>
      <c r="AA32" s="45">
        <v>7.3</v>
      </c>
      <c r="AB32" s="43" t="s">
        <v>166</v>
      </c>
      <c r="AC32" s="45">
        <v>2.9</v>
      </c>
      <c r="AD32" s="43"/>
      <c r="AE32" s="45">
        <v>9.6999999999999993</v>
      </c>
      <c r="AF32" s="45" t="s">
        <v>171</v>
      </c>
      <c r="AG32" s="45"/>
      <c r="AH32" s="45">
        <v>9.6999999999999993</v>
      </c>
      <c r="AI32" s="43" t="s">
        <v>176</v>
      </c>
      <c r="AJ32" s="45">
        <v>3.8</v>
      </c>
      <c r="AK32" s="43"/>
      <c r="AL32" s="42">
        <v>8.77</v>
      </c>
      <c r="AM32" s="42">
        <f t="shared" si="0"/>
        <v>3.463636363636363</v>
      </c>
      <c r="AN32" s="51">
        <f t="shared" si="1"/>
        <v>8.7727272727272734</v>
      </c>
      <c r="AO32" s="43" t="s">
        <v>177</v>
      </c>
      <c r="AP32" s="47">
        <v>22</v>
      </c>
      <c r="AQ32" s="47">
        <v>22</v>
      </c>
      <c r="AR32" s="47"/>
      <c r="AS32" s="53">
        <v>0</v>
      </c>
    </row>
    <row r="33" spans="1:45" ht="15.75" customHeight="1">
      <c r="A33" s="43" t="s">
        <v>85</v>
      </c>
      <c r="B33" s="43" t="s">
        <v>86</v>
      </c>
      <c r="C33" s="43" t="s">
        <v>162</v>
      </c>
      <c r="D33" s="44">
        <v>37248</v>
      </c>
      <c r="E33" s="45">
        <v>7.5</v>
      </c>
      <c r="F33" s="45"/>
      <c r="G33" s="50">
        <v>7.3</v>
      </c>
      <c r="H33" s="43" t="s">
        <v>166</v>
      </c>
      <c r="I33" s="45">
        <v>2.9</v>
      </c>
      <c r="J33" s="43"/>
      <c r="K33" s="45" t="s">
        <v>167</v>
      </c>
      <c r="L33" s="45">
        <v>7.5</v>
      </c>
      <c r="M33" s="45"/>
      <c r="N33" s="45">
        <v>7.2</v>
      </c>
      <c r="O33" s="43" t="s">
        <v>166</v>
      </c>
      <c r="P33" s="45">
        <v>2.8</v>
      </c>
      <c r="Q33" s="43"/>
      <c r="R33" s="45" t="s">
        <v>165</v>
      </c>
      <c r="S33" s="45"/>
      <c r="T33" s="45">
        <v>6.9</v>
      </c>
      <c r="U33" s="43" t="s">
        <v>168</v>
      </c>
      <c r="V33" s="45">
        <v>2.7</v>
      </c>
      <c r="W33" s="43"/>
      <c r="X33" s="45">
        <v>8.5</v>
      </c>
      <c r="Y33" s="45">
        <v>7.5</v>
      </c>
      <c r="Z33" s="45"/>
      <c r="AA33" s="45">
        <v>6.5</v>
      </c>
      <c r="AB33" s="43" t="s">
        <v>168</v>
      </c>
      <c r="AC33" s="45">
        <v>2.6</v>
      </c>
      <c r="AD33" s="43"/>
      <c r="AE33" s="45" t="s">
        <v>172</v>
      </c>
      <c r="AF33" s="45" t="s">
        <v>172</v>
      </c>
      <c r="AG33" s="45"/>
      <c r="AH33" s="45" t="s">
        <v>172</v>
      </c>
      <c r="AI33" s="43" t="s">
        <v>176</v>
      </c>
      <c r="AJ33" s="45">
        <v>3.6</v>
      </c>
      <c r="AK33" s="43"/>
      <c r="AL33" s="42">
        <v>7.75</v>
      </c>
      <c r="AM33" s="42">
        <f t="shared" si="0"/>
        <v>3.0727272727272723</v>
      </c>
      <c r="AN33" s="51">
        <f t="shared" si="1"/>
        <v>7.754545454545454</v>
      </c>
      <c r="AO33" s="43" t="s">
        <v>174</v>
      </c>
      <c r="AP33" s="47">
        <v>22</v>
      </c>
      <c r="AQ33" s="47">
        <v>22</v>
      </c>
      <c r="AR33" s="47"/>
      <c r="AS33" s="53">
        <v>0</v>
      </c>
    </row>
    <row r="34" spans="1:45" ht="15.75" customHeight="1">
      <c r="A34" s="43" t="s">
        <v>87</v>
      </c>
      <c r="B34" s="43" t="s">
        <v>88</v>
      </c>
      <c r="C34" s="43" t="s">
        <v>162</v>
      </c>
      <c r="D34" s="44">
        <v>36904</v>
      </c>
      <c r="E34" s="45" t="s">
        <v>142</v>
      </c>
      <c r="F34" s="45"/>
      <c r="G34" s="50">
        <v>1</v>
      </c>
      <c r="H34" s="46" t="s">
        <v>164</v>
      </c>
      <c r="I34" s="45">
        <v>0.4</v>
      </c>
      <c r="J34" s="43"/>
      <c r="K34" s="45" t="s">
        <v>165</v>
      </c>
      <c r="L34" s="45">
        <v>7.5</v>
      </c>
      <c r="M34" s="45"/>
      <c r="N34" s="45">
        <v>3.7</v>
      </c>
      <c r="O34" s="46" t="s">
        <v>164</v>
      </c>
      <c r="P34" s="45">
        <v>1.4</v>
      </c>
      <c r="Q34" s="43"/>
      <c r="R34" s="45" t="s">
        <v>138</v>
      </c>
      <c r="S34" s="45"/>
      <c r="T34" s="45">
        <v>5.3</v>
      </c>
      <c r="U34" s="43" t="s">
        <v>187</v>
      </c>
      <c r="V34" s="45">
        <v>2.1</v>
      </c>
      <c r="W34" s="43"/>
      <c r="X34" s="45">
        <v>6.5</v>
      </c>
      <c r="Y34" s="45" t="s">
        <v>165</v>
      </c>
      <c r="Z34" s="45"/>
      <c r="AA34" s="45">
        <v>3.9</v>
      </c>
      <c r="AB34" s="46" t="s">
        <v>164</v>
      </c>
      <c r="AC34" s="45">
        <v>1.5</v>
      </c>
      <c r="AD34" s="43"/>
      <c r="AE34" s="45">
        <v>9.3000000000000007</v>
      </c>
      <c r="AF34" s="45" t="s">
        <v>169</v>
      </c>
      <c r="AG34" s="45"/>
      <c r="AH34" s="45">
        <v>8.6</v>
      </c>
      <c r="AI34" s="43" t="s">
        <v>175</v>
      </c>
      <c r="AJ34" s="45">
        <v>3.4</v>
      </c>
      <c r="AK34" s="43"/>
      <c r="AL34" s="42">
        <v>4.93</v>
      </c>
      <c r="AM34" s="42">
        <f t="shared" si="0"/>
        <v>2.0818181818181816</v>
      </c>
      <c r="AN34" s="51">
        <f t="shared" si="1"/>
        <v>5.3</v>
      </c>
      <c r="AO34" s="43" t="s">
        <v>189</v>
      </c>
      <c r="AP34" s="47">
        <v>19</v>
      </c>
      <c r="AQ34" s="47">
        <v>37</v>
      </c>
      <c r="AR34" s="47">
        <v>6</v>
      </c>
      <c r="AS34" s="52">
        <v>10</v>
      </c>
    </row>
    <row r="35" spans="1:45" ht="15.75" customHeight="1">
      <c r="A35" s="43" t="s">
        <v>89</v>
      </c>
      <c r="B35" s="43" t="s">
        <v>90</v>
      </c>
      <c r="C35" s="43" t="s">
        <v>162</v>
      </c>
      <c r="D35" s="44">
        <v>37220</v>
      </c>
      <c r="E35" s="45">
        <v>8.5</v>
      </c>
      <c r="F35" s="45"/>
      <c r="G35" s="50">
        <v>8.3000000000000007</v>
      </c>
      <c r="H35" s="43" t="s">
        <v>170</v>
      </c>
      <c r="I35" s="45">
        <v>3.3</v>
      </c>
      <c r="J35" s="43"/>
      <c r="K35" s="45">
        <v>8.5</v>
      </c>
      <c r="L35" s="45">
        <v>8.5</v>
      </c>
      <c r="M35" s="45"/>
      <c r="N35" s="45">
        <v>7.5</v>
      </c>
      <c r="O35" s="43" t="s">
        <v>166</v>
      </c>
      <c r="P35" s="45" t="s">
        <v>143</v>
      </c>
      <c r="Q35" s="43"/>
      <c r="R35" s="45">
        <v>9.5</v>
      </c>
      <c r="S35" s="45"/>
      <c r="T35" s="45">
        <v>8.9</v>
      </c>
      <c r="U35" s="43" t="s">
        <v>175</v>
      </c>
      <c r="V35" s="45">
        <v>3.5</v>
      </c>
      <c r="W35" s="43"/>
      <c r="X35" s="45">
        <v>8.5</v>
      </c>
      <c r="Y35" s="45" t="s">
        <v>169</v>
      </c>
      <c r="Z35" s="45"/>
      <c r="AA35" s="45">
        <v>6.9</v>
      </c>
      <c r="AB35" s="43" t="s">
        <v>168</v>
      </c>
      <c r="AC35" s="45">
        <v>2.7</v>
      </c>
      <c r="AD35" s="43"/>
      <c r="AE35" s="45" t="s">
        <v>171</v>
      </c>
      <c r="AF35" s="45">
        <v>9.5</v>
      </c>
      <c r="AG35" s="45"/>
      <c r="AH35" s="45">
        <v>9.6999999999999993</v>
      </c>
      <c r="AI35" s="43" t="s">
        <v>176</v>
      </c>
      <c r="AJ35" s="45">
        <v>3.8</v>
      </c>
      <c r="AK35" s="43"/>
      <c r="AL35" s="42">
        <v>8.65</v>
      </c>
      <c r="AM35" s="42">
        <f t="shared" si="0"/>
        <v>3.4090909090909092</v>
      </c>
      <c r="AN35" s="51">
        <f t="shared" si="1"/>
        <v>8.6454545454545446</v>
      </c>
      <c r="AO35" s="43" t="s">
        <v>177</v>
      </c>
      <c r="AP35" s="47">
        <v>22</v>
      </c>
      <c r="AQ35" s="47">
        <v>22</v>
      </c>
      <c r="AR35" s="47"/>
      <c r="AS35" s="53">
        <v>0</v>
      </c>
    </row>
    <row r="36" spans="1:45" ht="15.75" customHeight="1">
      <c r="A36" s="43" t="s">
        <v>91</v>
      </c>
      <c r="B36" s="43" t="s">
        <v>92</v>
      </c>
      <c r="C36" s="43" t="s">
        <v>162</v>
      </c>
      <c r="D36" s="44">
        <v>37124</v>
      </c>
      <c r="E36" s="45">
        <v>8.5</v>
      </c>
      <c r="F36" s="45"/>
      <c r="G36" s="50">
        <v>8.5</v>
      </c>
      <c r="H36" s="43" t="s">
        <v>175</v>
      </c>
      <c r="I36" s="45">
        <v>3.4</v>
      </c>
      <c r="J36" s="43"/>
      <c r="K36" s="45" t="s">
        <v>172</v>
      </c>
      <c r="L36" s="45">
        <v>9.5</v>
      </c>
      <c r="M36" s="45"/>
      <c r="N36" s="45">
        <v>8.6999999999999993</v>
      </c>
      <c r="O36" s="43" t="s">
        <v>175</v>
      </c>
      <c r="P36" s="45">
        <v>3.4</v>
      </c>
      <c r="Q36" s="43"/>
      <c r="R36" s="45">
        <v>8.5</v>
      </c>
      <c r="S36" s="45"/>
      <c r="T36" s="45">
        <v>7.5</v>
      </c>
      <c r="U36" s="43" t="s">
        <v>166</v>
      </c>
      <c r="V36" s="45" t="s">
        <v>143</v>
      </c>
      <c r="W36" s="43"/>
      <c r="X36" s="45" t="s">
        <v>172</v>
      </c>
      <c r="Y36" s="45">
        <v>7.5</v>
      </c>
      <c r="Z36" s="45"/>
      <c r="AA36" s="45">
        <v>7.4</v>
      </c>
      <c r="AB36" s="43" t="s">
        <v>166</v>
      </c>
      <c r="AC36" s="45">
        <v>2.9</v>
      </c>
      <c r="AD36" s="43"/>
      <c r="AE36" s="45" t="s">
        <v>172</v>
      </c>
      <c r="AF36" s="45" t="s">
        <v>172</v>
      </c>
      <c r="AG36" s="45"/>
      <c r="AH36" s="45" t="s">
        <v>172</v>
      </c>
      <c r="AI36" s="43" t="s">
        <v>176</v>
      </c>
      <c r="AJ36" s="45">
        <v>3.6</v>
      </c>
      <c r="AK36" s="43"/>
      <c r="AL36" s="42">
        <v>8.44</v>
      </c>
      <c r="AM36" s="42">
        <f t="shared" si="0"/>
        <v>3.3545454545454545</v>
      </c>
      <c r="AN36" s="51">
        <f t="shared" si="1"/>
        <v>8.4363636363636356</v>
      </c>
      <c r="AO36" s="43" t="s">
        <v>177</v>
      </c>
      <c r="AP36" s="47">
        <v>22</v>
      </c>
      <c r="AQ36" s="47">
        <v>22</v>
      </c>
      <c r="AR36" s="47"/>
      <c r="AS36" s="53">
        <v>0</v>
      </c>
    </row>
    <row r="37" spans="1:45" ht="15.75" customHeight="1">
      <c r="A37" s="43" t="s">
        <v>93</v>
      </c>
      <c r="B37" s="43" t="s">
        <v>94</v>
      </c>
      <c r="C37" s="43" t="s">
        <v>162</v>
      </c>
      <c r="D37" s="44">
        <v>37047</v>
      </c>
      <c r="E37" s="45" t="s">
        <v>169</v>
      </c>
      <c r="F37" s="45"/>
      <c r="G37" s="50">
        <v>8.3000000000000007</v>
      </c>
      <c r="H37" s="43" t="s">
        <v>170</v>
      </c>
      <c r="I37" s="45">
        <v>3.3</v>
      </c>
      <c r="J37" s="43"/>
      <c r="K37" s="45">
        <v>8.5</v>
      </c>
      <c r="L37" s="45" t="s">
        <v>169</v>
      </c>
      <c r="M37" s="45"/>
      <c r="N37" s="45">
        <v>8.4</v>
      </c>
      <c r="O37" s="43" t="s">
        <v>170</v>
      </c>
      <c r="P37" s="45">
        <v>3.3</v>
      </c>
      <c r="Q37" s="43"/>
      <c r="R37" s="45" t="s">
        <v>169</v>
      </c>
      <c r="S37" s="45"/>
      <c r="T37" s="45">
        <v>7.7</v>
      </c>
      <c r="U37" s="43" t="s">
        <v>166</v>
      </c>
      <c r="V37" s="45" t="s">
        <v>143</v>
      </c>
      <c r="W37" s="43"/>
      <c r="X37" s="45" t="s">
        <v>169</v>
      </c>
      <c r="Y37" s="45" t="s">
        <v>169</v>
      </c>
      <c r="Z37" s="45"/>
      <c r="AA37" s="45">
        <v>6.8</v>
      </c>
      <c r="AB37" s="43" t="s">
        <v>168</v>
      </c>
      <c r="AC37" s="45">
        <v>2.7</v>
      </c>
      <c r="AD37" s="43"/>
      <c r="AE37" s="45">
        <v>9.3000000000000007</v>
      </c>
      <c r="AF37" s="45" t="s">
        <v>172</v>
      </c>
      <c r="AG37" s="45"/>
      <c r="AH37" s="45">
        <v>9.1</v>
      </c>
      <c r="AI37" s="43" t="s">
        <v>176</v>
      </c>
      <c r="AJ37" s="45">
        <v>3.6</v>
      </c>
      <c r="AK37" s="43"/>
      <c r="AL37" s="42">
        <v>8.36</v>
      </c>
      <c r="AM37" s="42">
        <f t="shared" si="0"/>
        <v>3.3</v>
      </c>
      <c r="AN37" s="51">
        <f t="shared" si="1"/>
        <v>8.3636363636363633</v>
      </c>
      <c r="AO37" s="43" t="s">
        <v>177</v>
      </c>
      <c r="AP37" s="47">
        <v>22</v>
      </c>
      <c r="AQ37" s="47">
        <v>22</v>
      </c>
      <c r="AR37" s="47"/>
      <c r="AS37" s="53">
        <v>0</v>
      </c>
    </row>
    <row r="38" spans="1:45" ht="15.75" customHeight="1">
      <c r="A38" s="43" t="s">
        <v>95</v>
      </c>
      <c r="B38" s="43" t="s">
        <v>96</v>
      </c>
      <c r="C38" s="43" t="s">
        <v>162</v>
      </c>
      <c r="D38" s="44">
        <v>36901</v>
      </c>
      <c r="E38" s="45" t="s">
        <v>167</v>
      </c>
      <c r="F38" s="45"/>
      <c r="G38" s="50">
        <v>5</v>
      </c>
      <c r="H38" s="46" t="s">
        <v>164</v>
      </c>
      <c r="I38" s="45" t="s">
        <v>142</v>
      </c>
      <c r="J38" s="43"/>
      <c r="K38" s="45" t="s">
        <v>167</v>
      </c>
      <c r="L38" s="45" t="s">
        <v>167</v>
      </c>
      <c r="M38" s="45"/>
      <c r="N38" s="45">
        <v>5.5</v>
      </c>
      <c r="O38" s="43" t="s">
        <v>173</v>
      </c>
      <c r="P38" s="45">
        <v>2.2000000000000002</v>
      </c>
      <c r="Q38" s="43"/>
      <c r="R38" s="45" t="s">
        <v>167</v>
      </c>
      <c r="S38" s="45"/>
      <c r="T38" s="45">
        <v>6.2</v>
      </c>
      <c r="U38" s="43" t="s">
        <v>168</v>
      </c>
      <c r="V38" s="45">
        <v>2.4</v>
      </c>
      <c r="W38" s="43"/>
      <c r="X38" s="45">
        <v>6.5</v>
      </c>
      <c r="Y38" s="45">
        <v>7.5</v>
      </c>
      <c r="Z38" s="45"/>
      <c r="AA38" s="45">
        <v>4.3</v>
      </c>
      <c r="AB38" s="46" t="s">
        <v>164</v>
      </c>
      <c r="AC38" s="45">
        <v>1.7</v>
      </c>
      <c r="AD38" s="43"/>
      <c r="AE38" s="45" t="s">
        <v>171</v>
      </c>
      <c r="AF38" s="45">
        <v>8.5</v>
      </c>
      <c r="AG38" s="45"/>
      <c r="AH38" s="45">
        <v>8.9</v>
      </c>
      <c r="AI38" s="43" t="s">
        <v>175</v>
      </c>
      <c r="AJ38" s="45">
        <v>3.5</v>
      </c>
      <c r="AK38" s="43"/>
      <c r="AL38" s="42">
        <v>6.71</v>
      </c>
      <c r="AM38" s="42">
        <f t="shared" si="0"/>
        <v>2.627272727272727</v>
      </c>
      <c r="AN38" s="51">
        <f t="shared" si="1"/>
        <v>6.6636363636363631</v>
      </c>
      <c r="AO38" s="43" t="s">
        <v>178</v>
      </c>
      <c r="AP38" s="47">
        <v>18</v>
      </c>
      <c r="AQ38" s="47">
        <v>24</v>
      </c>
      <c r="AR38" s="47">
        <v>2</v>
      </c>
      <c r="AS38" s="52">
        <v>4</v>
      </c>
    </row>
    <row r="39" spans="1:45" ht="15.75" customHeight="1">
      <c r="A39" s="43" t="s">
        <v>97</v>
      </c>
      <c r="B39" s="43" t="s">
        <v>98</v>
      </c>
      <c r="C39" s="43" t="s">
        <v>162</v>
      </c>
      <c r="D39" s="44">
        <v>36636</v>
      </c>
      <c r="E39" s="45" t="s">
        <v>143</v>
      </c>
      <c r="F39" s="45"/>
      <c r="G39" s="50">
        <v>1.5</v>
      </c>
      <c r="H39" s="46" t="s">
        <v>164</v>
      </c>
      <c r="I39" s="45">
        <v>0.6</v>
      </c>
      <c r="J39" s="43"/>
      <c r="K39" s="45" t="s">
        <v>167</v>
      </c>
      <c r="L39" s="45" t="s">
        <v>167</v>
      </c>
      <c r="M39" s="45"/>
      <c r="N39" s="45">
        <v>5</v>
      </c>
      <c r="O39" s="46" t="s">
        <v>164</v>
      </c>
      <c r="P39" s="45" t="s">
        <v>142</v>
      </c>
      <c r="Q39" s="43"/>
      <c r="R39" s="45" t="s">
        <v>138</v>
      </c>
      <c r="S39" s="45"/>
      <c r="T39" s="45">
        <v>5.5</v>
      </c>
      <c r="U39" s="43" t="s">
        <v>173</v>
      </c>
      <c r="V39" s="45">
        <v>2.2000000000000002</v>
      </c>
      <c r="W39" s="43"/>
      <c r="X39" s="45" t="s">
        <v>138</v>
      </c>
      <c r="Y39" s="45">
        <v>6.5</v>
      </c>
      <c r="Z39" s="45"/>
      <c r="AA39" s="45">
        <v>6.2</v>
      </c>
      <c r="AB39" s="43" t="s">
        <v>168</v>
      </c>
      <c r="AC39" s="45">
        <v>2.4</v>
      </c>
      <c r="AD39" s="43"/>
      <c r="AE39" s="45" t="s">
        <v>171</v>
      </c>
      <c r="AF39" s="45" t="s">
        <v>169</v>
      </c>
      <c r="AG39" s="45"/>
      <c r="AH39" s="45">
        <v>8.5</v>
      </c>
      <c r="AI39" s="43" t="s">
        <v>175</v>
      </c>
      <c r="AJ39" s="45">
        <v>3.4</v>
      </c>
      <c r="AK39" s="43"/>
      <c r="AL39" s="42">
        <v>5.84</v>
      </c>
      <c r="AM39" s="42">
        <f t="shared" si="0"/>
        <v>2.3272727272727276</v>
      </c>
      <c r="AN39" s="51">
        <f t="shared" si="1"/>
        <v>5.8363636363636369</v>
      </c>
      <c r="AO39" s="43" t="s">
        <v>188</v>
      </c>
      <c r="AP39" s="47">
        <v>14</v>
      </c>
      <c r="AQ39" s="47">
        <v>22</v>
      </c>
      <c r="AR39" s="47">
        <v>2</v>
      </c>
      <c r="AS39" s="52">
        <v>10</v>
      </c>
    </row>
    <row r="40" spans="1:45" ht="15.75" customHeight="1">
      <c r="A40" s="43" t="s">
        <v>99</v>
      </c>
      <c r="B40" s="43" t="s">
        <v>100</v>
      </c>
      <c r="C40" s="43" t="s">
        <v>162</v>
      </c>
      <c r="D40" s="44">
        <v>36848</v>
      </c>
      <c r="E40" s="45" t="s">
        <v>165</v>
      </c>
      <c r="F40" s="45"/>
      <c r="G40" s="50" t="s">
        <v>167</v>
      </c>
      <c r="H40" s="43" t="s">
        <v>168</v>
      </c>
      <c r="I40" s="45">
        <v>2.4</v>
      </c>
      <c r="J40" s="43"/>
      <c r="K40" s="45">
        <v>7.5</v>
      </c>
      <c r="L40" s="45">
        <v>7.5</v>
      </c>
      <c r="M40" s="45"/>
      <c r="N40" s="45">
        <v>6.8</v>
      </c>
      <c r="O40" s="43" t="s">
        <v>168</v>
      </c>
      <c r="P40" s="45">
        <v>2.7</v>
      </c>
      <c r="Q40" s="43"/>
      <c r="R40" s="45" t="s">
        <v>138</v>
      </c>
      <c r="S40" s="45"/>
      <c r="T40" s="45">
        <v>5.0999999999999996</v>
      </c>
      <c r="U40" s="43" t="s">
        <v>187</v>
      </c>
      <c r="V40" s="45" t="s">
        <v>142</v>
      </c>
      <c r="W40" s="43"/>
      <c r="X40" s="45" t="s">
        <v>165</v>
      </c>
      <c r="Y40" s="45">
        <v>7.5</v>
      </c>
      <c r="Z40" s="45"/>
      <c r="AA40" s="45">
        <v>5.4</v>
      </c>
      <c r="AB40" s="46" t="s">
        <v>164</v>
      </c>
      <c r="AC40" s="45">
        <v>2.1</v>
      </c>
      <c r="AD40" s="43"/>
      <c r="AE40" s="45">
        <v>9.1999999999999993</v>
      </c>
      <c r="AF40" s="45">
        <v>9.5</v>
      </c>
      <c r="AG40" s="45"/>
      <c r="AH40" s="45">
        <v>9.5</v>
      </c>
      <c r="AI40" s="43" t="s">
        <v>176</v>
      </c>
      <c r="AJ40" s="45">
        <v>3.8</v>
      </c>
      <c r="AK40" s="43"/>
      <c r="AL40" s="42">
        <v>7.21</v>
      </c>
      <c r="AM40" s="42">
        <f t="shared" si="0"/>
        <v>2.8636363636363638</v>
      </c>
      <c r="AN40" s="51">
        <f t="shared" si="1"/>
        <v>7.1999999999999993</v>
      </c>
      <c r="AO40" s="43" t="s">
        <v>174</v>
      </c>
      <c r="AP40" s="47">
        <v>22</v>
      </c>
      <c r="AQ40" s="47">
        <v>24</v>
      </c>
      <c r="AR40" s="47">
        <v>1</v>
      </c>
      <c r="AS40" s="52">
        <v>2</v>
      </c>
    </row>
    <row r="41" spans="1:45" ht="15.75" customHeight="1">
      <c r="A41" s="43" t="s">
        <v>101</v>
      </c>
      <c r="B41" s="43" t="s">
        <v>102</v>
      </c>
      <c r="C41" s="43" t="s">
        <v>162</v>
      </c>
      <c r="D41" s="44">
        <v>37110</v>
      </c>
      <c r="E41" s="45" t="s">
        <v>143</v>
      </c>
      <c r="F41" s="45"/>
      <c r="G41" s="50">
        <v>1.5</v>
      </c>
      <c r="H41" s="46" t="s">
        <v>164</v>
      </c>
      <c r="I41" s="45">
        <v>0.6</v>
      </c>
      <c r="J41" s="43"/>
      <c r="K41" s="45" t="s">
        <v>167</v>
      </c>
      <c r="L41" s="45" t="s">
        <v>165</v>
      </c>
      <c r="M41" s="45"/>
      <c r="N41" s="45">
        <v>0</v>
      </c>
      <c r="O41" s="43"/>
      <c r="P41" s="45">
        <v>0</v>
      </c>
      <c r="Q41" s="43"/>
      <c r="R41" s="45" t="s">
        <v>138</v>
      </c>
      <c r="S41" s="45"/>
      <c r="T41" s="45">
        <v>5.5</v>
      </c>
      <c r="U41" s="43" t="s">
        <v>173</v>
      </c>
      <c r="V41" s="45">
        <v>2.2000000000000002</v>
      </c>
      <c r="W41" s="43"/>
      <c r="X41" s="45">
        <v>6.5</v>
      </c>
      <c r="Y41" s="45">
        <v>7.5</v>
      </c>
      <c r="Z41" s="45"/>
      <c r="AA41" s="45">
        <v>6.3</v>
      </c>
      <c r="AB41" s="43" t="s">
        <v>168</v>
      </c>
      <c r="AC41" s="45">
        <v>2.5</v>
      </c>
      <c r="AD41" s="43"/>
      <c r="AE41" s="45">
        <v>9.3000000000000007</v>
      </c>
      <c r="AF41" s="45" t="s">
        <v>169</v>
      </c>
      <c r="AG41" s="45"/>
      <c r="AH41" s="45">
        <v>8.6</v>
      </c>
      <c r="AI41" s="43" t="s">
        <v>175</v>
      </c>
      <c r="AJ41" s="45">
        <v>3.4</v>
      </c>
      <c r="AK41" s="43"/>
      <c r="AL41" s="42">
        <v>6.2</v>
      </c>
      <c r="AM41" s="42">
        <f t="shared" si="0"/>
        <v>1.9727272727272729</v>
      </c>
      <c r="AN41" s="51">
        <f t="shared" si="1"/>
        <v>4.9727272727272727</v>
      </c>
      <c r="AO41" s="43" t="s">
        <v>188</v>
      </c>
      <c r="AP41" s="47">
        <v>27</v>
      </c>
      <c r="AQ41" s="47">
        <v>31</v>
      </c>
      <c r="AR41" s="47">
        <v>1</v>
      </c>
      <c r="AS41" s="53">
        <v>4</v>
      </c>
    </row>
    <row r="42" spans="1:45" ht="15.75" customHeight="1">
      <c r="A42" s="43" t="s">
        <v>103</v>
      </c>
      <c r="B42" s="43" t="s">
        <v>104</v>
      </c>
      <c r="C42" s="43" t="s">
        <v>162</v>
      </c>
      <c r="D42" s="44">
        <v>36538</v>
      </c>
      <c r="E42" s="45" t="s">
        <v>167</v>
      </c>
      <c r="F42" s="45"/>
      <c r="G42" s="50">
        <v>5</v>
      </c>
      <c r="H42" s="46" t="s">
        <v>164</v>
      </c>
      <c r="I42" s="45" t="s">
        <v>142</v>
      </c>
      <c r="J42" s="43"/>
      <c r="K42" s="45" t="s">
        <v>169</v>
      </c>
      <c r="L42" s="45" t="s">
        <v>169</v>
      </c>
      <c r="M42" s="45"/>
      <c r="N42" s="45">
        <v>7.5</v>
      </c>
      <c r="O42" s="43" t="s">
        <v>166</v>
      </c>
      <c r="P42" s="45" t="s">
        <v>143</v>
      </c>
      <c r="Q42" s="43"/>
      <c r="R42" s="45" t="s">
        <v>138</v>
      </c>
      <c r="S42" s="45"/>
      <c r="T42" s="45">
        <v>5.2</v>
      </c>
      <c r="U42" s="43" t="s">
        <v>187</v>
      </c>
      <c r="V42" s="45" t="s">
        <v>142</v>
      </c>
      <c r="W42" s="43"/>
      <c r="X42" s="45" t="s">
        <v>172</v>
      </c>
      <c r="Y42" s="45" t="s">
        <v>169</v>
      </c>
      <c r="Z42" s="45"/>
      <c r="AA42" s="45">
        <v>6.3</v>
      </c>
      <c r="AB42" s="46" t="s">
        <v>164</v>
      </c>
      <c r="AC42" s="45">
        <v>2.5</v>
      </c>
      <c r="AD42" s="43"/>
      <c r="AE42" s="45" t="s">
        <v>172</v>
      </c>
      <c r="AF42" s="45" t="s">
        <v>172</v>
      </c>
      <c r="AG42" s="45"/>
      <c r="AH42" s="45" t="s">
        <v>172</v>
      </c>
      <c r="AI42" s="43" t="s">
        <v>176</v>
      </c>
      <c r="AJ42" s="45">
        <v>3.6</v>
      </c>
      <c r="AK42" s="43"/>
      <c r="AL42" s="42">
        <v>6.86</v>
      </c>
      <c r="AM42" s="42">
        <f t="shared" si="0"/>
        <v>2.8090909090909091</v>
      </c>
      <c r="AN42" s="51">
        <f t="shared" si="1"/>
        <v>7.0636363636363626</v>
      </c>
      <c r="AO42" s="43" t="s">
        <v>174</v>
      </c>
      <c r="AP42" s="47">
        <v>18</v>
      </c>
      <c r="AQ42" s="47">
        <v>28</v>
      </c>
      <c r="AR42" s="47">
        <v>3</v>
      </c>
      <c r="AS42" s="53">
        <v>6</v>
      </c>
    </row>
  </sheetData>
  <mergeCells count="19">
    <mergeCell ref="X5:AD5"/>
    <mergeCell ref="AE5:AK5"/>
    <mergeCell ref="A2:D2"/>
    <mergeCell ref="A3:D3"/>
    <mergeCell ref="A4:D4"/>
    <mergeCell ref="A5:D5"/>
    <mergeCell ref="A1:AR1"/>
    <mergeCell ref="E2:AK2"/>
    <mergeCell ref="AL2:AR5"/>
    <mergeCell ref="E3:AD3"/>
    <mergeCell ref="AE3:AK3"/>
    <mergeCell ref="E4:J4"/>
    <mergeCell ref="K4:Q4"/>
    <mergeCell ref="R4:W4"/>
    <mergeCell ref="X4:AD4"/>
    <mergeCell ref="AE4:AK4"/>
    <mergeCell ref="E5:J5"/>
    <mergeCell ref="K5:Q5"/>
    <mergeCell ref="R5:W5"/>
  </mergeCells>
  <pageMargins left="1" right="1" top="1" bottom="1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Mau THKQRL</vt:lpstr>
      <vt:lpstr>Điểm TC 1</vt:lpstr>
      <vt:lpstr>Điểm TC 2</vt:lpstr>
      <vt:lpstr>Điểm TC 3</vt:lpstr>
      <vt:lpstr>Điểm TC 4</vt:lpstr>
      <vt:lpstr>Điểm TC 5</vt:lpstr>
      <vt:lpstr>ĐTK</vt:lpstr>
      <vt:lpstr>'Mau THKQRL'!Print_Area</vt:lpstr>
      <vt:lpstr>'Mau THKQRL'!Print_Titles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2022-02-21T09:21:07Z</cp:lastPrinted>
  <dcterms:created xsi:type="dcterms:W3CDTF">2002-06-05T14:57:00Z</dcterms:created>
  <dcterms:modified xsi:type="dcterms:W3CDTF">2023-09-06T01:45:54Z</dcterms:modified>
</cp:coreProperties>
</file>