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Web\Fullstack\student-conduct\files\"/>
    </mc:Choice>
  </mc:AlternateContent>
  <xr:revisionPtr revIDLastSave="0" documentId="13_ncr:1_{6B5B5D03-9327-4C72-BC18-64F66BA64F7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Mau THKQRL" sheetId="1" r:id="rId1"/>
    <sheet name="Điểm TC 1" sheetId="2" r:id="rId2"/>
    <sheet name="Điểm TC 2" sheetId="3" r:id="rId3"/>
    <sheet name="Điểm TC 3" sheetId="4" r:id="rId4"/>
    <sheet name="Điểm TC 4" sheetId="5" r:id="rId5"/>
    <sheet name="Điểm TC 5" sheetId="6" r:id="rId6"/>
    <sheet name="ĐTK" sheetId="8" r:id="rId7"/>
  </sheets>
  <definedNames>
    <definedName name="_xlnm._FilterDatabase" localSheetId="6" hidden="1">ĐTK!$A$6:$Z$6</definedName>
    <definedName name="_xlnm.Print_Area" localSheetId="0">'Mau THKQRL'!$A$1:$K$54</definedName>
    <definedName name="_xlnm.Print_Titles" localSheetId="0">'Mau THKQRL'!$6:$6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8" l="1"/>
  <c r="V35" i="8"/>
  <c r="V20" i="8"/>
  <c r="V42" i="8"/>
  <c r="V37" i="8"/>
  <c r="V17" i="8"/>
  <c r="V15" i="8"/>
  <c r="V16" i="8"/>
  <c r="V41" i="8"/>
  <c r="V23" i="8"/>
  <c r="V10" i="8"/>
  <c r="V34" i="8"/>
  <c r="V36" i="8"/>
  <c r="V40" i="8"/>
  <c r="V8" i="8"/>
  <c r="V11" i="8"/>
  <c r="V14" i="8"/>
  <c r="V9" i="8"/>
  <c r="V12" i="8"/>
  <c r="V30" i="8"/>
  <c r="V29" i="8"/>
  <c r="V32" i="8"/>
  <c r="V38" i="8"/>
  <c r="V22" i="8"/>
  <c r="V25" i="8"/>
  <c r="V18" i="8"/>
  <c r="V7" i="8"/>
  <c r="V44" i="8" s="1"/>
  <c r="V26" i="8"/>
  <c r="V28" i="8"/>
  <c r="V13" i="8"/>
  <c r="V31" i="8"/>
  <c r="V33" i="8"/>
  <c r="V19" i="8"/>
  <c r="V21" i="8"/>
  <c r="V27" i="8"/>
  <c r="V39" i="8"/>
  <c r="K11" i="2"/>
  <c r="H26" i="5" l="1"/>
  <c r="F16" i="2"/>
  <c r="F4" i="2" l="1"/>
  <c r="J4" i="2" s="1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J38" i="2" s="1"/>
  <c r="F3" i="2"/>
  <c r="F53" i="1" l="1"/>
  <c r="F48" i="1" l="1"/>
  <c r="C5" i="1"/>
  <c r="I5" i="1" l="1"/>
  <c r="H4" i="5"/>
  <c r="H8" i="1" s="1"/>
  <c r="H5" i="5"/>
  <c r="H9" i="1" s="1"/>
  <c r="H6" i="5"/>
  <c r="H10" i="1" s="1"/>
  <c r="H7" i="5"/>
  <c r="H11" i="1" s="1"/>
  <c r="H8" i="5"/>
  <c r="H12" i="1" s="1"/>
  <c r="H9" i="5"/>
  <c r="H13" i="1" s="1"/>
  <c r="H10" i="5"/>
  <c r="H14" i="1" s="1"/>
  <c r="H11" i="5"/>
  <c r="H15" i="1" s="1"/>
  <c r="H12" i="5"/>
  <c r="H16" i="1" s="1"/>
  <c r="H13" i="5"/>
  <c r="H17" i="1" s="1"/>
  <c r="H14" i="5"/>
  <c r="H18" i="1" s="1"/>
  <c r="H15" i="5"/>
  <c r="H19" i="1" s="1"/>
  <c r="H16" i="5"/>
  <c r="H20" i="1" s="1"/>
  <c r="H17" i="5"/>
  <c r="H21" i="1" s="1"/>
  <c r="H18" i="5"/>
  <c r="H22" i="1" s="1"/>
  <c r="H19" i="5"/>
  <c r="H23" i="1" s="1"/>
  <c r="H20" i="5"/>
  <c r="H24" i="1" s="1"/>
  <c r="H21" i="5"/>
  <c r="H25" i="1" s="1"/>
  <c r="H22" i="5"/>
  <c r="H26" i="1" s="1"/>
  <c r="H23" i="5"/>
  <c r="H27" i="1" s="1"/>
  <c r="H24" i="5"/>
  <c r="H28" i="1" s="1"/>
  <c r="H25" i="5"/>
  <c r="H29" i="1" s="1"/>
  <c r="H30" i="1"/>
  <c r="H27" i="5"/>
  <c r="H31" i="1" s="1"/>
  <c r="H28" i="5"/>
  <c r="H32" i="1" s="1"/>
  <c r="H29" i="5"/>
  <c r="H33" i="1" s="1"/>
  <c r="H30" i="5"/>
  <c r="H34" i="1" s="1"/>
  <c r="H31" i="5"/>
  <c r="H35" i="1" s="1"/>
  <c r="H32" i="5"/>
  <c r="H36" i="1" s="1"/>
  <c r="H33" i="5"/>
  <c r="H37" i="1" s="1"/>
  <c r="H34" i="5"/>
  <c r="H38" i="1" s="1"/>
  <c r="H35" i="5"/>
  <c r="H39" i="1" s="1"/>
  <c r="H36" i="5"/>
  <c r="H40" i="1" s="1"/>
  <c r="H37" i="5"/>
  <c r="H41" i="1" s="1"/>
  <c r="H38" i="5"/>
  <c r="H42" i="1" s="1"/>
  <c r="H3" i="5"/>
  <c r="H7" i="1" s="1"/>
  <c r="G4" i="4"/>
  <c r="G8" i="1" s="1"/>
  <c r="G5" i="4"/>
  <c r="G9" i="1" s="1"/>
  <c r="G6" i="4"/>
  <c r="G10" i="1" s="1"/>
  <c r="G7" i="4"/>
  <c r="G11" i="1" s="1"/>
  <c r="G8" i="4"/>
  <c r="G12" i="1" s="1"/>
  <c r="G9" i="4"/>
  <c r="G13" i="1" s="1"/>
  <c r="G10" i="4"/>
  <c r="G14" i="1" s="1"/>
  <c r="G11" i="4"/>
  <c r="G15" i="1" s="1"/>
  <c r="G12" i="4"/>
  <c r="G16" i="1" s="1"/>
  <c r="G13" i="4"/>
  <c r="G17" i="1" s="1"/>
  <c r="G14" i="4"/>
  <c r="G18" i="1" s="1"/>
  <c r="G15" i="4"/>
  <c r="G19" i="1" s="1"/>
  <c r="G16" i="4"/>
  <c r="G20" i="1" s="1"/>
  <c r="G17" i="4"/>
  <c r="G21" i="1" s="1"/>
  <c r="G18" i="4"/>
  <c r="G22" i="1" s="1"/>
  <c r="G19" i="4"/>
  <c r="G23" i="1" s="1"/>
  <c r="G20" i="4"/>
  <c r="G24" i="1" s="1"/>
  <c r="G21" i="4"/>
  <c r="G25" i="1" s="1"/>
  <c r="G22" i="4"/>
  <c r="G26" i="1" s="1"/>
  <c r="G23" i="4"/>
  <c r="G27" i="1" s="1"/>
  <c r="G24" i="4"/>
  <c r="G28" i="1" s="1"/>
  <c r="G25" i="4"/>
  <c r="G29" i="1" s="1"/>
  <c r="G26" i="4"/>
  <c r="G30" i="1" s="1"/>
  <c r="G27" i="4"/>
  <c r="G31" i="1" s="1"/>
  <c r="G28" i="4"/>
  <c r="G32" i="1" s="1"/>
  <c r="G29" i="4"/>
  <c r="G33" i="1" s="1"/>
  <c r="G30" i="4"/>
  <c r="G34" i="1" s="1"/>
  <c r="G31" i="4"/>
  <c r="G35" i="1" s="1"/>
  <c r="G32" i="4"/>
  <c r="G36" i="1" s="1"/>
  <c r="G33" i="4"/>
  <c r="G37" i="1" s="1"/>
  <c r="G34" i="4"/>
  <c r="G38" i="1" s="1"/>
  <c r="G35" i="4"/>
  <c r="G39" i="1" s="1"/>
  <c r="G36" i="4"/>
  <c r="G40" i="1" s="1"/>
  <c r="G37" i="4"/>
  <c r="G41" i="1" s="1"/>
  <c r="G38" i="4"/>
  <c r="G42" i="1" s="1"/>
  <c r="G3" i="4"/>
  <c r="G7" i="1" s="1"/>
  <c r="J4" i="3"/>
  <c r="F8" i="1" s="1"/>
  <c r="J5" i="3"/>
  <c r="F9" i="1" s="1"/>
  <c r="J6" i="3"/>
  <c r="F10" i="1" s="1"/>
  <c r="J7" i="3"/>
  <c r="F11" i="1" s="1"/>
  <c r="J8" i="3"/>
  <c r="F12" i="1" s="1"/>
  <c r="J9" i="3"/>
  <c r="F13" i="1" s="1"/>
  <c r="J10" i="3"/>
  <c r="F14" i="1" s="1"/>
  <c r="J11" i="3"/>
  <c r="F15" i="1" s="1"/>
  <c r="J12" i="3"/>
  <c r="F16" i="1" s="1"/>
  <c r="J13" i="3"/>
  <c r="F17" i="1" s="1"/>
  <c r="J14" i="3"/>
  <c r="F18" i="1" s="1"/>
  <c r="J15" i="3"/>
  <c r="F19" i="1" s="1"/>
  <c r="J16" i="3"/>
  <c r="F20" i="1" s="1"/>
  <c r="J17" i="3"/>
  <c r="F21" i="1" s="1"/>
  <c r="J18" i="3"/>
  <c r="F22" i="1" s="1"/>
  <c r="J19" i="3"/>
  <c r="F23" i="1" s="1"/>
  <c r="J20" i="3"/>
  <c r="F24" i="1" s="1"/>
  <c r="J21" i="3"/>
  <c r="F25" i="1" s="1"/>
  <c r="J22" i="3"/>
  <c r="F26" i="1" s="1"/>
  <c r="J23" i="3"/>
  <c r="F27" i="1" s="1"/>
  <c r="J24" i="3"/>
  <c r="F28" i="1" s="1"/>
  <c r="J25" i="3"/>
  <c r="F29" i="1" s="1"/>
  <c r="J26" i="3"/>
  <c r="F30" i="1" s="1"/>
  <c r="J27" i="3"/>
  <c r="F31" i="1" s="1"/>
  <c r="J28" i="3"/>
  <c r="F32" i="1" s="1"/>
  <c r="J29" i="3"/>
  <c r="F33" i="1" s="1"/>
  <c r="J30" i="3"/>
  <c r="F34" i="1" s="1"/>
  <c r="J31" i="3"/>
  <c r="F35" i="1" s="1"/>
  <c r="J32" i="3"/>
  <c r="F36" i="1" s="1"/>
  <c r="J33" i="3"/>
  <c r="F37" i="1" s="1"/>
  <c r="J34" i="3"/>
  <c r="F38" i="1" s="1"/>
  <c r="J35" i="3"/>
  <c r="F39" i="1" s="1"/>
  <c r="J36" i="3"/>
  <c r="F40" i="1" s="1"/>
  <c r="J37" i="3"/>
  <c r="F41" i="1" s="1"/>
  <c r="J38" i="3"/>
  <c r="F42" i="1" s="1"/>
  <c r="F7" i="1"/>
  <c r="J6" i="2" l="1"/>
  <c r="J35" i="2"/>
  <c r="J30" i="2"/>
  <c r="J20" i="2"/>
  <c r="J3" i="2"/>
  <c r="J5" i="2"/>
  <c r="J7" i="2"/>
  <c r="J8" i="2"/>
  <c r="J9" i="2"/>
  <c r="J10" i="2"/>
  <c r="J13" i="2"/>
  <c r="J14" i="2"/>
  <c r="J15" i="2"/>
  <c r="J17" i="2"/>
  <c r="J19" i="2"/>
  <c r="J21" i="2"/>
  <c r="J22" i="2"/>
  <c r="J24" i="2"/>
  <c r="J26" i="2"/>
  <c r="J28" i="2"/>
  <c r="J29" i="2"/>
  <c r="J33" i="2"/>
  <c r="J37" i="2"/>
  <c r="J32" i="2"/>
  <c r="J34" i="2"/>
  <c r="J16" i="2"/>
  <c r="J11" i="2"/>
  <c r="J25" i="2"/>
  <c r="J31" i="2"/>
  <c r="J36" i="2"/>
  <c r="J18" i="2"/>
  <c r="J23" i="2"/>
  <c r="J27" i="2"/>
  <c r="J12" i="2"/>
  <c r="D23" i="5" l="1"/>
  <c r="D12" i="5"/>
  <c r="D35" i="5"/>
  <c r="D34" i="5"/>
  <c r="D17" i="5"/>
  <c r="D37" i="5"/>
  <c r="D21" i="5"/>
  <c r="D26" i="5"/>
  <c r="D11" i="5"/>
  <c r="D33" i="5"/>
  <c r="D9" i="5"/>
  <c r="D29" i="5"/>
  <c r="D15" i="5"/>
  <c r="D3" i="5"/>
  <c r="D8" i="5"/>
  <c r="D34" i="6"/>
  <c r="G34" i="6" s="1"/>
  <c r="I38" i="1" s="1"/>
  <c r="D4" i="5"/>
  <c r="D31" i="5"/>
  <c r="D32" i="5"/>
  <c r="D32" i="6"/>
  <c r="G32" i="6" s="1"/>
  <c r="I36" i="1" s="1"/>
  <c r="D3" i="6"/>
  <c r="G3" i="6" s="1"/>
  <c r="I7" i="1" s="1"/>
  <c r="K31" i="2"/>
  <c r="L31" i="2" s="1"/>
  <c r="E35" i="1" s="1"/>
  <c r="D18" i="5"/>
  <c r="D13" i="5"/>
  <c r="D28" i="5"/>
  <c r="D35" i="6"/>
  <c r="G35" i="6" s="1"/>
  <c r="I39" i="1" s="1"/>
  <c r="D24" i="5"/>
  <c r="D5" i="5"/>
  <c r="D8" i="6"/>
  <c r="G8" i="6" s="1"/>
  <c r="I12" i="1" s="1"/>
  <c r="D21" i="6"/>
  <c r="G21" i="6" s="1"/>
  <c r="I25" i="1" s="1"/>
  <c r="D30" i="5"/>
  <c r="D26" i="6"/>
  <c r="G26" i="6" s="1"/>
  <c r="I30" i="1" s="1"/>
  <c r="D33" i="6"/>
  <c r="G33" i="6" s="1"/>
  <c r="I37" i="1" s="1"/>
  <c r="D22" i="5"/>
  <c r="K4" i="2"/>
  <c r="L4" i="2" s="1"/>
  <c r="E8" i="1" s="1"/>
  <c r="D14" i="6"/>
  <c r="G14" i="6" s="1"/>
  <c r="I18" i="1" s="1"/>
  <c r="D14" i="5"/>
  <c r="D18" i="6"/>
  <c r="G18" i="6" s="1"/>
  <c r="I22" i="1" s="1"/>
  <c r="D10" i="5"/>
  <c r="D7" i="5"/>
  <c r="D38" i="5"/>
  <c r="K21" i="2"/>
  <c r="L21" i="2" s="1"/>
  <c r="E25" i="1" s="1"/>
  <c r="D4" i="6"/>
  <c r="G4" i="6" s="1"/>
  <c r="I8" i="1" s="1"/>
  <c r="K32" i="2"/>
  <c r="L32" i="2" s="1"/>
  <c r="E36" i="1" s="1"/>
  <c r="J36" i="1" s="1"/>
  <c r="K36" i="1" s="1"/>
  <c r="D5" i="6"/>
  <c r="G5" i="6" s="1"/>
  <c r="I9" i="1" s="1"/>
  <c r="D15" i="6"/>
  <c r="G15" i="6" s="1"/>
  <c r="I19" i="1" s="1"/>
  <c r="D23" i="6"/>
  <c r="G23" i="6" s="1"/>
  <c r="I27" i="1" s="1"/>
  <c r="D20" i="5"/>
  <c r="K18" i="2"/>
  <c r="L18" i="2" s="1"/>
  <c r="E22" i="1" s="1"/>
  <c r="D19" i="5"/>
  <c r="D19" i="6"/>
  <c r="G19" i="6" s="1"/>
  <c r="I23" i="1" s="1"/>
  <c r="K7" i="2"/>
  <c r="L7" i="2"/>
  <c r="E11" i="1" s="1"/>
  <c r="D30" i="6"/>
  <c r="G30" i="6" s="1"/>
  <c r="I34" i="1" s="1"/>
  <c r="D27" i="5"/>
  <c r="D36" i="5"/>
  <c r="K33" i="2"/>
  <c r="L33" i="2" s="1"/>
  <c r="E37" i="1" s="1"/>
  <c r="K9" i="2"/>
  <c r="L9" i="2" s="1"/>
  <c r="E13" i="1" s="1"/>
  <c r="L11" i="2"/>
  <c r="E15" i="1" s="1"/>
  <c r="K30" i="2"/>
  <c r="L30" i="2" s="1"/>
  <c r="E34" i="1" s="1"/>
  <c r="D16" i="5"/>
  <c r="D9" i="6"/>
  <c r="G9" i="6" s="1"/>
  <c r="I13" i="1" s="1"/>
  <c r="D6" i="5"/>
  <c r="K17" i="2"/>
  <c r="L17" i="2" s="1"/>
  <c r="E21" i="1" s="1"/>
  <c r="K12" i="2"/>
  <c r="L12" i="2"/>
  <c r="E16" i="1" s="1"/>
  <c r="D22" i="6"/>
  <c r="G22" i="6" s="1"/>
  <c r="I26" i="1" s="1"/>
  <c r="D17" i="6"/>
  <c r="G17" i="6" s="1"/>
  <c r="I21" i="1" s="1"/>
  <c r="D7" i="6"/>
  <c r="G7" i="6" s="1"/>
  <c r="I11" i="1" s="1"/>
  <c r="D20" i="6"/>
  <c r="G20" i="6" s="1"/>
  <c r="I24" i="1" s="1"/>
  <c r="K37" i="2"/>
  <c r="L37" i="2" s="1"/>
  <c r="E41" i="1" s="1"/>
  <c r="D27" i="6"/>
  <c r="G27" i="6"/>
  <c r="I31" i="1" s="1"/>
  <c r="K3" i="2"/>
  <c r="L3" i="2"/>
  <c r="E7" i="1" s="1"/>
  <c r="J7" i="1" s="1"/>
  <c r="K7" i="1" s="1"/>
  <c r="D13" i="6"/>
  <c r="G13" i="6" s="1"/>
  <c r="I17" i="1" s="1"/>
  <c r="D11" i="6"/>
  <c r="G11" i="6" s="1"/>
  <c r="I15" i="1" s="1"/>
  <c r="D25" i="5"/>
  <c r="K8" i="2"/>
  <c r="L8" i="2"/>
  <c r="E12" i="1" s="1"/>
  <c r="D10" i="6"/>
  <c r="G10" i="6" s="1"/>
  <c r="I14" i="1" s="1"/>
  <c r="K24" i="2"/>
  <c r="L24" i="2"/>
  <c r="E28" i="1" s="1"/>
  <c r="D24" i="6"/>
  <c r="G24" i="6" s="1"/>
  <c r="I28" i="1" s="1"/>
  <c r="D36" i="6"/>
  <c r="G36" i="6" s="1"/>
  <c r="I40" i="1" s="1"/>
  <c r="K36" i="2"/>
  <c r="L36" i="2" s="1"/>
  <c r="E40" i="1" s="1"/>
  <c r="D12" i="6"/>
  <c r="G12" i="6"/>
  <c r="I16" i="1" s="1"/>
  <c r="D29" i="6"/>
  <c r="G29" i="6" s="1"/>
  <c r="I33" i="1" s="1"/>
  <c r="K14" i="2"/>
  <c r="L14" i="2" s="1"/>
  <c r="E18" i="1" s="1"/>
  <c r="K29" i="2"/>
  <c r="L29" i="2" s="1"/>
  <c r="E33" i="1" s="1"/>
  <c r="K16" i="2"/>
  <c r="L16" i="2" s="1"/>
  <c r="E20" i="1" s="1"/>
  <c r="K34" i="2"/>
  <c r="L34" i="2" s="1"/>
  <c r="E38" i="1" s="1"/>
  <c r="K15" i="2"/>
  <c r="L15" i="2" s="1"/>
  <c r="E19" i="1" s="1"/>
  <c r="K28" i="2"/>
  <c r="L28" i="2" s="1"/>
  <c r="E32" i="1" s="1"/>
  <c r="K35" i="2"/>
  <c r="L35" i="2" s="1"/>
  <c r="E39" i="1" s="1"/>
  <c r="J39" i="1" s="1"/>
  <c r="K39" i="1" s="1"/>
  <c r="D25" i="6"/>
  <c r="G25" i="6" s="1"/>
  <c r="I29" i="1" s="1"/>
  <c r="D16" i="6"/>
  <c r="G16" i="6" s="1"/>
  <c r="I20" i="1" s="1"/>
  <c r="K22" i="2"/>
  <c r="L22" i="2" s="1"/>
  <c r="E26" i="1" s="1"/>
  <c r="K6" i="2"/>
  <c r="L6" i="2"/>
  <c r="E10" i="1" s="1"/>
  <c r="K26" i="2"/>
  <c r="L26" i="2" s="1"/>
  <c r="E30" i="1" s="1"/>
  <c r="K27" i="2"/>
  <c r="L27" i="2" s="1"/>
  <c r="E31" i="1" s="1"/>
  <c r="J31" i="1" s="1"/>
  <c r="K31" i="1" s="1"/>
  <c r="D31" i="6"/>
  <c r="G31" i="6" s="1"/>
  <c r="I35" i="1" s="1"/>
  <c r="K10" i="2"/>
  <c r="L10" i="2"/>
  <c r="E14" i="1" s="1"/>
  <c r="D6" i="6"/>
  <c r="G6" i="6"/>
  <c r="I10" i="1" s="1"/>
  <c r="D37" i="6"/>
  <c r="G37" i="6" s="1"/>
  <c r="I41" i="1" s="1"/>
  <c r="K19" i="2"/>
  <c r="L19" i="2" s="1"/>
  <c r="E23" i="1" s="1"/>
  <c r="J23" i="1" s="1"/>
  <c r="K23" i="1" s="1"/>
  <c r="K23" i="2"/>
  <c r="L23" i="2" s="1"/>
  <c r="E27" i="1" s="1"/>
  <c r="K13" i="2"/>
  <c r="L13" i="2"/>
  <c r="E17" i="1" s="1"/>
  <c r="K25" i="2"/>
  <c r="L25" i="2" s="1"/>
  <c r="E29" i="1" s="1"/>
  <c r="D38" i="6"/>
  <c r="G38" i="6" s="1"/>
  <c r="I42" i="1" s="1"/>
  <c r="D28" i="6"/>
  <c r="G28" i="6" s="1"/>
  <c r="I32" i="1" s="1"/>
  <c r="K20" i="2"/>
  <c r="L20" i="2" s="1"/>
  <c r="E24" i="1" s="1"/>
  <c r="J24" i="1" s="1"/>
  <c r="K24" i="1" s="1"/>
  <c r="K5" i="2"/>
  <c r="L5" i="2" s="1"/>
  <c r="E9" i="1" s="1"/>
  <c r="J9" i="1" s="1"/>
  <c r="K9" i="1" s="1"/>
  <c r="K38" i="2"/>
  <c r="L38" i="2"/>
  <c r="E42" i="1" s="1"/>
  <c r="J12" i="1" l="1"/>
  <c r="K12" i="1" s="1"/>
  <c r="J37" i="1"/>
  <c r="K37" i="1" s="1"/>
  <c r="J25" i="1"/>
  <c r="K25" i="1" s="1"/>
  <c r="J28" i="1"/>
  <c r="K28" i="1" s="1"/>
  <c r="J34" i="1"/>
  <c r="K34" i="1" s="1"/>
  <c r="J17" i="1"/>
  <c r="K17" i="1" s="1"/>
  <c r="J27" i="1"/>
  <c r="K27" i="1" s="1"/>
  <c r="J30" i="1"/>
  <c r="K30" i="1" s="1"/>
  <c r="J18" i="1"/>
  <c r="K18" i="1" s="1"/>
  <c r="J41" i="1"/>
  <c r="K41" i="1" s="1"/>
  <c r="J21" i="1"/>
  <c r="K21" i="1" s="1"/>
  <c r="J32" i="1"/>
  <c r="K32" i="1" s="1"/>
  <c r="J22" i="1"/>
  <c r="K22" i="1" s="1"/>
  <c r="J26" i="1"/>
  <c r="K26" i="1" s="1"/>
  <c r="J19" i="1"/>
  <c r="K19" i="1" s="1"/>
  <c r="J38" i="1"/>
  <c r="K38" i="1" s="1"/>
  <c r="J40" i="1"/>
  <c r="K40" i="1" s="1"/>
  <c r="J14" i="1"/>
  <c r="K14" i="1" s="1"/>
  <c r="J11" i="1"/>
  <c r="K11" i="1" s="1"/>
  <c r="J35" i="1"/>
  <c r="K35" i="1" s="1"/>
  <c r="J20" i="1"/>
  <c r="K20" i="1" s="1"/>
  <c r="J33" i="1"/>
  <c r="K33" i="1" s="1"/>
  <c r="J16" i="1"/>
  <c r="K16" i="1" s="1"/>
  <c r="J15" i="1"/>
  <c r="K15" i="1" s="1"/>
  <c r="J42" i="1"/>
  <c r="K42" i="1" s="1"/>
  <c r="J29" i="1"/>
  <c r="K29" i="1" s="1"/>
  <c r="J10" i="1"/>
  <c r="K10" i="1" s="1"/>
  <c r="J13" i="1"/>
  <c r="K13" i="1" s="1"/>
  <c r="J8" i="1"/>
  <c r="K8" i="1" s="1"/>
  <c r="J45" i="1" l="1"/>
  <c r="D45" i="1"/>
  <c r="D46" i="1"/>
  <c r="J46" i="1"/>
  <c r="I44" i="1"/>
  <c r="C44" i="1"/>
  <c r="C46" i="1"/>
  <c r="J44" i="1"/>
  <c r="D44" i="1"/>
  <c r="C45" i="1"/>
  <c r="I46" i="1"/>
  <c r="I45" i="1"/>
</calcChain>
</file>

<file path=xl/sharedStrings.xml><?xml version="1.0" encoding="utf-8"?>
<sst xmlns="http://schemas.openxmlformats.org/spreadsheetml/2006/main" count="1026" uniqueCount="215">
  <si>
    <t>STT</t>
  </si>
  <si>
    <t>Họ và tên</t>
  </si>
  <si>
    <t>Ngày sinh</t>
  </si>
  <si>
    <t>Tiêu chuẩn 1</t>
  </si>
  <si>
    <t>Tiêu chuẩn 2</t>
  </si>
  <si>
    <t>Tiêu chuẩn 3</t>
  </si>
  <si>
    <t>Tiêu chuẩn 4</t>
  </si>
  <si>
    <t>Tiêu chuẩn 5</t>
  </si>
  <si>
    <t xml:space="preserve">Tổng </t>
  </si>
  <si>
    <t>TRƯỜNG ĐẠI HỌC SƯ PHẠM KỸ THUẬT HƯNG YÊN</t>
  </si>
  <si>
    <t>CỘNG HÒA XÃ HỘI CHỦ NGHĨA VIỆT NAM</t>
  </si>
  <si>
    <t>Độc lập - Tự do - Hạnh phúc</t>
  </si>
  <si>
    <t>BẢNG TỔNG HỢP ĐIỂM RÈN LUYỆN</t>
  </si>
  <si>
    <t>Xếp Loại</t>
  </si>
  <si>
    <t>Mã HSSV</t>
  </si>
  <si>
    <t>GVCN LỚP</t>
  </si>
  <si>
    <t>LỚP TRƯỞNG</t>
  </si>
  <si>
    <t xml:space="preserve">Loại Xuất sắc </t>
  </si>
  <si>
    <t xml:space="preserve">Loại Tốt </t>
  </si>
  <si>
    <t>Loại Khá</t>
  </si>
  <si>
    <t>Loại T.Bình</t>
  </si>
  <si>
    <t>Loại Yếu</t>
  </si>
  <si>
    <t>Loại Kém</t>
  </si>
  <si>
    <t>KHOA CÔNG NGHỆ THÔNG TIN</t>
  </si>
  <si>
    <t>Trần Đỗ Thu Hà</t>
  </si>
  <si>
    <t>Điểm TB</t>
  </si>
  <si>
    <t>Nếu nợ học phí hoặc chưa nộp bảo hiểm tiêu chuẩn 2 trừ 6 điểm, tiêu chuẩn 4 trừ 10 điểm</t>
  </si>
  <si>
    <t>Cán bộ lớp tiêu chuẩn 5 10 điểm</t>
  </si>
  <si>
    <t>Số TC học lại</t>
  </si>
  <si>
    <t>KQHT</t>
  </si>
  <si>
    <t>Tổng tiêu chuẩn 1</t>
  </si>
  <si>
    <t xml:space="preserve">Mã lớp: </t>
  </si>
  <si>
    <t>x</t>
  </si>
  <si>
    <t>10119512</t>
  </si>
  <si>
    <t>Trần Đức Anh</t>
  </si>
  <si>
    <t>10119707</t>
  </si>
  <si>
    <t>Nguyễn Đức Cường</t>
  </si>
  <si>
    <t>10119659</t>
  </si>
  <si>
    <t>Trần Quang Dũng</t>
  </si>
  <si>
    <t>10119240</t>
  </si>
  <si>
    <t>Lê Xuân Dương</t>
  </si>
  <si>
    <t>10119016</t>
  </si>
  <si>
    <t>Nguyễn Thái Dương</t>
  </si>
  <si>
    <t>10119317</t>
  </si>
  <si>
    <t>Dương Tiến Đạt</t>
  </si>
  <si>
    <t>10119243</t>
  </si>
  <si>
    <t>Nguyễn Văn Đạt</t>
  </si>
  <si>
    <t>10119244</t>
  </si>
  <si>
    <t>Trần Huy Đạt</t>
  </si>
  <si>
    <t>10119021</t>
  </si>
  <si>
    <t>Vũ Tiến Đạt</t>
  </si>
  <si>
    <t>10119660</t>
  </si>
  <si>
    <t>Nguyễn Minh Đức</t>
  </si>
  <si>
    <t>10119322</t>
  </si>
  <si>
    <t>Lưu Đức Hải</t>
  </si>
  <si>
    <t>10119327</t>
  </si>
  <si>
    <t>Lê Thị Hằng</t>
  </si>
  <si>
    <t>10619461</t>
  </si>
  <si>
    <t>Vũ Đức Hiệp</t>
  </si>
  <si>
    <t>10119257</t>
  </si>
  <si>
    <t>Hoàng Thị Hoa</t>
  </si>
  <si>
    <t>10119699</t>
  </si>
  <si>
    <t>Nguyễn Thị Mai Hoa</t>
  </si>
  <si>
    <t>10119687</t>
  </si>
  <si>
    <t>Phạm Thị Hòa</t>
  </si>
  <si>
    <t>10119700</t>
  </si>
  <si>
    <t>Nguyễn Quang Huy</t>
  </si>
  <si>
    <t>10119681</t>
  </si>
  <si>
    <t>Trịnh Văn Khỏe</t>
  </si>
  <si>
    <t>10119484</t>
  </si>
  <si>
    <t>Đắc Thị Thùy Linh</t>
  </si>
  <si>
    <t>10119045</t>
  </si>
  <si>
    <t>Nguyễn Thành Phát</t>
  </si>
  <si>
    <t>10919074</t>
  </si>
  <si>
    <t>Nguyễn Thị Bích Quyên</t>
  </si>
  <si>
    <t>10119704</t>
  </si>
  <si>
    <t>Nguyễn Trường Sơn</t>
  </si>
  <si>
    <t>10119359</t>
  </si>
  <si>
    <t>Phạm Văn Sơn</t>
  </si>
  <si>
    <t>10119649</t>
  </si>
  <si>
    <t>Đào Hữu Thái</t>
  </si>
  <si>
    <t>10119651</t>
  </si>
  <si>
    <t>Đào Văn Thắng</t>
  </si>
  <si>
    <t>10119689</t>
  </si>
  <si>
    <t>Đỗ Trung Thành</t>
  </si>
  <si>
    <t>10119650</t>
  </si>
  <si>
    <t>Nguyễn Đặng Ngọc Thành</t>
  </si>
  <si>
    <t>10119054</t>
  </si>
  <si>
    <t>Vũ Trưởng Thành</t>
  </si>
  <si>
    <t>10119714</t>
  </si>
  <si>
    <t>Nguyễn Thị Thu</t>
  </si>
  <si>
    <t>10119443</t>
  </si>
  <si>
    <t>Hoàng Thu Thương</t>
  </si>
  <si>
    <t>11319074</t>
  </si>
  <si>
    <t>Trịnh Thị Quỳnh Thương</t>
  </si>
  <si>
    <t>10119211</t>
  </si>
  <si>
    <t>Nguyễn Mạnh Thường</t>
  </si>
  <si>
    <t>10119296</t>
  </si>
  <si>
    <t>Trần Sỹ Trọng</t>
  </si>
  <si>
    <t>10119748</t>
  </si>
  <si>
    <t>Bùi Văn Trưởng</t>
  </si>
  <si>
    <t>10119068</t>
  </si>
  <si>
    <t>Phan Quang Tú</t>
  </si>
  <si>
    <t>11019050</t>
  </si>
  <si>
    <t>Nguyễn Thanh Tuyền</t>
  </si>
  <si>
    <t>CBL, CBĐ hoặc ĐTB&gt;=7 thì tiêu chuẩn 4 20 đ</t>
  </si>
  <si>
    <t>Ý thức chấp hành văn bản, chỉ đạo của nhà trường</t>
  </si>
  <si>
    <t>ý thức thực hiện quy chế thi, kiểm tra</t>
  </si>
  <si>
    <t>Thực hiện tốt quy chế nội trú, ngoại trú</t>
  </si>
  <si>
    <t>Thực hiện tốt vệ sinh môi trường, nơi ở</t>
  </si>
  <si>
    <t>Ý thức học tập, trau dồi kỹ năng sống</t>
  </si>
  <si>
    <t>Tổng điểm TC 2</t>
  </si>
  <si>
    <t>Tham gia sinh hoạt tuần công dân, các hoạt động nhà trường tổ chức</t>
  </si>
  <si>
    <t>Ý thức tham gia các hoạt động công ích, tình nguyện</t>
  </si>
  <si>
    <t>Tham gia tuyên truyền, phòng chống tội phạm'</t>
  </si>
  <si>
    <t>Không vi phạm: 3; Tuyên truyền: 2</t>
  </si>
  <si>
    <t>Tổng điểm TC 3</t>
  </si>
  <si>
    <t>Thực hiện tốt nghĩa vụ của SV trong nhà trường (học phí, BH)</t>
  </si>
  <si>
    <t>Tinh thần vượt khó</t>
  </si>
  <si>
    <t>Ý thức học tập</t>
  </si>
  <si>
    <t>Ý thức chấp hành, tuyên truyền chủ trương của Đảng</t>
  </si>
  <si>
    <t>Chấp hành: 8; tham gia tuyên truyền: 2</t>
  </si>
  <si>
    <t>Ý thức tham gia các hoạt động xã hội có thành tích đc ghi nhận</t>
  </si>
  <si>
    <t>tham gia: 2; thành tích cấp trường: 1, cấp tình: 2; đối tượng Đảng hoặc kết nạp đảng: 2</t>
  </si>
  <si>
    <t>Công tác từ thiện</t>
  </si>
  <si>
    <t>Tổng điểm TC 4</t>
  </si>
  <si>
    <t>ĐTB</t>
  </si>
  <si>
    <t>Cán bộ lớp, cán bộ đoàn</t>
  </si>
  <si>
    <t>Tổng điểm TC 5</t>
  </si>
  <si>
    <t>Xuất sắc; đạt giải kỳ thi quốc gia;NCKH cấp trường trở lên; bằng khen của tỉnh, bộ ngành (10)</t>
  </si>
  <si>
    <t>SV đạt thành tích đặc biệt</t>
  </si>
  <si>
    <t>Câu lạc bộ</t>
  </si>
  <si>
    <t>Tham gia thi</t>
  </si>
  <si>
    <t>% học lại</t>
  </si>
  <si>
    <t>KẾT QUẢ HỌC TẬP KỲ</t>
  </si>
  <si>
    <t>TỔNG HỢP ĐIỂM HỌC KỲ</t>
  </si>
  <si>
    <t>KẾT QUẢ HỌC TẬP</t>
  </si>
  <si>
    <t>KỲ THỨ</t>
  </si>
  <si>
    <t>MÔN HỌC</t>
  </si>
  <si>
    <t>SỐ TÍN CHỈ</t>
  </si>
  <si>
    <t>2</t>
  </si>
  <si>
    <t>3</t>
  </si>
  <si>
    <t>Mã SV</t>
  </si>
  <si>
    <t>Lớp</t>
  </si>
  <si>
    <t>Thi</t>
  </si>
  <si>
    <t>H10</t>
  </si>
  <si>
    <t>Chữ</t>
  </si>
  <si>
    <t>Số</t>
  </si>
  <si>
    <t>TBCHT H4</t>
  </si>
  <si>
    <t>TBCTL H4</t>
  </si>
  <si>
    <t>TBCHT H10</t>
  </si>
  <si>
    <t>Xếp loại</t>
  </si>
  <si>
    <t>Số.TC TLuỹ</t>
  </si>
  <si>
    <t>Số.TC HT</t>
  </si>
  <si>
    <t>HP Nợ</t>
  </si>
  <si>
    <t>101198</t>
  </si>
  <si>
    <t>0</t>
  </si>
  <si>
    <t>F</t>
  </si>
  <si>
    <t>7</t>
  </si>
  <si>
    <t>B</t>
  </si>
  <si>
    <t>6</t>
  </si>
  <si>
    <t>C+</t>
  </si>
  <si>
    <t>8</t>
  </si>
  <si>
    <t>B+</t>
  </si>
  <si>
    <t>9</t>
  </si>
  <si>
    <t>Khá</t>
  </si>
  <si>
    <t>A</t>
  </si>
  <si>
    <t>A+</t>
  </si>
  <si>
    <t>Giỏi</t>
  </si>
  <si>
    <t>TB Khá</t>
  </si>
  <si>
    <t>Học kỳ: 2</t>
  </si>
  <si>
    <t>P.TRƯỞNG KHOA</t>
  </si>
  <si>
    <t>Ghi chú</t>
  </si>
  <si>
    <t>Trung bình</t>
  </si>
  <si>
    <t>215687- Tiếng anh cho CNTT 2</t>
  </si>
  <si>
    <t>215674- Đồ án/Khóa luận tốt nghiệp</t>
  </si>
  <si>
    <t>12</t>
  </si>
  <si>
    <t>KT</t>
  </si>
  <si>
    <t>HD</t>
  </si>
  <si>
    <t>PB</t>
  </si>
  <si>
    <t>TV1</t>
  </si>
  <si>
    <t>TV2</t>
  </si>
  <si>
    <t>TV3</t>
  </si>
  <si>
    <t>7,5</t>
  </si>
  <si>
    <t>3,1</t>
  </si>
  <si>
    <t>8,3</t>
  </si>
  <si>
    <t>2,8</t>
  </si>
  <si>
    <t>8,9</t>
  </si>
  <si>
    <t>8,5</t>
  </si>
  <si>
    <t>3,2</t>
  </si>
  <si>
    <t>2,9</t>
  </si>
  <si>
    <t>6,5</t>
  </si>
  <si>
    <t>7,7</t>
  </si>
  <si>
    <t>7,3</t>
  </si>
  <si>
    <t>7,8</t>
  </si>
  <si>
    <t>3,4</t>
  </si>
  <si>
    <t>3,3</t>
  </si>
  <si>
    <t>7,4</t>
  </si>
  <si>
    <t>7,9</t>
  </si>
  <si>
    <t>8,8</t>
  </si>
  <si>
    <t>8,7</t>
  </si>
  <si>
    <t>8,4</t>
  </si>
  <si>
    <t>7,6</t>
  </si>
  <si>
    <t>3,5</t>
  </si>
  <si>
    <t>7,2</t>
  </si>
  <si>
    <t>3,7</t>
  </si>
  <si>
    <t>8,2</t>
  </si>
  <si>
    <t>6,7</t>
  </si>
  <si>
    <t>8,6</t>
  </si>
  <si>
    <t>8,1</t>
  </si>
  <si>
    <t>2,5</t>
  </si>
  <si>
    <t>3,6</t>
  </si>
  <si>
    <t>6,9</t>
  </si>
  <si>
    <t>2,7</t>
  </si>
  <si>
    <t>Phạm Minh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</si>
</sst>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5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</font>
    <font>
      <sz val="12"/>
      <name val=".VnTime"/>
      <family val="2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.VnTime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.25"/>
      <color rgb="FF000000"/>
      <name val="Tahoma"/>
      <family val="2"/>
    </font>
    <font>
      <b/>
      <sz val="12"/>
      <name val="Times New Roman"/>
      <family val="1"/>
    </font>
    <font>
      <b/>
      <sz val="8.25"/>
      <color rgb="FF1E395B"/>
      <name val="Tahoma"/>
      <family val="2"/>
    </font>
    <font>
      <sz val="12"/>
      <color rgb="FF000000"/>
      <name val="Times New Roman"/>
      <family val="1"/>
    </font>
    <font>
      <sz val="12"/>
      <color rgb="FF000000"/>
      <name val="Tahoma"/>
      <family val="2"/>
    </font>
    <font>
      <sz val="12"/>
      <color theme="1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5C8DF"/>
      </patternFill>
    </fill>
    <fill>
      <patternFill patternType="solid">
        <fgColor rgb="FFD3D3D3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49DBD"/>
      </left>
      <right style="thin">
        <color rgb="FF849DBD"/>
      </right>
      <top style="thin">
        <color rgb="FF849DBD"/>
      </top>
      <bottom style="thin">
        <color rgb="FF849DBD"/>
      </bottom>
      <diagonal/>
    </border>
  </borders>
  <cellStyleXfs count="4">
    <xf numFmtId="0" fontId="0" fillId="0" borderId="0"/>
    <xf numFmtId="0" fontId="14" fillId="0" borderId="0"/>
    <xf numFmtId="9" fontId="2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10" fontId="7" fillId="0" borderId="0" xfId="0" applyNumberFormat="1" applyFont="1"/>
    <xf numFmtId="0" fontId="15" fillId="0" borderId="0" xfId="0" quotePrefix="1" applyFont="1"/>
    <xf numFmtId="0" fontId="15" fillId="0" borderId="0" xfId="0" applyFont="1"/>
    <xf numFmtId="0" fontId="9" fillId="0" borderId="0" xfId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90"/>
    </xf>
    <xf numFmtId="0" fontId="12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shrinkToFit="1"/>
    </xf>
    <xf numFmtId="49" fontId="17" fillId="2" borderId="1" xfId="0" applyNumberFormat="1" applyFont="1" applyFill="1" applyBorder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" fontId="18" fillId="2" borderId="1" xfId="0" applyNumberFormat="1" applyFont="1" applyFill="1" applyBorder="1" applyAlignment="1">
      <alignment horizontal="right" vertical="center" readingOrder="1"/>
    </xf>
    <xf numFmtId="0" fontId="0" fillId="0" borderId="0" xfId="0" applyAlignment="1">
      <alignment wrapText="1"/>
    </xf>
    <xf numFmtId="49" fontId="17" fillId="2" borderId="3" xfId="0" applyNumberFormat="1" applyFont="1" applyFill="1" applyBorder="1" applyAlignment="1">
      <alignment horizontal="left" vertical="center" readingOrder="1"/>
    </xf>
    <xf numFmtId="0" fontId="0" fillId="0" borderId="1" xfId="0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 readingOrder="1"/>
    </xf>
    <xf numFmtId="49" fontId="17" fillId="2" borderId="1" xfId="0" applyNumberFormat="1" applyFont="1" applyFill="1" applyBorder="1" applyAlignment="1">
      <alignment horizontal="center" vertical="center" readingOrder="1"/>
    </xf>
    <xf numFmtId="0" fontId="1" fillId="0" borderId="0" xfId="3"/>
    <xf numFmtId="49" fontId="18" fillId="4" borderId="4" xfId="3" applyNumberFormat="1" applyFont="1" applyFill="1" applyBorder="1" applyAlignment="1">
      <alignment horizontal="center" vertical="center" readingOrder="1"/>
    </xf>
    <xf numFmtId="49" fontId="18" fillId="2" borderId="4" xfId="3" applyNumberFormat="1" applyFont="1" applyFill="1" applyBorder="1" applyAlignment="1">
      <alignment horizontal="left" vertical="center" readingOrder="1"/>
    </xf>
    <xf numFmtId="14" fontId="18" fillId="2" borderId="4" xfId="3" applyNumberFormat="1" applyFont="1" applyFill="1" applyBorder="1" applyAlignment="1">
      <alignment horizontal="left" vertical="center" readingOrder="1"/>
    </xf>
    <xf numFmtId="164" fontId="18" fillId="2" borderId="4" xfId="3" applyNumberFormat="1" applyFont="1" applyFill="1" applyBorder="1" applyAlignment="1">
      <alignment horizontal="left" vertical="center" readingOrder="1"/>
    </xf>
    <xf numFmtId="4" fontId="18" fillId="2" borderId="4" xfId="3" applyNumberFormat="1" applyFont="1" applyFill="1" applyBorder="1" applyAlignment="1">
      <alignment horizontal="right" vertical="center" readingOrder="1"/>
    </xf>
    <xf numFmtId="0" fontId="18" fillId="2" borderId="4" xfId="3" applyFont="1" applyFill="1" applyBorder="1" applyAlignment="1">
      <alignment horizontal="right" vertical="center" readingOrder="1"/>
    </xf>
    <xf numFmtId="49" fontId="18" fillId="5" borderId="4" xfId="3" applyNumberFormat="1" applyFont="1" applyFill="1" applyBorder="1" applyAlignment="1">
      <alignment horizontal="left" vertical="center" readingOrder="1"/>
    </xf>
    <xf numFmtId="0" fontId="8" fillId="0" borderId="1" xfId="1" applyFont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readingOrder="1"/>
    </xf>
    <xf numFmtId="4" fontId="22" fillId="2" borderId="1" xfId="0" quotePrefix="1" applyNumberFormat="1" applyFont="1" applyFill="1" applyBorder="1" applyAlignment="1">
      <alignment horizontal="right" vertical="center" readingOrder="1"/>
    </xf>
    <xf numFmtId="0" fontId="22" fillId="2" borderId="1" xfId="0" applyFont="1" applyFill="1" applyBorder="1" applyAlignment="1">
      <alignment horizontal="right" vertical="center" readingOrder="1"/>
    </xf>
    <xf numFmtId="9" fontId="23" fillId="0" borderId="1" xfId="2" applyFont="1" applyBorder="1"/>
    <xf numFmtId="0" fontId="8" fillId="0" borderId="1" xfId="0" applyFont="1" applyBorder="1"/>
    <xf numFmtId="0" fontId="24" fillId="0" borderId="1" xfId="0" applyFont="1" applyBorder="1" applyAlignment="1">
      <alignment horizontal="center" vertical="center"/>
    </xf>
    <xf numFmtId="4" fontId="22" fillId="2" borderId="1" xfId="0" applyNumberFormat="1" applyFont="1" applyFill="1" applyBorder="1" applyAlignment="1">
      <alignment horizontal="right" vertical="center" readingOrder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/>
    <xf numFmtId="4" fontId="1" fillId="0" borderId="0" xfId="3" applyNumberFormat="1"/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8" fillId="4" borderId="4" xfId="3" applyNumberFormat="1" applyFont="1" applyFill="1" applyBorder="1" applyAlignment="1">
      <alignment horizontal="center" vertical="center" readingOrder="1"/>
    </xf>
    <xf numFmtId="49" fontId="20" fillId="3" borderId="5" xfId="3" applyNumberFormat="1" applyFont="1" applyFill="1" applyBorder="1" applyAlignment="1">
      <alignment horizontal="center" vertical="center" readingOrder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5715</xdr:rowOff>
    </xdr:from>
    <xdr:to>
      <xdr:col>10</xdr:col>
      <xdr:colOff>99060</xdr:colOff>
      <xdr:row>2</xdr:row>
      <xdr:rowOff>5715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476750" y="428625"/>
          <a:ext cx="1905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2</xdr:row>
      <xdr:rowOff>5715</xdr:rowOff>
    </xdr:from>
    <xdr:to>
      <xdr:col>2</xdr:col>
      <xdr:colOff>1400175</xdr:colOff>
      <xdr:row>2</xdr:row>
      <xdr:rowOff>5715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009650" y="42862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zoomScaleNormal="100" workbookViewId="0">
      <selection activeCell="B7" sqref="B7:D7"/>
    </sheetView>
  </sheetViews>
  <sheetFormatPr defaultColWidth="9.109375" defaultRowHeight="16.8"/>
  <cols>
    <col min="1" max="1" width="8.77734375" style="3" customWidth="1"/>
    <col min="2" max="2" width="12.109375" style="3" customWidth="1"/>
    <col min="3" max="3" width="24.109375" style="4" customWidth="1"/>
    <col min="4" max="4" width="12.77734375" style="4" customWidth="1"/>
    <col min="5" max="5" width="7" style="4" customWidth="1"/>
    <col min="6" max="8" width="6.33203125" style="4" customWidth="1"/>
    <col min="9" max="9" width="7.6640625" style="4" customWidth="1"/>
    <col min="10" max="10" width="9" style="4" customWidth="1"/>
    <col min="11" max="11" width="10.6640625" style="3" customWidth="1"/>
    <col min="12" max="14" width="9.109375" style="4"/>
    <col min="15" max="15" width="10.44140625" style="4" bestFit="1" customWidth="1"/>
    <col min="16" max="16384" width="9.109375" style="4"/>
  </cols>
  <sheetData>
    <row r="1" spans="1:11">
      <c r="A1" s="58" t="s">
        <v>9</v>
      </c>
      <c r="B1" s="58"/>
      <c r="C1" s="58"/>
      <c r="D1" s="58"/>
      <c r="E1" s="58" t="s">
        <v>10</v>
      </c>
      <c r="F1" s="58"/>
      <c r="G1" s="58"/>
      <c r="H1" s="58"/>
      <c r="I1" s="58"/>
      <c r="J1" s="58"/>
      <c r="K1" s="58"/>
    </row>
    <row r="2" spans="1:11">
      <c r="A2" s="60" t="s">
        <v>23</v>
      </c>
      <c r="B2" s="60"/>
      <c r="C2" s="60"/>
      <c r="D2" s="60"/>
      <c r="E2" s="60" t="s">
        <v>11</v>
      </c>
      <c r="F2" s="60"/>
      <c r="G2" s="60"/>
      <c r="H2" s="60"/>
      <c r="I2" s="60"/>
      <c r="J2" s="60"/>
      <c r="K2" s="60"/>
    </row>
    <row r="3" spans="1:11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59" t="s">
        <v>12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1" ht="17.25" customHeight="1">
      <c r="A5" s="18" t="s">
        <v>31</v>
      </c>
      <c r="B5" s="18">
        <v>101198</v>
      </c>
      <c r="C5" s="18" t="str">
        <f>IF(B5=101198,"Tên lớp: TK17.8",IF(B5=125204,"Tên lớp: SEK18.4",IF(B5=125207,"Tên lớp: SEK18.7"," ")))</f>
        <v>Tên lớp: TK17.8</v>
      </c>
      <c r="D5" s="18"/>
      <c r="E5" s="19"/>
      <c r="F5" s="18" t="s">
        <v>170</v>
      </c>
      <c r="G5" s="18"/>
      <c r="H5" s="18"/>
      <c r="I5" s="18" t="str">
        <f ca="1">"Năm học: "&amp;YEAR(NOW())-1&amp;"-"&amp;YEAR(NOW())</f>
        <v>Năm học: 2022-2023</v>
      </c>
      <c r="J5" s="16"/>
    </row>
    <row r="6" spans="1:11" ht="69" customHeight="1">
      <c r="A6" s="20" t="s">
        <v>0</v>
      </c>
      <c r="B6" s="20" t="s">
        <v>14</v>
      </c>
      <c r="C6" s="20" t="s">
        <v>1</v>
      </c>
      <c r="D6" s="20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21" t="s">
        <v>7</v>
      </c>
      <c r="J6" s="20" t="s">
        <v>8</v>
      </c>
      <c r="K6" s="20" t="s">
        <v>13</v>
      </c>
    </row>
    <row r="7" spans="1:11" ht="19.95" customHeight="1">
      <c r="A7" s="22">
        <v>1</v>
      </c>
      <c r="B7" s="38" t="s">
        <v>33</v>
      </c>
      <c r="C7" s="28" t="s">
        <v>34</v>
      </c>
      <c r="D7" s="37">
        <v>36989</v>
      </c>
      <c r="E7" s="17">
        <f>'Điểm TC 1'!L3</f>
        <v>5</v>
      </c>
      <c r="F7" s="23">
        <f>'Điểm TC 2'!J3</f>
        <v>25</v>
      </c>
      <c r="G7" s="23">
        <f>'Điểm TC 3'!G3</f>
        <v>18</v>
      </c>
      <c r="H7" s="23">
        <f>'Điểm TC 4'!H3</f>
        <v>18</v>
      </c>
      <c r="I7" s="20">
        <f>'Điểm TC 5'!G3</f>
        <v>0</v>
      </c>
      <c r="J7" s="20">
        <f t="shared" ref="J7:J25" si="0">SUM(E7:I7)</f>
        <v>66</v>
      </c>
      <c r="K7" s="24" t="str">
        <f>IF(J7&gt;=90,"Xuất sắc", IF(J7&gt;=80,"Tốt", IF(J7&gt;=65, "Khá", IF(J7&gt;=50,"TB", IF(J7&gt;=35, "Yếu", "Kém")))))</f>
        <v>Khá</v>
      </c>
    </row>
    <row r="8" spans="1:11" ht="19.95" customHeight="1">
      <c r="A8" s="22">
        <v>2</v>
      </c>
      <c r="B8" s="38" t="s">
        <v>35</v>
      </c>
      <c r="C8" s="28" t="s">
        <v>36</v>
      </c>
      <c r="D8" s="37">
        <v>37119</v>
      </c>
      <c r="E8" s="17">
        <f>'Điểm TC 1'!L4</f>
        <v>15</v>
      </c>
      <c r="F8" s="23">
        <f>'Điểm TC 2'!J4</f>
        <v>25</v>
      </c>
      <c r="G8" s="23">
        <f>'Điểm TC 3'!G4</f>
        <v>20</v>
      </c>
      <c r="H8" s="23">
        <f>'Điểm TC 4'!H4</f>
        <v>20</v>
      </c>
      <c r="I8" s="20">
        <f>'Điểm TC 5'!G4</f>
        <v>0</v>
      </c>
      <c r="J8" s="20">
        <f t="shared" si="0"/>
        <v>80</v>
      </c>
      <c r="K8" s="24" t="str">
        <f t="shared" ref="K8:K26" si="1">IF(J8&gt;=90,"Xuất sắc", IF(J8&gt;=80,"Tốt", IF(J8&gt;=65, "Khá", IF(J8&gt;=50,"TB", IF(J8&gt;=35, "Yếu", "Kém")))))</f>
        <v>Tốt</v>
      </c>
    </row>
    <row r="9" spans="1:11" ht="19.95" customHeight="1">
      <c r="A9" s="22">
        <v>3</v>
      </c>
      <c r="B9" s="38" t="s">
        <v>37</v>
      </c>
      <c r="C9" s="28" t="s">
        <v>38</v>
      </c>
      <c r="D9" s="37">
        <v>37056</v>
      </c>
      <c r="E9" s="17">
        <f>'Điểm TC 1'!L5</f>
        <v>15</v>
      </c>
      <c r="F9" s="23">
        <f>'Điểm TC 2'!J5</f>
        <v>25</v>
      </c>
      <c r="G9" s="23">
        <f>'Điểm TC 3'!G5</f>
        <v>20</v>
      </c>
      <c r="H9" s="23">
        <f>'Điểm TC 4'!H5</f>
        <v>20</v>
      </c>
      <c r="I9" s="20">
        <f>'Điểm TC 5'!G5</f>
        <v>0</v>
      </c>
      <c r="J9" s="20">
        <f t="shared" si="0"/>
        <v>80</v>
      </c>
      <c r="K9" s="24" t="str">
        <f t="shared" si="1"/>
        <v>Tốt</v>
      </c>
    </row>
    <row r="10" spans="1:11" ht="19.95" customHeight="1">
      <c r="A10" s="22">
        <v>4</v>
      </c>
      <c r="B10" s="38" t="s">
        <v>39</v>
      </c>
      <c r="C10" s="28" t="s">
        <v>40</v>
      </c>
      <c r="D10" s="37">
        <v>37188</v>
      </c>
      <c r="E10" s="17">
        <f>'Điểm TC 1'!L6</f>
        <v>16</v>
      </c>
      <c r="F10" s="23">
        <f>'Điểm TC 2'!J6</f>
        <v>25</v>
      </c>
      <c r="G10" s="23">
        <f>'Điểm TC 3'!G6</f>
        <v>20</v>
      </c>
      <c r="H10" s="23">
        <f>'Điểm TC 4'!H6</f>
        <v>20</v>
      </c>
      <c r="I10" s="20">
        <f>'Điểm TC 5'!G6</f>
        <v>0</v>
      </c>
      <c r="J10" s="20">
        <f t="shared" si="0"/>
        <v>81</v>
      </c>
      <c r="K10" s="24" t="str">
        <f t="shared" si="1"/>
        <v>Tốt</v>
      </c>
    </row>
    <row r="11" spans="1:11" ht="19.95" customHeight="1">
      <c r="A11" s="22">
        <v>5</v>
      </c>
      <c r="B11" s="38" t="s">
        <v>41</v>
      </c>
      <c r="C11" s="28" t="s">
        <v>42</v>
      </c>
      <c r="D11" s="37">
        <v>37163</v>
      </c>
      <c r="E11" s="17">
        <f>'Điểm TC 1'!L7</f>
        <v>15</v>
      </c>
      <c r="F11" s="23">
        <f>'Điểm TC 2'!J7</f>
        <v>25</v>
      </c>
      <c r="G11" s="23">
        <f>'Điểm TC 3'!G7</f>
        <v>20</v>
      </c>
      <c r="H11" s="23">
        <f>'Điểm TC 4'!H7</f>
        <v>20</v>
      </c>
      <c r="I11" s="20">
        <f>'Điểm TC 5'!G7</f>
        <v>0</v>
      </c>
      <c r="J11" s="20">
        <f t="shared" si="0"/>
        <v>80</v>
      </c>
      <c r="K11" s="24" t="str">
        <f t="shared" si="1"/>
        <v>Tốt</v>
      </c>
    </row>
    <row r="12" spans="1:11" ht="19.95" customHeight="1">
      <c r="A12" s="22">
        <v>6</v>
      </c>
      <c r="B12" s="38" t="s">
        <v>43</v>
      </c>
      <c r="C12" s="28" t="s">
        <v>44</v>
      </c>
      <c r="D12" s="37">
        <v>37237</v>
      </c>
      <c r="E12" s="17">
        <f>'Điểm TC 1'!L8</f>
        <v>15</v>
      </c>
      <c r="F12" s="23">
        <f>'Điểm TC 2'!J8</f>
        <v>25</v>
      </c>
      <c r="G12" s="23">
        <f>'Điểm TC 3'!G8</f>
        <v>20</v>
      </c>
      <c r="H12" s="23">
        <f>'Điểm TC 4'!H8</f>
        <v>20</v>
      </c>
      <c r="I12" s="20">
        <f>'Điểm TC 5'!G8</f>
        <v>10</v>
      </c>
      <c r="J12" s="20">
        <f t="shared" si="0"/>
        <v>90</v>
      </c>
      <c r="K12" s="24" t="str">
        <f t="shared" si="1"/>
        <v>Xuất sắc</v>
      </c>
    </row>
    <row r="13" spans="1:11" ht="19.95" customHeight="1">
      <c r="A13" s="22">
        <v>7</v>
      </c>
      <c r="B13" s="38" t="s">
        <v>45</v>
      </c>
      <c r="C13" s="28" t="s">
        <v>46</v>
      </c>
      <c r="D13" s="37">
        <v>36856</v>
      </c>
      <c r="E13" s="17">
        <f>'Điểm TC 1'!L9</f>
        <v>16</v>
      </c>
      <c r="F13" s="23">
        <f>'Điểm TC 2'!J9</f>
        <v>25</v>
      </c>
      <c r="G13" s="23">
        <f>'Điểm TC 3'!G9</f>
        <v>20</v>
      </c>
      <c r="H13" s="23">
        <f>'Điểm TC 4'!H9</f>
        <v>20</v>
      </c>
      <c r="I13" s="20">
        <f>'Điểm TC 5'!G9</f>
        <v>0</v>
      </c>
      <c r="J13" s="20">
        <f t="shared" si="0"/>
        <v>81</v>
      </c>
      <c r="K13" s="24" t="str">
        <f t="shared" si="1"/>
        <v>Tốt</v>
      </c>
    </row>
    <row r="14" spans="1:11" ht="19.95" customHeight="1">
      <c r="A14" s="22">
        <v>8</v>
      </c>
      <c r="B14" s="38" t="s">
        <v>47</v>
      </c>
      <c r="C14" s="28" t="s">
        <v>48</v>
      </c>
      <c r="D14" s="37">
        <v>36935</v>
      </c>
      <c r="E14" s="17">
        <f>'Điểm TC 1'!L10</f>
        <v>15</v>
      </c>
      <c r="F14" s="23">
        <f>'Điểm TC 2'!J10</f>
        <v>25</v>
      </c>
      <c r="G14" s="23">
        <f>'Điểm TC 3'!G10</f>
        <v>20</v>
      </c>
      <c r="H14" s="23">
        <f>'Điểm TC 4'!H10</f>
        <v>20</v>
      </c>
      <c r="I14" s="20">
        <f>'Điểm TC 5'!G10</f>
        <v>0</v>
      </c>
      <c r="J14" s="20">
        <f t="shared" si="0"/>
        <v>80</v>
      </c>
      <c r="K14" s="24" t="str">
        <f t="shared" si="1"/>
        <v>Tốt</v>
      </c>
    </row>
    <row r="15" spans="1:11" ht="19.95" customHeight="1">
      <c r="A15" s="22">
        <v>9</v>
      </c>
      <c r="B15" s="38" t="s">
        <v>49</v>
      </c>
      <c r="C15" s="28" t="s">
        <v>50</v>
      </c>
      <c r="D15" s="37">
        <v>37094</v>
      </c>
      <c r="E15" s="17">
        <f>'Điểm TC 1'!L11</f>
        <v>15</v>
      </c>
      <c r="F15" s="23">
        <f>'Điểm TC 2'!J11</f>
        <v>25</v>
      </c>
      <c r="G15" s="23">
        <f>'Điểm TC 3'!G11</f>
        <v>20</v>
      </c>
      <c r="H15" s="23">
        <f>'Điểm TC 4'!H11</f>
        <v>20</v>
      </c>
      <c r="I15" s="20">
        <f>'Điểm TC 5'!G11</f>
        <v>0</v>
      </c>
      <c r="J15" s="20">
        <f t="shared" si="0"/>
        <v>80</v>
      </c>
      <c r="K15" s="24" t="str">
        <f t="shared" si="1"/>
        <v>Tốt</v>
      </c>
    </row>
    <row r="16" spans="1:11" ht="19.95" customHeight="1">
      <c r="A16" s="22">
        <v>10</v>
      </c>
      <c r="B16" s="38" t="s">
        <v>51</v>
      </c>
      <c r="C16" s="28" t="s">
        <v>52</v>
      </c>
      <c r="D16" s="37">
        <v>36574</v>
      </c>
      <c r="E16" s="17">
        <f>'Điểm TC 1'!L12</f>
        <v>16</v>
      </c>
      <c r="F16" s="23">
        <f>'Điểm TC 2'!J12</f>
        <v>25</v>
      </c>
      <c r="G16" s="23">
        <f>'Điểm TC 3'!G12</f>
        <v>20</v>
      </c>
      <c r="H16" s="23">
        <f>'Điểm TC 4'!H12</f>
        <v>20</v>
      </c>
      <c r="I16" s="20">
        <f>'Điểm TC 5'!G12</f>
        <v>10</v>
      </c>
      <c r="J16" s="20">
        <f t="shared" si="0"/>
        <v>91</v>
      </c>
      <c r="K16" s="24" t="str">
        <f t="shared" si="1"/>
        <v>Xuất sắc</v>
      </c>
    </row>
    <row r="17" spans="1:11" ht="19.95" customHeight="1">
      <c r="A17" s="22">
        <v>11</v>
      </c>
      <c r="B17" s="38" t="s">
        <v>53</v>
      </c>
      <c r="C17" s="28" t="s">
        <v>54</v>
      </c>
      <c r="D17" s="37">
        <v>37050</v>
      </c>
      <c r="E17" s="17">
        <f>'Điểm TC 1'!L13</f>
        <v>16</v>
      </c>
      <c r="F17" s="23">
        <f>'Điểm TC 2'!J13</f>
        <v>25</v>
      </c>
      <c r="G17" s="23">
        <f>'Điểm TC 3'!G13</f>
        <v>20</v>
      </c>
      <c r="H17" s="23">
        <f>'Điểm TC 4'!H13</f>
        <v>20</v>
      </c>
      <c r="I17" s="20">
        <f>'Điểm TC 5'!G13</f>
        <v>0</v>
      </c>
      <c r="J17" s="20">
        <f t="shared" si="0"/>
        <v>81</v>
      </c>
      <c r="K17" s="24" t="str">
        <f t="shared" si="1"/>
        <v>Tốt</v>
      </c>
    </row>
    <row r="18" spans="1:11" ht="19.95" customHeight="1">
      <c r="A18" s="22">
        <v>12</v>
      </c>
      <c r="B18" s="38" t="s">
        <v>55</v>
      </c>
      <c r="C18" s="28" t="s">
        <v>56</v>
      </c>
      <c r="D18" s="37">
        <v>36706</v>
      </c>
      <c r="E18" s="17">
        <f>'Điểm TC 1'!L14</f>
        <v>15</v>
      </c>
      <c r="F18" s="23">
        <f>'Điểm TC 2'!J14</f>
        <v>25</v>
      </c>
      <c r="G18" s="23">
        <f>'Điểm TC 3'!G14</f>
        <v>20</v>
      </c>
      <c r="H18" s="23">
        <f>'Điểm TC 4'!H14</f>
        <v>20</v>
      </c>
      <c r="I18" s="20">
        <f>'Điểm TC 5'!G14</f>
        <v>0</v>
      </c>
      <c r="J18" s="20">
        <f t="shared" si="0"/>
        <v>80</v>
      </c>
      <c r="K18" s="24" t="str">
        <f t="shared" si="1"/>
        <v>Tốt</v>
      </c>
    </row>
    <row r="19" spans="1:11" ht="19.95" customHeight="1">
      <c r="A19" s="22">
        <v>13</v>
      </c>
      <c r="B19" s="38" t="s">
        <v>57</v>
      </c>
      <c r="C19" s="28" t="s">
        <v>58</v>
      </c>
      <c r="D19" s="37">
        <v>37165</v>
      </c>
      <c r="E19" s="17">
        <f>'Điểm TC 1'!L15</f>
        <v>15</v>
      </c>
      <c r="F19" s="23">
        <f>'Điểm TC 2'!J15</f>
        <v>25</v>
      </c>
      <c r="G19" s="23">
        <f>'Điểm TC 3'!G15</f>
        <v>20</v>
      </c>
      <c r="H19" s="23">
        <f>'Điểm TC 4'!H15</f>
        <v>20</v>
      </c>
      <c r="I19" s="20">
        <f>'Điểm TC 5'!G15</f>
        <v>0</v>
      </c>
      <c r="J19" s="20">
        <f t="shared" si="0"/>
        <v>80</v>
      </c>
      <c r="K19" s="24" t="str">
        <f t="shared" si="1"/>
        <v>Tốt</v>
      </c>
    </row>
    <row r="20" spans="1:11" ht="19.95" customHeight="1">
      <c r="A20" s="22">
        <v>14</v>
      </c>
      <c r="B20" s="38" t="s">
        <v>59</v>
      </c>
      <c r="C20" s="28" t="s">
        <v>60</v>
      </c>
      <c r="D20" s="37">
        <v>37071</v>
      </c>
      <c r="E20" s="17">
        <f>'Điểm TC 1'!L16</f>
        <v>5</v>
      </c>
      <c r="F20" s="23">
        <f>'Điểm TC 2'!J16</f>
        <v>19</v>
      </c>
      <c r="G20" s="23">
        <f>'Điểm TC 3'!G16</f>
        <v>18</v>
      </c>
      <c r="H20" s="23">
        <f>'Điểm TC 4'!H16</f>
        <v>10</v>
      </c>
      <c r="I20" s="20">
        <f>'Điểm TC 5'!G16</f>
        <v>0</v>
      </c>
      <c r="J20" s="20">
        <f t="shared" si="0"/>
        <v>52</v>
      </c>
      <c r="K20" s="24" t="str">
        <f t="shared" si="1"/>
        <v>TB</v>
      </c>
    </row>
    <row r="21" spans="1:11" ht="19.95" customHeight="1">
      <c r="A21" s="22">
        <v>15</v>
      </c>
      <c r="B21" s="38" t="s">
        <v>61</v>
      </c>
      <c r="C21" s="28" t="s">
        <v>62</v>
      </c>
      <c r="D21" s="37">
        <v>37179</v>
      </c>
      <c r="E21" s="17">
        <f>'Điểm TC 1'!L17</f>
        <v>15</v>
      </c>
      <c r="F21" s="23">
        <f>'Điểm TC 2'!J17</f>
        <v>25</v>
      </c>
      <c r="G21" s="23">
        <f>'Điểm TC 3'!G17</f>
        <v>20</v>
      </c>
      <c r="H21" s="23">
        <f>'Điểm TC 4'!H17</f>
        <v>20</v>
      </c>
      <c r="I21" s="20">
        <f>'Điểm TC 5'!G17</f>
        <v>0</v>
      </c>
      <c r="J21" s="20">
        <f t="shared" si="0"/>
        <v>80</v>
      </c>
      <c r="K21" s="24" t="str">
        <f t="shared" si="1"/>
        <v>Tốt</v>
      </c>
    </row>
    <row r="22" spans="1:11" ht="19.95" customHeight="1">
      <c r="A22" s="22">
        <v>16</v>
      </c>
      <c r="B22" s="38" t="s">
        <v>63</v>
      </c>
      <c r="C22" s="28" t="s">
        <v>64</v>
      </c>
      <c r="D22" s="37">
        <v>37252</v>
      </c>
      <c r="E22" s="17">
        <f>'Điểm TC 1'!L18</f>
        <v>15</v>
      </c>
      <c r="F22" s="23">
        <f>'Điểm TC 2'!J18</f>
        <v>25</v>
      </c>
      <c r="G22" s="23">
        <f>'Điểm TC 3'!G18</f>
        <v>20</v>
      </c>
      <c r="H22" s="23">
        <f>'Điểm TC 4'!H18</f>
        <v>20</v>
      </c>
      <c r="I22" s="20">
        <f>'Điểm TC 5'!G18</f>
        <v>0</v>
      </c>
      <c r="J22" s="20">
        <f t="shared" si="0"/>
        <v>80</v>
      </c>
      <c r="K22" s="24" t="str">
        <f t="shared" si="1"/>
        <v>Tốt</v>
      </c>
    </row>
    <row r="23" spans="1:11" ht="19.95" customHeight="1">
      <c r="A23" s="22">
        <v>17</v>
      </c>
      <c r="B23" s="38" t="s">
        <v>65</v>
      </c>
      <c r="C23" s="28" t="s">
        <v>66</v>
      </c>
      <c r="D23" s="37">
        <v>36909</v>
      </c>
      <c r="E23" s="17">
        <f>'Điểm TC 1'!L19</f>
        <v>15</v>
      </c>
      <c r="F23" s="23">
        <f>'Điểm TC 2'!J19</f>
        <v>25</v>
      </c>
      <c r="G23" s="23">
        <f>'Điểm TC 3'!G19</f>
        <v>20</v>
      </c>
      <c r="H23" s="23">
        <f>'Điểm TC 4'!H19</f>
        <v>20</v>
      </c>
      <c r="I23" s="20">
        <f>'Điểm TC 5'!G19</f>
        <v>0</v>
      </c>
      <c r="J23" s="20">
        <f t="shared" si="0"/>
        <v>80</v>
      </c>
      <c r="K23" s="24" t="str">
        <f t="shared" si="1"/>
        <v>Tốt</v>
      </c>
    </row>
    <row r="24" spans="1:11" ht="19.95" customHeight="1">
      <c r="A24" s="22">
        <v>18</v>
      </c>
      <c r="B24" s="38" t="s">
        <v>67</v>
      </c>
      <c r="C24" s="28" t="s">
        <v>68</v>
      </c>
      <c r="D24" s="37">
        <v>36892</v>
      </c>
      <c r="E24" s="17">
        <f>'Điểm TC 1'!L20</f>
        <v>16</v>
      </c>
      <c r="F24" s="23">
        <f>'Điểm TC 2'!J20</f>
        <v>25</v>
      </c>
      <c r="G24" s="23">
        <f>'Điểm TC 3'!G20</f>
        <v>20</v>
      </c>
      <c r="H24" s="23">
        <f>'Điểm TC 4'!H20</f>
        <v>20</v>
      </c>
      <c r="I24" s="20">
        <f>'Điểm TC 5'!G20</f>
        <v>0</v>
      </c>
      <c r="J24" s="20">
        <f t="shared" si="0"/>
        <v>81</v>
      </c>
      <c r="K24" s="24" t="str">
        <f t="shared" si="1"/>
        <v>Tốt</v>
      </c>
    </row>
    <row r="25" spans="1:11" ht="19.95" customHeight="1">
      <c r="A25" s="22">
        <v>19</v>
      </c>
      <c r="B25" s="38" t="s">
        <v>69</v>
      </c>
      <c r="C25" s="28" t="s">
        <v>70</v>
      </c>
      <c r="D25" s="37">
        <v>37144</v>
      </c>
      <c r="E25" s="17">
        <f>'Điểm TC 1'!L21</f>
        <v>16</v>
      </c>
      <c r="F25" s="23">
        <f>'Điểm TC 2'!J21</f>
        <v>25</v>
      </c>
      <c r="G25" s="23">
        <f>'Điểm TC 3'!G21</f>
        <v>20</v>
      </c>
      <c r="H25" s="23">
        <f>'Điểm TC 4'!H21</f>
        <v>20</v>
      </c>
      <c r="I25" s="20">
        <f>'Điểm TC 5'!G21</f>
        <v>0</v>
      </c>
      <c r="J25" s="20">
        <f t="shared" si="0"/>
        <v>81</v>
      </c>
      <c r="K25" s="24" t="str">
        <f t="shared" si="1"/>
        <v>Tốt</v>
      </c>
    </row>
    <row r="26" spans="1:11" ht="19.95" customHeight="1">
      <c r="A26" s="22">
        <v>20</v>
      </c>
      <c r="B26" s="38" t="s">
        <v>71</v>
      </c>
      <c r="C26" s="28" t="s">
        <v>72</v>
      </c>
      <c r="D26" s="37">
        <v>37100</v>
      </c>
      <c r="E26" s="17">
        <f>'Điểm TC 1'!L22</f>
        <v>16</v>
      </c>
      <c r="F26" s="23">
        <f>'Điểm TC 2'!J22</f>
        <v>25</v>
      </c>
      <c r="G26" s="23">
        <f>'Điểm TC 3'!G22</f>
        <v>20</v>
      </c>
      <c r="H26" s="23">
        <f>'Điểm TC 4'!H22</f>
        <v>20</v>
      </c>
      <c r="I26" s="20">
        <f>'Điểm TC 5'!G22</f>
        <v>0</v>
      </c>
      <c r="J26" s="20">
        <f t="shared" ref="J26:J33" si="2">SUM(E26:I26)</f>
        <v>81</v>
      </c>
      <c r="K26" s="24" t="str">
        <f t="shared" si="1"/>
        <v>Tốt</v>
      </c>
    </row>
    <row r="27" spans="1:11" ht="19.95" customHeight="1">
      <c r="A27" s="22">
        <v>21</v>
      </c>
      <c r="B27" s="38" t="s">
        <v>73</v>
      </c>
      <c r="C27" s="28" t="s">
        <v>74</v>
      </c>
      <c r="D27" s="37">
        <v>37183</v>
      </c>
      <c r="E27" s="17">
        <f>'Điểm TC 1'!L23</f>
        <v>18</v>
      </c>
      <c r="F27" s="23">
        <f>'Điểm TC 2'!J23</f>
        <v>25</v>
      </c>
      <c r="G27" s="23">
        <f>'Điểm TC 3'!G23</f>
        <v>20</v>
      </c>
      <c r="H27" s="23">
        <f>'Điểm TC 4'!H23</f>
        <v>20</v>
      </c>
      <c r="I27" s="20">
        <f>'Điểm TC 5'!G23</f>
        <v>10</v>
      </c>
      <c r="J27" s="20">
        <f t="shared" si="2"/>
        <v>93</v>
      </c>
      <c r="K27" s="24" t="str">
        <f t="shared" ref="K27:K32" si="3">IF(J27&gt;=90,"Xuất sắc", IF(J27&gt;=80,"Tốt", IF(J27&gt;=65, "Khá", IF(J27&gt;=50,"TB", IF(J27&gt;=35, "Yếu", "Kém")))))</f>
        <v>Xuất sắc</v>
      </c>
    </row>
    <row r="28" spans="1:11">
      <c r="A28" s="22">
        <v>22</v>
      </c>
      <c r="B28" s="38" t="s">
        <v>75</v>
      </c>
      <c r="C28" s="28" t="s">
        <v>76</v>
      </c>
      <c r="D28" s="37">
        <v>36999</v>
      </c>
      <c r="E28" s="17">
        <f>'Điểm TC 1'!L24</f>
        <v>16</v>
      </c>
      <c r="F28" s="23">
        <f>'Điểm TC 2'!J24</f>
        <v>25</v>
      </c>
      <c r="G28" s="23">
        <f>'Điểm TC 3'!G24</f>
        <v>20</v>
      </c>
      <c r="H28" s="23">
        <f>'Điểm TC 4'!H24</f>
        <v>20</v>
      </c>
      <c r="I28" s="20">
        <f>'Điểm TC 5'!G24</f>
        <v>0</v>
      </c>
      <c r="J28" s="20">
        <f t="shared" si="2"/>
        <v>81</v>
      </c>
      <c r="K28" s="24" t="str">
        <f t="shared" si="3"/>
        <v>Tốt</v>
      </c>
    </row>
    <row r="29" spans="1:11">
      <c r="A29" s="22">
        <v>23</v>
      </c>
      <c r="B29" s="38" t="s">
        <v>77</v>
      </c>
      <c r="C29" s="28" t="s">
        <v>78</v>
      </c>
      <c r="D29" s="37">
        <v>37205</v>
      </c>
      <c r="E29" s="17">
        <f>'Điểm TC 1'!L25</f>
        <v>5</v>
      </c>
      <c r="F29" s="23">
        <f>'Điểm TC 2'!J25</f>
        <v>25</v>
      </c>
      <c r="G29" s="23">
        <f>'Điểm TC 3'!G25</f>
        <v>20</v>
      </c>
      <c r="H29" s="23">
        <f>'Điểm TC 4'!H25</f>
        <v>18</v>
      </c>
      <c r="I29" s="20">
        <f>'Điểm TC 5'!G25</f>
        <v>10</v>
      </c>
      <c r="J29" s="25">
        <f t="shared" si="2"/>
        <v>78</v>
      </c>
      <c r="K29" s="26" t="str">
        <f t="shared" si="3"/>
        <v>Khá</v>
      </c>
    </row>
    <row r="30" spans="1:11" s="2" customFormat="1" ht="18.75" customHeight="1">
      <c r="A30" s="22">
        <v>24</v>
      </c>
      <c r="B30" s="38" t="s">
        <v>79</v>
      </c>
      <c r="C30" s="28" t="s">
        <v>80</v>
      </c>
      <c r="D30" s="37">
        <v>36749</v>
      </c>
      <c r="E30" s="17">
        <f>'Điểm TC 1'!L26</f>
        <v>15</v>
      </c>
      <c r="F30" s="23">
        <f>'Điểm TC 2'!J26</f>
        <v>25</v>
      </c>
      <c r="G30" s="23">
        <f>'Điểm TC 3'!G26</f>
        <v>20</v>
      </c>
      <c r="H30" s="23">
        <f>'Điểm TC 4'!H26</f>
        <v>20</v>
      </c>
      <c r="I30" s="20">
        <f>'Điểm TC 5'!G26</f>
        <v>0</v>
      </c>
      <c r="J30" s="20">
        <f t="shared" si="2"/>
        <v>80</v>
      </c>
      <c r="K30" s="24" t="str">
        <f t="shared" si="3"/>
        <v>Tốt</v>
      </c>
    </row>
    <row r="31" spans="1:11" s="2" customFormat="1" ht="18.75" customHeight="1">
      <c r="A31" s="22">
        <v>25</v>
      </c>
      <c r="B31" s="38" t="s">
        <v>81</v>
      </c>
      <c r="C31" s="28" t="s">
        <v>82</v>
      </c>
      <c r="D31" s="37">
        <v>37029</v>
      </c>
      <c r="E31" s="17">
        <f>'Điểm TC 1'!L27</f>
        <v>15</v>
      </c>
      <c r="F31" s="23">
        <f>'Điểm TC 2'!J27</f>
        <v>25</v>
      </c>
      <c r="G31" s="23">
        <f>'Điểm TC 3'!G27</f>
        <v>20</v>
      </c>
      <c r="H31" s="23">
        <f>'Điểm TC 4'!H27</f>
        <v>20</v>
      </c>
      <c r="I31" s="20">
        <f>'Điểm TC 5'!G27</f>
        <v>0</v>
      </c>
      <c r="J31" s="10">
        <f t="shared" si="2"/>
        <v>80</v>
      </c>
      <c r="K31" s="27" t="str">
        <f t="shared" si="3"/>
        <v>Tốt</v>
      </c>
    </row>
    <row r="32" spans="1:11" s="2" customFormat="1" ht="18.75" customHeight="1">
      <c r="A32" s="22">
        <v>26</v>
      </c>
      <c r="B32" s="38" t="s">
        <v>83</v>
      </c>
      <c r="C32" s="28" t="s">
        <v>84</v>
      </c>
      <c r="D32" s="37">
        <v>37014</v>
      </c>
      <c r="E32" s="17">
        <f>'Điểm TC 1'!L28</f>
        <v>16</v>
      </c>
      <c r="F32" s="23">
        <f>'Điểm TC 2'!J28</f>
        <v>25</v>
      </c>
      <c r="G32" s="23">
        <f>'Điểm TC 3'!G28</f>
        <v>20</v>
      </c>
      <c r="H32" s="23">
        <f>'Điểm TC 4'!H28</f>
        <v>20</v>
      </c>
      <c r="I32" s="20">
        <f>'Điểm TC 5'!G28</f>
        <v>0</v>
      </c>
      <c r="J32" s="10">
        <f t="shared" si="2"/>
        <v>81</v>
      </c>
      <c r="K32" s="27" t="str">
        <f t="shared" si="3"/>
        <v>Tốt</v>
      </c>
    </row>
    <row r="33" spans="1:15" s="2" customFormat="1">
      <c r="A33" s="22">
        <v>27</v>
      </c>
      <c r="B33" s="38" t="s">
        <v>85</v>
      </c>
      <c r="C33" s="28" t="s">
        <v>86</v>
      </c>
      <c r="D33" s="37">
        <v>37248</v>
      </c>
      <c r="E33" s="17">
        <f>'Điểm TC 1'!L29</f>
        <v>15</v>
      </c>
      <c r="F33" s="23">
        <f>'Điểm TC 2'!J29</f>
        <v>25</v>
      </c>
      <c r="G33" s="23">
        <f>'Điểm TC 3'!G29</f>
        <v>20</v>
      </c>
      <c r="H33" s="23">
        <f>'Điểm TC 4'!H29</f>
        <v>20</v>
      </c>
      <c r="I33" s="20">
        <f>'Điểm TC 5'!G29</f>
        <v>0</v>
      </c>
      <c r="J33" s="10">
        <f t="shared" si="2"/>
        <v>80</v>
      </c>
      <c r="K33" s="10" t="str">
        <f>IF(J33&gt;=90,"Xuất sắc",IF(J33&gt;=80,"Tốt",IF(J33&gt;=65,"Khá",IF(J33&gt;=50,"TB",IF(J33&gt;=35,"Yếu","Kém")))))</f>
        <v>Tốt</v>
      </c>
    </row>
    <row r="34" spans="1:15" s="2" customFormat="1">
      <c r="A34" s="22">
        <v>28</v>
      </c>
      <c r="B34" s="38" t="s">
        <v>87</v>
      </c>
      <c r="C34" s="28" t="s">
        <v>88</v>
      </c>
      <c r="D34" s="37">
        <v>36904</v>
      </c>
      <c r="E34" s="17">
        <f>'Điểm TC 1'!L30</f>
        <v>5</v>
      </c>
      <c r="F34" s="23">
        <f>'Điểm TC 2'!J30</f>
        <v>19</v>
      </c>
      <c r="G34" s="23">
        <f>'Điểm TC 3'!G30</f>
        <v>18</v>
      </c>
      <c r="H34" s="23">
        <f>'Điểm TC 4'!H30</f>
        <v>10</v>
      </c>
      <c r="I34" s="20">
        <f>'Điểm TC 5'!G30</f>
        <v>0</v>
      </c>
      <c r="J34" s="10">
        <f t="shared" ref="J34:J41" si="4">SUM(E34:I34)</f>
        <v>52</v>
      </c>
      <c r="K34" s="10" t="str">
        <f t="shared" ref="K34:K41" si="5">IF(J34&gt;=90,"Xuất sắc",IF(J34&gt;=80,"Tốt",IF(J34&gt;=65,"Khá",IF(J34&gt;=50,"TB",IF(J34&gt;=35,"Yếu","Kém")))))</f>
        <v>TB</v>
      </c>
    </row>
    <row r="35" spans="1:15" s="2" customFormat="1">
      <c r="A35" s="22">
        <v>29</v>
      </c>
      <c r="B35" s="38" t="s">
        <v>89</v>
      </c>
      <c r="C35" s="28" t="s">
        <v>90</v>
      </c>
      <c r="D35" s="37">
        <v>37220</v>
      </c>
      <c r="E35" s="17">
        <f>'Điểm TC 1'!L31</f>
        <v>16</v>
      </c>
      <c r="F35" s="23">
        <f>'Điểm TC 2'!J31</f>
        <v>25</v>
      </c>
      <c r="G35" s="23">
        <f>'Điểm TC 3'!G31</f>
        <v>20</v>
      </c>
      <c r="H35" s="23">
        <f>'Điểm TC 4'!H31</f>
        <v>20</v>
      </c>
      <c r="I35" s="20">
        <f>'Điểm TC 5'!G31</f>
        <v>0</v>
      </c>
      <c r="J35" s="10">
        <f t="shared" si="4"/>
        <v>81</v>
      </c>
      <c r="K35" s="10" t="str">
        <f t="shared" si="5"/>
        <v>Tốt</v>
      </c>
    </row>
    <row r="36" spans="1:15" s="2" customFormat="1">
      <c r="A36" s="22">
        <v>30</v>
      </c>
      <c r="B36" s="38" t="s">
        <v>91</v>
      </c>
      <c r="C36" s="28" t="s">
        <v>92</v>
      </c>
      <c r="D36" s="37">
        <v>37124</v>
      </c>
      <c r="E36" s="17">
        <f>'Điểm TC 1'!L32</f>
        <v>18</v>
      </c>
      <c r="F36" s="23">
        <f>'Điểm TC 2'!J32</f>
        <v>25</v>
      </c>
      <c r="G36" s="23">
        <f>'Điểm TC 3'!G32</f>
        <v>20</v>
      </c>
      <c r="H36" s="23">
        <f>'Điểm TC 4'!H32</f>
        <v>20</v>
      </c>
      <c r="I36" s="20">
        <f>'Điểm TC 5'!G32</f>
        <v>10</v>
      </c>
      <c r="J36" s="10">
        <f t="shared" si="4"/>
        <v>93</v>
      </c>
      <c r="K36" s="10" t="str">
        <f t="shared" si="5"/>
        <v>Xuất sắc</v>
      </c>
    </row>
    <row r="37" spans="1:15" s="2" customFormat="1">
      <c r="A37" s="22">
        <v>31</v>
      </c>
      <c r="B37" s="38" t="s">
        <v>93</v>
      </c>
      <c r="C37" s="28" t="s">
        <v>94</v>
      </c>
      <c r="D37" s="37">
        <v>37047</v>
      </c>
      <c r="E37" s="17">
        <f>'Điểm TC 1'!L33</f>
        <v>16</v>
      </c>
      <c r="F37" s="23">
        <f>'Điểm TC 2'!J33</f>
        <v>25</v>
      </c>
      <c r="G37" s="23">
        <f>'Điểm TC 3'!G33</f>
        <v>20</v>
      </c>
      <c r="H37" s="23">
        <f>'Điểm TC 4'!H33</f>
        <v>20</v>
      </c>
      <c r="I37" s="20">
        <f>'Điểm TC 5'!G33</f>
        <v>0</v>
      </c>
      <c r="J37" s="10">
        <f t="shared" si="4"/>
        <v>81</v>
      </c>
      <c r="K37" s="10" t="str">
        <f t="shared" si="5"/>
        <v>Tốt</v>
      </c>
    </row>
    <row r="38" spans="1:15" s="2" customFormat="1">
      <c r="A38" s="22">
        <v>32</v>
      </c>
      <c r="B38" s="38" t="s">
        <v>95</v>
      </c>
      <c r="C38" s="28" t="s">
        <v>96</v>
      </c>
      <c r="D38" s="37">
        <v>36901</v>
      </c>
      <c r="E38" s="17">
        <f>'Điểm TC 1'!L34</f>
        <v>17</v>
      </c>
      <c r="F38" s="23">
        <f>'Điểm TC 2'!J34</f>
        <v>25</v>
      </c>
      <c r="G38" s="23">
        <f>'Điểm TC 3'!G34</f>
        <v>20</v>
      </c>
      <c r="H38" s="23">
        <f>'Điểm TC 4'!H34</f>
        <v>20</v>
      </c>
      <c r="I38" s="20">
        <f>'Điểm TC 5'!G34</f>
        <v>0</v>
      </c>
      <c r="J38" s="10">
        <f t="shared" si="4"/>
        <v>82</v>
      </c>
      <c r="K38" s="10" t="str">
        <f t="shared" si="5"/>
        <v>Tốt</v>
      </c>
    </row>
    <row r="39" spans="1:15" s="2" customFormat="1">
      <c r="A39" s="22">
        <v>33</v>
      </c>
      <c r="B39" s="38" t="s">
        <v>97</v>
      </c>
      <c r="C39" s="28" t="s">
        <v>98</v>
      </c>
      <c r="D39" s="37">
        <v>36636</v>
      </c>
      <c r="E39" s="17">
        <f>'Điểm TC 1'!L35</f>
        <v>5</v>
      </c>
      <c r="F39" s="23">
        <f>'Điểm TC 2'!J35</f>
        <v>19</v>
      </c>
      <c r="G39" s="23">
        <f>'Điểm TC 3'!G35</f>
        <v>18</v>
      </c>
      <c r="H39" s="23">
        <f>'Điểm TC 4'!H35</f>
        <v>10</v>
      </c>
      <c r="I39" s="20">
        <f>'Điểm TC 5'!G35</f>
        <v>0</v>
      </c>
      <c r="J39" s="10">
        <f t="shared" si="4"/>
        <v>52</v>
      </c>
      <c r="K39" s="10" t="str">
        <f t="shared" si="5"/>
        <v>TB</v>
      </c>
    </row>
    <row r="40" spans="1:15" s="2" customFormat="1">
      <c r="A40" s="22">
        <v>34</v>
      </c>
      <c r="B40" s="38" t="s">
        <v>99</v>
      </c>
      <c r="C40" s="28" t="s">
        <v>100</v>
      </c>
      <c r="D40" s="37">
        <v>36848</v>
      </c>
      <c r="E40" s="17">
        <f>'Điểm TC 1'!L36</f>
        <v>16</v>
      </c>
      <c r="F40" s="23">
        <f>'Điểm TC 2'!J36</f>
        <v>25</v>
      </c>
      <c r="G40" s="23">
        <f>'Điểm TC 3'!G36</f>
        <v>20</v>
      </c>
      <c r="H40" s="23">
        <f>'Điểm TC 4'!H36</f>
        <v>20</v>
      </c>
      <c r="I40" s="20">
        <f>'Điểm TC 5'!G36</f>
        <v>0</v>
      </c>
      <c r="J40" s="10">
        <f t="shared" si="4"/>
        <v>81</v>
      </c>
      <c r="K40" s="10" t="str">
        <f t="shared" si="5"/>
        <v>Tốt</v>
      </c>
    </row>
    <row r="41" spans="1:15" s="2" customFormat="1">
      <c r="A41" s="22">
        <v>35</v>
      </c>
      <c r="B41" s="38" t="s">
        <v>101</v>
      </c>
      <c r="C41" s="28" t="s">
        <v>102</v>
      </c>
      <c r="D41" s="37">
        <v>37110</v>
      </c>
      <c r="E41" s="17">
        <f>'Điểm TC 1'!L37</f>
        <v>15</v>
      </c>
      <c r="F41" s="23">
        <f>'Điểm TC 2'!J37</f>
        <v>25</v>
      </c>
      <c r="G41" s="23">
        <f>'Điểm TC 3'!G37</f>
        <v>20</v>
      </c>
      <c r="H41" s="23">
        <f>'Điểm TC 4'!H37</f>
        <v>20</v>
      </c>
      <c r="I41" s="20">
        <f>'Điểm TC 5'!G37</f>
        <v>0</v>
      </c>
      <c r="J41" s="10">
        <f t="shared" si="4"/>
        <v>80</v>
      </c>
      <c r="K41" s="10" t="str">
        <f t="shared" si="5"/>
        <v>Tốt</v>
      </c>
    </row>
    <row r="42" spans="1:15" s="2" customFormat="1">
      <c r="A42" s="22">
        <v>36</v>
      </c>
      <c r="B42" s="38" t="s">
        <v>103</v>
      </c>
      <c r="C42" s="28" t="s">
        <v>104</v>
      </c>
      <c r="D42" s="37">
        <v>36538</v>
      </c>
      <c r="E42" s="17">
        <f>'Điểm TC 1'!L38</f>
        <v>15</v>
      </c>
      <c r="F42" s="23">
        <f>'Điểm TC 2'!J38</f>
        <v>25</v>
      </c>
      <c r="G42" s="23">
        <f>'Điểm TC 3'!G38</f>
        <v>20</v>
      </c>
      <c r="H42" s="23">
        <f>'Điểm TC 4'!H38</f>
        <v>20</v>
      </c>
      <c r="I42" s="20">
        <f>'Điểm TC 5'!G38</f>
        <v>0</v>
      </c>
      <c r="J42" s="10">
        <f>SUM(E42:I42)</f>
        <v>80</v>
      </c>
      <c r="K42" s="10" t="str">
        <f>IF(J42&gt;=90,"Xuất sắc",IF(J42&gt;=80,"Tốt",IF(J42&gt;=65,"Khá",IF(J42&gt;=50,"TB",IF(J42&gt;=35,"Yếu","Kém")))))</f>
        <v>Tốt</v>
      </c>
    </row>
    <row r="43" spans="1:15" s="2" customFormat="1">
      <c r="A43" s="14"/>
      <c r="B43" s="12"/>
      <c r="C43" s="13"/>
      <c r="D43" s="12"/>
      <c r="E43" s="15"/>
      <c r="F43" s="15"/>
      <c r="G43" s="15"/>
      <c r="H43" s="15"/>
      <c r="I43" s="15"/>
      <c r="J43" s="15"/>
      <c r="K43" s="16"/>
    </row>
    <row r="44" spans="1:15" s="2" customFormat="1">
      <c r="A44" s="3"/>
      <c r="B44" s="6" t="s">
        <v>17</v>
      </c>
      <c r="C44" s="6" t="str">
        <f>"= "&amp;COUNTIF($K$7:$K$42,"Xuất sắc")&amp;" / "&amp;COUNTA($K$7:$K$42)</f>
        <v>= 4 / 36</v>
      </c>
      <c r="D44" s="7">
        <f>COUNTIF($K$7:$K$42,"Xuất sắc")/COUNTA($K$7:$K$42)</f>
        <v>0.1111111111111111</v>
      </c>
      <c r="E44" s="8"/>
      <c r="F44" s="6" t="s">
        <v>20</v>
      </c>
      <c r="G44" s="9"/>
      <c r="H44" s="8"/>
      <c r="I44" s="6" t="str">
        <f>"= "&amp;COUNTIF($K$7:$K$42,"TB")&amp;" / "&amp;COUNTA($K$7:$K$42)</f>
        <v>= 3 / 36</v>
      </c>
      <c r="J44" s="7">
        <f>COUNTIF($K$7:$K$42,"TB")/COUNTA($K$7:$K$42)</f>
        <v>8.3333333333333329E-2</v>
      </c>
      <c r="O44" s="11"/>
    </row>
    <row r="45" spans="1:15">
      <c r="B45" s="6" t="s">
        <v>18</v>
      </c>
      <c r="C45" s="6" t="str">
        <f>"= "&amp;COUNTIF($K$7:$K$243,"Tốt")&amp;" / "&amp;COUNTA($K$7:$K$42)</f>
        <v>= 27 / 36</v>
      </c>
      <c r="D45" s="7">
        <f>COUNTIF($K$7:$K$42,"Tốt")/COUNTA($K$7:$K$42)</f>
        <v>0.75</v>
      </c>
      <c r="E45" s="8"/>
      <c r="F45" s="6" t="s">
        <v>21</v>
      </c>
      <c r="G45" s="9"/>
      <c r="H45" s="8"/>
      <c r="I45" s="6" t="str">
        <f>"= "&amp;COUNTIF($K$7:$K$42,"Yếu")&amp;" / "&amp;COUNTA($K$7:$K$42)</f>
        <v>= 0 / 36</v>
      </c>
      <c r="J45" s="7">
        <f>COUNTIF($K$7:$K$42,"Yếu")/COUNTA($K$7:$K$42)</f>
        <v>0</v>
      </c>
    </row>
    <row r="46" spans="1:15">
      <c r="B46" s="6" t="s">
        <v>19</v>
      </c>
      <c r="C46" s="6" t="str">
        <f>"= "&amp;COUNTIF($K$7:$K$42,"Khá")&amp;" / "&amp;COUNTA($K$7:$K$42)</f>
        <v>= 2 / 36</v>
      </c>
      <c r="D46" s="7">
        <f>COUNTIF($K$7:$K$42,"Khá")/COUNTA($K$7:$K$42)</f>
        <v>5.5555555555555552E-2</v>
      </c>
      <c r="E46" s="8"/>
      <c r="F46" s="6" t="s">
        <v>22</v>
      </c>
      <c r="G46" s="8"/>
      <c r="H46" s="5"/>
      <c r="I46" s="6" t="str">
        <f>"= "&amp;COUNTIF($K$7:$K$42,"Kém")&amp;" / "&amp;COUNTA($K$7:$K$42)</f>
        <v>= 0 / 36</v>
      </c>
      <c r="J46" s="7">
        <f>COUNTIF($K$7:$K$42,"Kém")/COUNTA($K$7:$K$42)</f>
        <v>0</v>
      </c>
    </row>
    <row r="47" spans="1:15">
      <c r="C47" s="8"/>
      <c r="D47" s="8"/>
      <c r="E47" s="8"/>
      <c r="F47" s="8"/>
      <c r="K47" s="4"/>
    </row>
    <row r="48" spans="1:15">
      <c r="F48" s="61" t="str">
        <f ca="1">"Hưng Yên, ngày "&amp;DAY(TODAY())&amp;" tháng "&amp;MONTH(TODAY())&amp;" năm "&amp;YEAR(NOW())</f>
        <v>Hưng Yên, ngày 23 tháng 8 năm 2023</v>
      </c>
      <c r="G48" s="61"/>
      <c r="H48" s="61"/>
      <c r="I48" s="61"/>
      <c r="J48" s="61"/>
      <c r="K48" s="61"/>
    </row>
    <row r="49" spans="1:11">
      <c r="A49" s="1"/>
      <c r="B49" s="60" t="s">
        <v>171</v>
      </c>
      <c r="C49" s="60"/>
      <c r="D49" s="60" t="s">
        <v>15</v>
      </c>
      <c r="E49" s="60"/>
      <c r="F49" s="60" t="s">
        <v>16</v>
      </c>
      <c r="G49" s="60"/>
      <c r="H49" s="60"/>
      <c r="I49" s="60"/>
      <c r="J49" s="60"/>
      <c r="K49" s="60"/>
    </row>
    <row r="50" spans="1:11">
      <c r="A50" s="1"/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>
      <c r="A51" s="1"/>
      <c r="B51" s="1"/>
      <c r="C51" s="2"/>
      <c r="D51" s="2"/>
      <c r="E51" s="2"/>
      <c r="F51" s="2"/>
      <c r="G51" s="2"/>
      <c r="H51" s="2"/>
      <c r="I51" s="1"/>
      <c r="J51" s="2"/>
      <c r="K51" s="2"/>
    </row>
    <row r="52" spans="1:11">
      <c r="A52" s="1"/>
      <c r="B52" s="1"/>
      <c r="C52" s="2"/>
      <c r="D52" s="2"/>
      <c r="E52" s="2"/>
      <c r="F52" s="2"/>
      <c r="G52" s="2"/>
      <c r="H52" s="2"/>
      <c r="I52" s="1"/>
      <c r="J52" s="2"/>
      <c r="K52" s="2"/>
    </row>
    <row r="53" spans="1:11">
      <c r="A53" s="1"/>
      <c r="B53" s="63" t="s">
        <v>214</v>
      </c>
      <c r="C53" s="63"/>
      <c r="D53" s="63" t="s">
        <v>24</v>
      </c>
      <c r="E53" s="63"/>
      <c r="F53" s="63" t="str">
        <f>IF($B$5=101198, "Nguyễn Thị Bích Quyên", IF($B$5=125204, "Nguyễn Thành Trung", IF($B$5=125207, "Ngô Quang Hưng", "")))</f>
        <v>Nguyễn Thị Bích Quyên</v>
      </c>
      <c r="G53" s="63"/>
      <c r="H53" s="63"/>
      <c r="I53" s="63"/>
      <c r="J53" s="63"/>
      <c r="K53" s="63"/>
    </row>
  </sheetData>
  <mergeCells count="15">
    <mergeCell ref="D53:E53"/>
    <mergeCell ref="F53:K53"/>
    <mergeCell ref="B53:C53"/>
    <mergeCell ref="F49:K49"/>
    <mergeCell ref="F50:K50"/>
    <mergeCell ref="F48:K48"/>
    <mergeCell ref="D49:E49"/>
    <mergeCell ref="D50:E50"/>
    <mergeCell ref="B49:C49"/>
    <mergeCell ref="B50:C50"/>
    <mergeCell ref="E1:K1"/>
    <mergeCell ref="A4:K4"/>
    <mergeCell ref="E2:K2"/>
    <mergeCell ref="A1:D1"/>
    <mergeCell ref="A2:D2"/>
  </mergeCells>
  <phoneticPr fontId="3" type="noConversion"/>
  <printOptions horizontalCentered="1"/>
  <pageMargins left="0.2" right="0.2" top="0.75" bottom="0" header="0.5" footer="0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pane ySplit="2" topLeftCell="A3" activePane="bottomLeft" state="frozen"/>
      <selection pane="bottomLeft" activeCell="A3" sqref="A3"/>
    </sheetView>
  </sheetViews>
  <sheetFormatPr defaultColWidth="8.77734375" defaultRowHeight="13.2"/>
  <cols>
    <col min="1" max="1" width="8.77734375" style="29" customWidth="1"/>
    <col min="2" max="2" width="12.109375" style="29" customWidth="1"/>
    <col min="3" max="3" width="26.6640625" style="29" customWidth="1"/>
    <col min="4" max="5" width="9.6640625" style="29" customWidth="1"/>
    <col min="6" max="6" width="13.109375" style="29" bestFit="1" customWidth="1"/>
    <col min="7" max="7" width="14.33203125" style="29" customWidth="1"/>
    <col min="8" max="8" width="9.44140625" style="29" bestFit="1" customWidth="1"/>
    <col min="9" max="9" width="10.6640625" style="29" bestFit="1" customWidth="1"/>
    <col min="10" max="10" width="13.33203125" style="29" bestFit="1" customWidth="1"/>
    <col min="11" max="11" width="8.77734375" style="29"/>
    <col min="12" max="12" width="15.77734375" style="29" bestFit="1" customWidth="1"/>
    <col min="13" max="16384" width="8.77734375" style="29"/>
  </cols>
  <sheetData>
    <row r="1" spans="1:12" ht="31.2">
      <c r="A1" s="64" t="s">
        <v>0</v>
      </c>
      <c r="B1" s="64" t="s">
        <v>14</v>
      </c>
      <c r="C1" s="64" t="s">
        <v>1</v>
      </c>
      <c r="D1" s="64" t="s">
        <v>25</v>
      </c>
      <c r="E1" s="31" t="s">
        <v>28</v>
      </c>
      <c r="F1" s="31" t="s">
        <v>133</v>
      </c>
      <c r="G1" s="31" t="s">
        <v>119</v>
      </c>
      <c r="H1" s="31" t="s">
        <v>131</v>
      </c>
      <c r="I1" s="31" t="s">
        <v>132</v>
      </c>
      <c r="J1" s="31" t="s">
        <v>118</v>
      </c>
      <c r="K1" s="31" t="s">
        <v>29</v>
      </c>
      <c r="L1" s="31" t="s">
        <v>30</v>
      </c>
    </row>
    <row r="2" spans="1:12" ht="15.6">
      <c r="A2" s="64"/>
      <c r="B2" s="64"/>
      <c r="C2" s="64"/>
      <c r="D2" s="64"/>
      <c r="E2" s="32"/>
      <c r="F2" s="32">
        <v>14</v>
      </c>
      <c r="G2" s="32">
        <v>6</v>
      </c>
      <c r="H2" s="32">
        <v>2</v>
      </c>
      <c r="I2" s="32">
        <v>2</v>
      </c>
      <c r="J2" s="32">
        <v>4</v>
      </c>
      <c r="K2" s="32">
        <v>6</v>
      </c>
      <c r="L2" s="32">
        <v>20</v>
      </c>
    </row>
    <row r="3" spans="1:12" ht="15.6">
      <c r="A3" s="47">
        <v>1</v>
      </c>
      <c r="B3" s="48" t="s">
        <v>33</v>
      </c>
      <c r="C3" s="48" t="s">
        <v>34</v>
      </c>
      <c r="D3" s="49">
        <v>1.5</v>
      </c>
      <c r="E3" s="50">
        <v>12</v>
      </c>
      <c r="F3" s="51">
        <f>E3/$F$2</f>
        <v>0.8571428571428571</v>
      </c>
      <c r="G3" s="52">
        <v>5</v>
      </c>
      <c r="H3" s="52">
        <v>0</v>
      </c>
      <c r="I3" s="52">
        <v>0</v>
      </c>
      <c r="J3" s="52">
        <f t="shared" ref="J3:J29" si="0">IF(F3=0%, 4, IF(F3&lt;10%, 3, IF(F3&lt;=20%, 2, IF(F3&lt;=30%,1,0))))</f>
        <v>0</v>
      </c>
      <c r="K3" s="52">
        <f t="shared" ref="K3:K29" si="1">IF(D3&lt;5, 0, IF(D3&lt;6, 2, IF(D3&lt;7, 3, IF(D3&lt;8, 4, IF(D3&lt;9, 5,6)))))</f>
        <v>0</v>
      </c>
      <c r="L3" s="52">
        <f>SUM(G3:K3)</f>
        <v>5</v>
      </c>
    </row>
    <row r="4" spans="1:12" ht="15.6">
      <c r="A4" s="47">
        <v>2</v>
      </c>
      <c r="B4" s="48" t="s">
        <v>35</v>
      </c>
      <c r="C4" s="48" t="s">
        <v>36</v>
      </c>
      <c r="D4" s="49">
        <v>7.8</v>
      </c>
      <c r="E4" s="50">
        <v>0</v>
      </c>
      <c r="F4" s="51">
        <f t="shared" ref="F4:F38" si="2">E4/$F$2</f>
        <v>0</v>
      </c>
      <c r="G4" s="52">
        <v>6</v>
      </c>
      <c r="H4" s="52">
        <v>0</v>
      </c>
      <c r="I4" s="52">
        <v>1</v>
      </c>
      <c r="J4" s="52">
        <f>IF(F4=0%, 4, IF(F4&lt;10%, 3, IF(F4&lt;=20%, 2, IF(F4&lt;=30%,1,0))))</f>
        <v>4</v>
      </c>
      <c r="K4" s="52">
        <f t="shared" si="1"/>
        <v>4</v>
      </c>
      <c r="L4" s="52">
        <f t="shared" ref="L4:L38" si="3">SUM(G4:K4)</f>
        <v>15</v>
      </c>
    </row>
    <row r="5" spans="1:12" ht="15.6">
      <c r="A5" s="47">
        <v>3</v>
      </c>
      <c r="B5" s="48" t="s">
        <v>37</v>
      </c>
      <c r="C5" s="48" t="s">
        <v>38</v>
      </c>
      <c r="D5" s="49">
        <v>7.96</v>
      </c>
      <c r="E5" s="50">
        <v>0</v>
      </c>
      <c r="F5" s="51">
        <f t="shared" si="2"/>
        <v>0</v>
      </c>
      <c r="G5" s="52">
        <v>6</v>
      </c>
      <c r="H5" s="52">
        <v>0</v>
      </c>
      <c r="I5" s="52">
        <v>1</v>
      </c>
      <c r="J5" s="52">
        <f t="shared" si="0"/>
        <v>4</v>
      </c>
      <c r="K5" s="52">
        <f t="shared" si="1"/>
        <v>4</v>
      </c>
      <c r="L5" s="52">
        <f t="shared" si="3"/>
        <v>15</v>
      </c>
    </row>
    <row r="6" spans="1:12" ht="15.6">
      <c r="A6" s="47">
        <v>4</v>
      </c>
      <c r="B6" s="48" t="s">
        <v>39</v>
      </c>
      <c r="C6" s="48" t="s">
        <v>40</v>
      </c>
      <c r="D6" s="49">
        <v>8.02</v>
      </c>
      <c r="E6" s="50">
        <v>0</v>
      </c>
      <c r="F6" s="51">
        <f t="shared" si="2"/>
        <v>0</v>
      </c>
      <c r="G6" s="52">
        <v>6</v>
      </c>
      <c r="H6" s="52">
        <v>0</v>
      </c>
      <c r="I6" s="52">
        <v>1</v>
      </c>
      <c r="J6" s="52">
        <f t="shared" si="0"/>
        <v>4</v>
      </c>
      <c r="K6" s="52">
        <f t="shared" si="1"/>
        <v>5</v>
      </c>
      <c r="L6" s="52">
        <f t="shared" si="3"/>
        <v>16</v>
      </c>
    </row>
    <row r="7" spans="1:12" ht="15.6">
      <c r="A7" s="47">
        <v>5</v>
      </c>
      <c r="B7" s="48" t="s">
        <v>41</v>
      </c>
      <c r="C7" s="48" t="s">
        <v>42</v>
      </c>
      <c r="D7" s="49">
        <v>7.58</v>
      </c>
      <c r="E7" s="50">
        <v>0</v>
      </c>
      <c r="F7" s="51">
        <f t="shared" si="2"/>
        <v>0</v>
      </c>
      <c r="G7" s="52">
        <v>6</v>
      </c>
      <c r="H7" s="52">
        <v>0</v>
      </c>
      <c r="I7" s="52">
        <v>1</v>
      </c>
      <c r="J7" s="52">
        <f t="shared" si="0"/>
        <v>4</v>
      </c>
      <c r="K7" s="52">
        <f t="shared" si="1"/>
        <v>4</v>
      </c>
      <c r="L7" s="52">
        <f t="shared" si="3"/>
        <v>15</v>
      </c>
    </row>
    <row r="8" spans="1:12" ht="15.6">
      <c r="A8" s="47">
        <v>6</v>
      </c>
      <c r="B8" s="48" t="s">
        <v>43</v>
      </c>
      <c r="C8" s="48" t="s">
        <v>44</v>
      </c>
      <c r="D8" s="49">
        <v>7.64</v>
      </c>
      <c r="E8" s="50">
        <v>0</v>
      </c>
      <c r="F8" s="51">
        <f t="shared" si="2"/>
        <v>0</v>
      </c>
      <c r="G8" s="52">
        <v>6</v>
      </c>
      <c r="H8" s="52">
        <v>0</v>
      </c>
      <c r="I8" s="52">
        <v>1</v>
      </c>
      <c r="J8" s="52">
        <f t="shared" si="0"/>
        <v>4</v>
      </c>
      <c r="K8" s="52">
        <f t="shared" si="1"/>
        <v>4</v>
      </c>
      <c r="L8" s="52">
        <f t="shared" si="3"/>
        <v>15</v>
      </c>
    </row>
    <row r="9" spans="1:12" ht="15.6">
      <c r="A9" s="47">
        <v>7</v>
      </c>
      <c r="B9" s="48" t="s">
        <v>45</v>
      </c>
      <c r="C9" s="48" t="s">
        <v>46</v>
      </c>
      <c r="D9" s="49">
        <v>8.36</v>
      </c>
      <c r="E9" s="50">
        <v>0</v>
      </c>
      <c r="F9" s="51">
        <f t="shared" si="2"/>
        <v>0</v>
      </c>
      <c r="G9" s="52">
        <v>6</v>
      </c>
      <c r="H9" s="52">
        <v>0</v>
      </c>
      <c r="I9" s="52">
        <v>1</v>
      </c>
      <c r="J9" s="52">
        <f t="shared" si="0"/>
        <v>4</v>
      </c>
      <c r="K9" s="52">
        <f t="shared" si="1"/>
        <v>5</v>
      </c>
      <c r="L9" s="52">
        <f t="shared" si="3"/>
        <v>16</v>
      </c>
    </row>
    <row r="10" spans="1:12" ht="15.6">
      <c r="A10" s="47">
        <v>8</v>
      </c>
      <c r="B10" s="48" t="s">
        <v>47</v>
      </c>
      <c r="C10" s="48" t="s">
        <v>48</v>
      </c>
      <c r="D10" s="49">
        <v>7.78</v>
      </c>
      <c r="E10" s="50">
        <v>0</v>
      </c>
      <c r="F10" s="51">
        <f t="shared" si="2"/>
        <v>0</v>
      </c>
      <c r="G10" s="52">
        <v>6</v>
      </c>
      <c r="H10" s="52">
        <v>0</v>
      </c>
      <c r="I10" s="52">
        <v>1</v>
      </c>
      <c r="J10" s="52">
        <f t="shared" si="0"/>
        <v>4</v>
      </c>
      <c r="K10" s="52">
        <f t="shared" si="1"/>
        <v>4</v>
      </c>
      <c r="L10" s="52">
        <f t="shared" si="3"/>
        <v>15</v>
      </c>
    </row>
    <row r="11" spans="1:12" ht="15.6">
      <c r="A11" s="47">
        <v>9</v>
      </c>
      <c r="B11" s="48" t="s">
        <v>49</v>
      </c>
      <c r="C11" s="48" t="s">
        <v>50</v>
      </c>
      <c r="D11" s="49">
        <v>7.82</v>
      </c>
      <c r="E11" s="50">
        <v>0</v>
      </c>
      <c r="F11" s="51">
        <f t="shared" si="2"/>
        <v>0</v>
      </c>
      <c r="G11" s="52">
        <v>6</v>
      </c>
      <c r="H11" s="52">
        <v>0</v>
      </c>
      <c r="I11" s="52">
        <v>1</v>
      </c>
      <c r="J11" s="52">
        <f t="shared" si="0"/>
        <v>4</v>
      </c>
      <c r="K11" s="52">
        <f>IF(D11&lt;5, 0, IF(D11&lt;6, 2, IF(D11&lt;7, 3, IF(D11&lt;8, 4, IF(D11&lt;9, 5,6)))))</f>
        <v>4</v>
      </c>
      <c r="L11" s="52">
        <f t="shared" si="3"/>
        <v>15</v>
      </c>
    </row>
    <row r="12" spans="1:12" ht="15.6">
      <c r="A12" s="47">
        <v>10</v>
      </c>
      <c r="B12" s="48" t="s">
        <v>51</v>
      </c>
      <c r="C12" s="48" t="s">
        <v>52</v>
      </c>
      <c r="D12" s="49">
        <v>8.6199999999999992</v>
      </c>
      <c r="E12" s="50">
        <v>0</v>
      </c>
      <c r="F12" s="51">
        <f t="shared" si="2"/>
        <v>0</v>
      </c>
      <c r="G12" s="52">
        <v>6</v>
      </c>
      <c r="H12" s="52">
        <v>0</v>
      </c>
      <c r="I12" s="52">
        <v>1</v>
      </c>
      <c r="J12" s="52">
        <f t="shared" si="0"/>
        <v>4</v>
      </c>
      <c r="K12" s="52">
        <f t="shared" si="1"/>
        <v>5</v>
      </c>
      <c r="L12" s="52">
        <f t="shared" si="3"/>
        <v>16</v>
      </c>
    </row>
    <row r="13" spans="1:12" ht="15.6">
      <c r="A13" s="47">
        <v>11</v>
      </c>
      <c r="B13" s="48" t="s">
        <v>53</v>
      </c>
      <c r="C13" s="48" t="s">
        <v>54</v>
      </c>
      <c r="D13" s="49">
        <v>8.1</v>
      </c>
      <c r="E13" s="50">
        <v>0</v>
      </c>
      <c r="F13" s="51">
        <f t="shared" si="2"/>
        <v>0</v>
      </c>
      <c r="G13" s="52">
        <v>6</v>
      </c>
      <c r="H13" s="52">
        <v>0</v>
      </c>
      <c r="I13" s="52">
        <v>1</v>
      </c>
      <c r="J13" s="52">
        <f t="shared" si="0"/>
        <v>4</v>
      </c>
      <c r="K13" s="52">
        <f t="shared" si="1"/>
        <v>5</v>
      </c>
      <c r="L13" s="52">
        <f t="shared" si="3"/>
        <v>16</v>
      </c>
    </row>
    <row r="14" spans="1:12" ht="15.6">
      <c r="A14" s="47">
        <v>12</v>
      </c>
      <c r="B14" s="48" t="s">
        <v>55</v>
      </c>
      <c r="C14" s="48" t="s">
        <v>56</v>
      </c>
      <c r="D14" s="49">
        <v>7.84</v>
      </c>
      <c r="E14" s="50">
        <v>0</v>
      </c>
      <c r="F14" s="51">
        <f t="shared" si="2"/>
        <v>0</v>
      </c>
      <c r="G14" s="52">
        <v>6</v>
      </c>
      <c r="H14" s="52">
        <v>0</v>
      </c>
      <c r="I14" s="52">
        <v>1</v>
      </c>
      <c r="J14" s="52">
        <f t="shared" si="0"/>
        <v>4</v>
      </c>
      <c r="K14" s="52">
        <f t="shared" si="1"/>
        <v>4</v>
      </c>
      <c r="L14" s="52">
        <f t="shared" si="3"/>
        <v>15</v>
      </c>
    </row>
    <row r="15" spans="1:12" ht="15.6">
      <c r="A15" s="47">
        <v>13</v>
      </c>
      <c r="B15" s="48" t="s">
        <v>57</v>
      </c>
      <c r="C15" s="48" t="s">
        <v>58</v>
      </c>
      <c r="D15" s="49">
        <v>7.96</v>
      </c>
      <c r="E15" s="50">
        <v>0</v>
      </c>
      <c r="F15" s="51">
        <f t="shared" si="2"/>
        <v>0</v>
      </c>
      <c r="G15" s="52">
        <v>6</v>
      </c>
      <c r="H15" s="52">
        <v>0</v>
      </c>
      <c r="I15" s="52">
        <v>1</v>
      </c>
      <c r="J15" s="52">
        <f t="shared" si="0"/>
        <v>4</v>
      </c>
      <c r="K15" s="52">
        <f t="shared" si="1"/>
        <v>4</v>
      </c>
      <c r="L15" s="52">
        <f t="shared" si="3"/>
        <v>15</v>
      </c>
    </row>
    <row r="16" spans="1:12" ht="15.6">
      <c r="A16" s="47">
        <v>14</v>
      </c>
      <c r="B16" s="48" t="s">
        <v>59</v>
      </c>
      <c r="C16" s="48" t="s">
        <v>60</v>
      </c>
      <c r="D16" s="49">
        <v>1.7</v>
      </c>
      <c r="E16" s="50">
        <v>12</v>
      </c>
      <c r="F16" s="51">
        <f>E16/$F$2</f>
        <v>0.8571428571428571</v>
      </c>
      <c r="G16" s="52">
        <v>5</v>
      </c>
      <c r="H16" s="52">
        <v>0</v>
      </c>
      <c r="I16" s="52">
        <v>0</v>
      </c>
      <c r="J16" s="52">
        <f t="shared" si="0"/>
        <v>0</v>
      </c>
      <c r="K16" s="52">
        <f t="shared" si="1"/>
        <v>0</v>
      </c>
      <c r="L16" s="52">
        <f t="shared" si="3"/>
        <v>5</v>
      </c>
    </row>
    <row r="17" spans="1:12" ht="15.6">
      <c r="A17" s="47">
        <v>15</v>
      </c>
      <c r="B17" s="48" t="s">
        <v>61</v>
      </c>
      <c r="C17" s="48" t="s">
        <v>62</v>
      </c>
      <c r="D17" s="49">
        <v>7.6</v>
      </c>
      <c r="E17" s="50">
        <v>0</v>
      </c>
      <c r="F17" s="51">
        <f t="shared" si="2"/>
        <v>0</v>
      </c>
      <c r="G17" s="52">
        <v>6</v>
      </c>
      <c r="H17" s="52">
        <v>0</v>
      </c>
      <c r="I17" s="52">
        <v>1</v>
      </c>
      <c r="J17" s="52">
        <f t="shared" si="0"/>
        <v>4</v>
      </c>
      <c r="K17" s="52">
        <f t="shared" si="1"/>
        <v>4</v>
      </c>
      <c r="L17" s="52">
        <f t="shared" si="3"/>
        <v>15</v>
      </c>
    </row>
    <row r="18" spans="1:12" ht="15.6">
      <c r="A18" s="47">
        <v>16</v>
      </c>
      <c r="B18" s="48" t="s">
        <v>63</v>
      </c>
      <c r="C18" s="48" t="s">
        <v>64</v>
      </c>
      <c r="D18" s="49">
        <v>7.76</v>
      </c>
      <c r="E18" s="50">
        <v>0</v>
      </c>
      <c r="F18" s="51">
        <f t="shared" si="2"/>
        <v>0</v>
      </c>
      <c r="G18" s="52">
        <v>6</v>
      </c>
      <c r="H18" s="52">
        <v>0</v>
      </c>
      <c r="I18" s="52">
        <v>1</v>
      </c>
      <c r="J18" s="52">
        <f t="shared" si="0"/>
        <v>4</v>
      </c>
      <c r="K18" s="52">
        <f t="shared" si="1"/>
        <v>4</v>
      </c>
      <c r="L18" s="52">
        <f t="shared" si="3"/>
        <v>15</v>
      </c>
    </row>
    <row r="19" spans="1:12" ht="15.6">
      <c r="A19" s="47">
        <v>17</v>
      </c>
      <c r="B19" s="48" t="s">
        <v>65</v>
      </c>
      <c r="C19" s="48" t="s">
        <v>66</v>
      </c>
      <c r="D19" s="49">
        <v>7.72</v>
      </c>
      <c r="E19" s="50">
        <v>0</v>
      </c>
      <c r="F19" s="51">
        <f t="shared" si="2"/>
        <v>0</v>
      </c>
      <c r="G19" s="52">
        <v>6</v>
      </c>
      <c r="H19" s="52">
        <v>0</v>
      </c>
      <c r="I19" s="52">
        <v>1</v>
      </c>
      <c r="J19" s="52">
        <f t="shared" si="0"/>
        <v>4</v>
      </c>
      <c r="K19" s="52">
        <f t="shared" si="1"/>
        <v>4</v>
      </c>
      <c r="L19" s="52">
        <f t="shared" si="3"/>
        <v>15</v>
      </c>
    </row>
    <row r="20" spans="1:12" ht="15.6">
      <c r="A20" s="47">
        <v>18</v>
      </c>
      <c r="B20" s="48" t="s">
        <v>67</v>
      </c>
      <c r="C20" s="48" t="s">
        <v>68</v>
      </c>
      <c r="D20" s="49">
        <v>8.4600000000000009</v>
      </c>
      <c r="E20" s="50">
        <v>0</v>
      </c>
      <c r="F20" s="51">
        <f t="shared" si="2"/>
        <v>0</v>
      </c>
      <c r="G20" s="52">
        <v>6</v>
      </c>
      <c r="H20" s="52">
        <v>0</v>
      </c>
      <c r="I20" s="52">
        <v>1</v>
      </c>
      <c r="J20" s="52">
        <f t="shared" si="0"/>
        <v>4</v>
      </c>
      <c r="K20" s="52">
        <f t="shared" si="1"/>
        <v>5</v>
      </c>
      <c r="L20" s="52">
        <f t="shared" si="3"/>
        <v>16</v>
      </c>
    </row>
    <row r="21" spans="1:12" ht="15.6">
      <c r="A21" s="47">
        <v>19</v>
      </c>
      <c r="B21" s="48" t="s">
        <v>69</v>
      </c>
      <c r="C21" s="48" t="s">
        <v>70</v>
      </c>
      <c r="D21" s="49">
        <v>8.58</v>
      </c>
      <c r="E21" s="50">
        <v>0</v>
      </c>
      <c r="F21" s="51">
        <f t="shared" si="2"/>
        <v>0</v>
      </c>
      <c r="G21" s="52">
        <v>6</v>
      </c>
      <c r="H21" s="52">
        <v>0</v>
      </c>
      <c r="I21" s="52">
        <v>1</v>
      </c>
      <c r="J21" s="52">
        <f t="shared" si="0"/>
        <v>4</v>
      </c>
      <c r="K21" s="52">
        <f t="shared" si="1"/>
        <v>5</v>
      </c>
      <c r="L21" s="52">
        <f t="shared" si="3"/>
        <v>16</v>
      </c>
    </row>
    <row r="22" spans="1:12" ht="15.6">
      <c r="A22" s="47">
        <v>20</v>
      </c>
      <c r="B22" s="48" t="s">
        <v>71</v>
      </c>
      <c r="C22" s="48" t="s">
        <v>72</v>
      </c>
      <c r="D22" s="49">
        <v>8.34</v>
      </c>
      <c r="E22" s="50">
        <v>0</v>
      </c>
      <c r="F22" s="51">
        <f t="shared" si="2"/>
        <v>0</v>
      </c>
      <c r="G22" s="52">
        <v>6</v>
      </c>
      <c r="H22" s="52">
        <v>0</v>
      </c>
      <c r="I22" s="52">
        <v>1</v>
      </c>
      <c r="J22" s="52">
        <f t="shared" si="0"/>
        <v>4</v>
      </c>
      <c r="K22" s="52">
        <f t="shared" si="1"/>
        <v>5</v>
      </c>
      <c r="L22" s="52">
        <f t="shared" si="3"/>
        <v>16</v>
      </c>
    </row>
    <row r="23" spans="1:12" ht="15.6">
      <c r="A23" s="47">
        <v>21</v>
      </c>
      <c r="B23" s="48" t="s">
        <v>73</v>
      </c>
      <c r="C23" s="48" t="s">
        <v>74</v>
      </c>
      <c r="D23" s="49">
        <v>8.48</v>
      </c>
      <c r="E23" s="50">
        <v>0</v>
      </c>
      <c r="F23" s="51">
        <f t="shared" si="2"/>
        <v>0</v>
      </c>
      <c r="G23" s="52">
        <v>6</v>
      </c>
      <c r="H23" s="52">
        <v>2</v>
      </c>
      <c r="I23" s="52">
        <v>1</v>
      </c>
      <c r="J23" s="52">
        <f t="shared" si="0"/>
        <v>4</v>
      </c>
      <c r="K23" s="52">
        <f t="shared" si="1"/>
        <v>5</v>
      </c>
      <c r="L23" s="52">
        <f t="shared" si="3"/>
        <v>18</v>
      </c>
    </row>
    <row r="24" spans="1:12" ht="15.6">
      <c r="A24" s="47">
        <v>22</v>
      </c>
      <c r="B24" s="48" t="s">
        <v>75</v>
      </c>
      <c r="C24" s="48" t="s">
        <v>76</v>
      </c>
      <c r="D24" s="49">
        <v>8.6199999999999992</v>
      </c>
      <c r="E24" s="50">
        <v>0</v>
      </c>
      <c r="F24" s="51">
        <f t="shared" si="2"/>
        <v>0</v>
      </c>
      <c r="G24" s="52">
        <v>6</v>
      </c>
      <c r="H24" s="52">
        <v>0</v>
      </c>
      <c r="I24" s="52">
        <v>1</v>
      </c>
      <c r="J24" s="52">
        <f t="shared" si="0"/>
        <v>4</v>
      </c>
      <c r="K24" s="52">
        <f t="shared" si="1"/>
        <v>5</v>
      </c>
      <c r="L24" s="52">
        <f t="shared" si="3"/>
        <v>16</v>
      </c>
    </row>
    <row r="25" spans="1:12" ht="15.6">
      <c r="A25" s="47">
        <v>23</v>
      </c>
      <c r="B25" s="48" t="s">
        <v>77</v>
      </c>
      <c r="C25" s="48" t="s">
        <v>78</v>
      </c>
      <c r="D25" s="49">
        <v>1.5</v>
      </c>
      <c r="E25" s="50">
        <v>12</v>
      </c>
      <c r="F25" s="51">
        <f t="shared" si="2"/>
        <v>0.8571428571428571</v>
      </c>
      <c r="G25" s="52">
        <v>5</v>
      </c>
      <c r="H25" s="52">
        <v>0</v>
      </c>
      <c r="I25" s="52">
        <v>0</v>
      </c>
      <c r="J25" s="52">
        <f t="shared" si="0"/>
        <v>0</v>
      </c>
      <c r="K25" s="52">
        <f t="shared" si="1"/>
        <v>0</v>
      </c>
      <c r="L25" s="52">
        <f t="shared" si="3"/>
        <v>5</v>
      </c>
    </row>
    <row r="26" spans="1:12" ht="15.6">
      <c r="A26" s="47">
        <v>24</v>
      </c>
      <c r="B26" s="48" t="s">
        <v>79</v>
      </c>
      <c r="C26" s="48" t="s">
        <v>80</v>
      </c>
      <c r="D26" s="49">
        <v>7.16</v>
      </c>
      <c r="E26" s="50">
        <v>0</v>
      </c>
      <c r="F26" s="51">
        <f t="shared" si="2"/>
        <v>0</v>
      </c>
      <c r="G26" s="52">
        <v>6</v>
      </c>
      <c r="H26" s="52">
        <v>0</v>
      </c>
      <c r="I26" s="52">
        <v>1</v>
      </c>
      <c r="J26" s="52">
        <f t="shared" si="0"/>
        <v>4</v>
      </c>
      <c r="K26" s="52">
        <f t="shared" si="1"/>
        <v>4</v>
      </c>
      <c r="L26" s="52">
        <f t="shared" si="3"/>
        <v>15</v>
      </c>
    </row>
    <row r="27" spans="1:12" ht="15.6">
      <c r="A27" s="47">
        <v>25</v>
      </c>
      <c r="B27" s="48" t="s">
        <v>81</v>
      </c>
      <c r="C27" s="48" t="s">
        <v>82</v>
      </c>
      <c r="D27" s="49">
        <v>7.32</v>
      </c>
      <c r="E27" s="50">
        <v>0</v>
      </c>
      <c r="F27" s="51">
        <f t="shared" si="2"/>
        <v>0</v>
      </c>
      <c r="G27" s="52">
        <v>6</v>
      </c>
      <c r="H27" s="52">
        <v>0</v>
      </c>
      <c r="I27" s="52">
        <v>1</v>
      </c>
      <c r="J27" s="52">
        <f t="shared" si="0"/>
        <v>4</v>
      </c>
      <c r="K27" s="52">
        <f t="shared" si="1"/>
        <v>4</v>
      </c>
      <c r="L27" s="52">
        <f t="shared" si="3"/>
        <v>15</v>
      </c>
    </row>
    <row r="28" spans="1:12" ht="15.6">
      <c r="A28" s="47">
        <v>26</v>
      </c>
      <c r="B28" s="48" t="s">
        <v>83</v>
      </c>
      <c r="C28" s="48" t="s">
        <v>84</v>
      </c>
      <c r="D28" s="49">
        <v>8.5</v>
      </c>
      <c r="E28" s="50">
        <v>0</v>
      </c>
      <c r="F28" s="51">
        <f t="shared" si="2"/>
        <v>0</v>
      </c>
      <c r="G28" s="52">
        <v>6</v>
      </c>
      <c r="H28" s="52">
        <v>0</v>
      </c>
      <c r="I28" s="52">
        <v>1</v>
      </c>
      <c r="J28" s="52">
        <f t="shared" si="0"/>
        <v>4</v>
      </c>
      <c r="K28" s="52">
        <f t="shared" si="1"/>
        <v>5</v>
      </c>
      <c r="L28" s="52">
        <f t="shared" si="3"/>
        <v>16</v>
      </c>
    </row>
    <row r="29" spans="1:12" ht="15.6">
      <c r="A29" s="47">
        <v>27</v>
      </c>
      <c r="B29" s="48" t="s">
        <v>85</v>
      </c>
      <c r="C29" s="48" t="s">
        <v>86</v>
      </c>
      <c r="D29" s="49">
        <v>7.92</v>
      </c>
      <c r="E29" s="50">
        <v>0</v>
      </c>
      <c r="F29" s="51">
        <f t="shared" si="2"/>
        <v>0</v>
      </c>
      <c r="G29" s="52">
        <v>6</v>
      </c>
      <c r="H29" s="52">
        <v>0</v>
      </c>
      <c r="I29" s="52">
        <v>1</v>
      </c>
      <c r="J29" s="52">
        <f t="shared" si="0"/>
        <v>4</v>
      </c>
      <c r="K29" s="52">
        <f t="shared" si="1"/>
        <v>4</v>
      </c>
      <c r="L29" s="52">
        <f t="shared" si="3"/>
        <v>15</v>
      </c>
    </row>
    <row r="30" spans="1:12" ht="15.6">
      <c r="A30" s="47">
        <v>28</v>
      </c>
      <c r="B30" s="48" t="s">
        <v>87</v>
      </c>
      <c r="C30" s="48" t="s">
        <v>88</v>
      </c>
      <c r="D30" s="49">
        <v>1.26</v>
      </c>
      <c r="E30" s="50">
        <v>12</v>
      </c>
      <c r="F30" s="51">
        <f t="shared" si="2"/>
        <v>0.8571428571428571</v>
      </c>
      <c r="G30" s="52">
        <v>5</v>
      </c>
      <c r="H30" s="52">
        <v>0</v>
      </c>
      <c r="I30" s="52">
        <v>0</v>
      </c>
      <c r="J30" s="52">
        <f t="shared" ref="J30:J37" si="4">IF(F30=0%, 4, IF(F30&lt;10%, 3, IF(F30&lt;=20%, 2, IF(F30&lt;=30%,1,0))))</f>
        <v>0</v>
      </c>
      <c r="K30" s="52">
        <f t="shared" ref="K30:K37" si="5">IF(D30&lt;5, 0, IF(D30&lt;6, 2, IF(D30&lt;7, 3, IF(D30&lt;8, 4, IF(D30&lt;9, 5,6)))))</f>
        <v>0</v>
      </c>
      <c r="L30" s="52">
        <f t="shared" si="3"/>
        <v>5</v>
      </c>
    </row>
    <row r="31" spans="1:12" ht="15.6">
      <c r="A31" s="47">
        <v>29</v>
      </c>
      <c r="B31" s="48" t="s">
        <v>89</v>
      </c>
      <c r="C31" s="48" t="s">
        <v>90</v>
      </c>
      <c r="D31" s="49">
        <v>8.24</v>
      </c>
      <c r="E31" s="50">
        <v>0</v>
      </c>
      <c r="F31" s="51">
        <f t="shared" si="2"/>
        <v>0</v>
      </c>
      <c r="G31" s="52">
        <v>6</v>
      </c>
      <c r="H31" s="52">
        <v>0</v>
      </c>
      <c r="I31" s="52">
        <v>1</v>
      </c>
      <c r="J31" s="52">
        <f t="shared" si="4"/>
        <v>4</v>
      </c>
      <c r="K31" s="52">
        <f t="shared" si="5"/>
        <v>5</v>
      </c>
      <c r="L31" s="52">
        <f t="shared" si="3"/>
        <v>16</v>
      </c>
    </row>
    <row r="32" spans="1:12" ht="15.6">
      <c r="A32" s="47">
        <v>30</v>
      </c>
      <c r="B32" s="48" t="s">
        <v>91</v>
      </c>
      <c r="C32" s="48" t="s">
        <v>92</v>
      </c>
      <c r="D32" s="49">
        <v>8.34</v>
      </c>
      <c r="E32" s="50">
        <v>0</v>
      </c>
      <c r="F32" s="51">
        <f t="shared" si="2"/>
        <v>0</v>
      </c>
      <c r="G32" s="52">
        <v>6</v>
      </c>
      <c r="H32" s="52">
        <v>2</v>
      </c>
      <c r="I32" s="52">
        <v>1</v>
      </c>
      <c r="J32" s="52">
        <f t="shared" si="4"/>
        <v>4</v>
      </c>
      <c r="K32" s="52">
        <f t="shared" si="5"/>
        <v>5</v>
      </c>
      <c r="L32" s="52">
        <f t="shared" si="3"/>
        <v>18</v>
      </c>
    </row>
    <row r="33" spans="1:12" ht="15.6">
      <c r="A33" s="47">
        <v>31</v>
      </c>
      <c r="B33" s="48" t="s">
        <v>93</v>
      </c>
      <c r="C33" s="48" t="s">
        <v>94</v>
      </c>
      <c r="D33" s="49">
        <v>8.1999999999999993</v>
      </c>
      <c r="E33" s="50">
        <v>0</v>
      </c>
      <c r="F33" s="51">
        <f t="shared" si="2"/>
        <v>0</v>
      </c>
      <c r="G33" s="52">
        <v>6</v>
      </c>
      <c r="H33" s="52">
        <v>0</v>
      </c>
      <c r="I33" s="52">
        <v>1</v>
      </c>
      <c r="J33" s="52">
        <f>IF(F33=0%, 4, IF(F33&lt;10%, 3, IF(F33&lt;=20%, 2, IF(F33&lt;=30%,1,0))))</f>
        <v>4</v>
      </c>
      <c r="K33" s="52">
        <f>IF(D33&lt;5, 0, IF(D33&lt;6, 2, IF(D33&lt;7, 3, IF(D33&lt;8, 4, IF(D33&lt;9, 5,6)))))</f>
        <v>5</v>
      </c>
      <c r="L33" s="52">
        <f t="shared" si="3"/>
        <v>16</v>
      </c>
    </row>
    <row r="34" spans="1:12" ht="15.6">
      <c r="A34" s="47">
        <v>32</v>
      </c>
      <c r="B34" s="48" t="s">
        <v>95</v>
      </c>
      <c r="C34" s="48" t="s">
        <v>96</v>
      </c>
      <c r="D34" s="49">
        <v>7.16</v>
      </c>
      <c r="E34" s="50">
        <v>0</v>
      </c>
      <c r="F34" s="51">
        <f t="shared" si="2"/>
        <v>0</v>
      </c>
      <c r="G34" s="52">
        <v>6</v>
      </c>
      <c r="H34" s="52">
        <v>2</v>
      </c>
      <c r="I34" s="52">
        <v>1</v>
      </c>
      <c r="J34" s="52">
        <f t="shared" si="4"/>
        <v>4</v>
      </c>
      <c r="K34" s="52">
        <f t="shared" si="5"/>
        <v>4</v>
      </c>
      <c r="L34" s="52">
        <f t="shared" si="3"/>
        <v>17</v>
      </c>
    </row>
    <row r="35" spans="1:12" ht="15.6">
      <c r="A35" s="47">
        <v>33</v>
      </c>
      <c r="B35" s="48" t="s">
        <v>97</v>
      </c>
      <c r="C35" s="48" t="s">
        <v>98</v>
      </c>
      <c r="D35" s="49">
        <v>0</v>
      </c>
      <c r="E35" s="50">
        <v>14</v>
      </c>
      <c r="F35" s="51">
        <f t="shared" si="2"/>
        <v>1</v>
      </c>
      <c r="G35" s="52">
        <v>5</v>
      </c>
      <c r="H35" s="52">
        <v>0</v>
      </c>
      <c r="I35" s="52">
        <v>0</v>
      </c>
      <c r="J35" s="52">
        <f t="shared" si="4"/>
        <v>0</v>
      </c>
      <c r="K35" s="52">
        <f t="shared" si="5"/>
        <v>0</v>
      </c>
      <c r="L35" s="52">
        <f t="shared" si="3"/>
        <v>5</v>
      </c>
    </row>
    <row r="36" spans="1:12" ht="15.6">
      <c r="A36" s="47">
        <v>34</v>
      </c>
      <c r="B36" s="48" t="s">
        <v>99</v>
      </c>
      <c r="C36" s="48" t="s">
        <v>100</v>
      </c>
      <c r="D36" s="49">
        <v>8</v>
      </c>
      <c r="E36" s="50">
        <v>0</v>
      </c>
      <c r="F36" s="51">
        <f t="shared" si="2"/>
        <v>0</v>
      </c>
      <c r="G36" s="52">
        <v>6</v>
      </c>
      <c r="H36" s="52">
        <v>0</v>
      </c>
      <c r="I36" s="52">
        <v>1</v>
      </c>
      <c r="J36" s="52">
        <f t="shared" si="4"/>
        <v>4</v>
      </c>
      <c r="K36" s="52">
        <f t="shared" si="5"/>
        <v>5</v>
      </c>
      <c r="L36" s="52">
        <f t="shared" si="3"/>
        <v>16</v>
      </c>
    </row>
    <row r="37" spans="1:12" ht="15.6">
      <c r="A37" s="47">
        <v>35</v>
      </c>
      <c r="B37" s="48" t="s">
        <v>101</v>
      </c>
      <c r="C37" s="48" t="s">
        <v>102</v>
      </c>
      <c r="D37" s="49">
        <v>7.2</v>
      </c>
      <c r="E37" s="50">
        <v>0</v>
      </c>
      <c r="F37" s="51">
        <f t="shared" si="2"/>
        <v>0</v>
      </c>
      <c r="G37" s="52">
        <v>6</v>
      </c>
      <c r="H37" s="52">
        <v>0</v>
      </c>
      <c r="I37" s="52">
        <v>1</v>
      </c>
      <c r="J37" s="52">
        <f t="shared" si="4"/>
        <v>4</v>
      </c>
      <c r="K37" s="52">
        <f t="shared" si="5"/>
        <v>4</v>
      </c>
      <c r="L37" s="52">
        <f t="shared" si="3"/>
        <v>15</v>
      </c>
    </row>
    <row r="38" spans="1:12" ht="15.6">
      <c r="A38" s="47">
        <v>36</v>
      </c>
      <c r="B38" s="48" t="s">
        <v>103</v>
      </c>
      <c r="C38" s="48" t="s">
        <v>104</v>
      </c>
      <c r="D38" s="49">
        <v>7.92</v>
      </c>
      <c r="E38" s="50">
        <v>0</v>
      </c>
      <c r="F38" s="51">
        <f t="shared" si="2"/>
        <v>0</v>
      </c>
      <c r="G38" s="52">
        <v>6</v>
      </c>
      <c r="H38" s="52">
        <v>0</v>
      </c>
      <c r="I38" s="52">
        <v>1</v>
      </c>
      <c r="J38" s="52">
        <f>IF(F38=0%, 4, IF(F38&lt;10%, 3, IF(F38&lt;=20%, 2, IF(F38&lt;=30%,1,0))))</f>
        <v>4</v>
      </c>
      <c r="K38" s="52">
        <f>IF(D38&lt;5, 0, IF(D38&lt;6, 2, IF(D38&lt;7, 3, IF(D38&lt;8, 4, IF(D38&lt;9, 5,6)))))</f>
        <v>4</v>
      </c>
      <c r="L38" s="52">
        <f t="shared" si="3"/>
        <v>15</v>
      </c>
    </row>
    <row r="41" spans="1:12">
      <c r="C41" s="29" t="s">
        <v>26</v>
      </c>
    </row>
    <row r="42" spans="1:12">
      <c r="C42" s="29" t="s">
        <v>27</v>
      </c>
    </row>
    <row r="43" spans="1:12">
      <c r="C43" s="29" t="s">
        <v>105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pane ySplit="2" topLeftCell="A12" activePane="bottomLeft" state="frozen"/>
      <selection pane="bottomLeft" activeCell="J16" sqref="J16"/>
    </sheetView>
  </sheetViews>
  <sheetFormatPr defaultColWidth="8.77734375" defaultRowHeight="13.2"/>
  <cols>
    <col min="3" max="3" width="24.109375" bestFit="1" customWidth="1"/>
    <col min="4" max="9" width="19.109375" customWidth="1"/>
  </cols>
  <sheetData>
    <row r="1" spans="1:10" ht="62.4">
      <c r="A1" s="65" t="s">
        <v>0</v>
      </c>
      <c r="B1" s="65" t="s">
        <v>14</v>
      </c>
      <c r="C1" s="65" t="s">
        <v>1</v>
      </c>
      <c r="D1" s="31" t="s">
        <v>106</v>
      </c>
      <c r="E1" s="31" t="s">
        <v>107</v>
      </c>
      <c r="F1" s="31" t="s">
        <v>117</v>
      </c>
      <c r="G1" s="31" t="s">
        <v>108</v>
      </c>
      <c r="H1" s="31" t="s">
        <v>109</v>
      </c>
      <c r="I1" s="31" t="s">
        <v>110</v>
      </c>
      <c r="J1" s="31" t="s">
        <v>111</v>
      </c>
    </row>
    <row r="2" spans="1:10" ht="15.6">
      <c r="A2" s="66"/>
      <c r="B2" s="66"/>
      <c r="C2" s="66"/>
      <c r="D2" s="32">
        <v>3</v>
      </c>
      <c r="E2" s="32">
        <v>4</v>
      </c>
      <c r="F2" s="32">
        <v>6</v>
      </c>
      <c r="G2" s="32">
        <v>4</v>
      </c>
      <c r="H2" s="32">
        <v>4</v>
      </c>
      <c r="I2" s="32">
        <v>4</v>
      </c>
      <c r="J2" s="32">
        <v>25</v>
      </c>
    </row>
    <row r="3" spans="1:10" ht="13.8">
      <c r="A3" s="22">
        <v>1</v>
      </c>
      <c r="B3" s="28" t="s">
        <v>33</v>
      </c>
      <c r="C3" s="28" t="s">
        <v>34</v>
      </c>
      <c r="D3" s="30">
        <v>3</v>
      </c>
      <c r="E3" s="30">
        <v>4</v>
      </c>
      <c r="F3" s="30">
        <v>0</v>
      </c>
      <c r="G3" s="30">
        <v>4</v>
      </c>
      <c r="H3" s="30">
        <v>4</v>
      </c>
      <c r="I3" s="30">
        <v>4</v>
      </c>
      <c r="J3" s="30">
        <v>25</v>
      </c>
    </row>
    <row r="4" spans="1:10" ht="13.8">
      <c r="A4" s="22">
        <v>2</v>
      </c>
      <c r="B4" s="28" t="s">
        <v>35</v>
      </c>
      <c r="C4" s="28" t="s">
        <v>36</v>
      </c>
      <c r="D4" s="30">
        <v>3</v>
      </c>
      <c r="E4" s="30">
        <v>4</v>
      </c>
      <c r="F4" s="30">
        <v>6</v>
      </c>
      <c r="G4" s="30">
        <v>4</v>
      </c>
      <c r="H4" s="30">
        <v>4</v>
      </c>
      <c r="I4" s="30">
        <v>4</v>
      </c>
      <c r="J4" s="30">
        <f t="shared" ref="J4:J38" si="0">SUM(D4:I4)</f>
        <v>25</v>
      </c>
    </row>
    <row r="5" spans="1:10" ht="13.8">
      <c r="A5" s="22">
        <v>3</v>
      </c>
      <c r="B5" s="28" t="s">
        <v>37</v>
      </c>
      <c r="C5" s="28" t="s">
        <v>38</v>
      </c>
      <c r="D5" s="30">
        <v>3</v>
      </c>
      <c r="E5" s="30">
        <v>4</v>
      </c>
      <c r="F5" s="30">
        <v>6</v>
      </c>
      <c r="G5" s="30">
        <v>4</v>
      </c>
      <c r="H5" s="30">
        <v>4</v>
      </c>
      <c r="I5" s="30">
        <v>4</v>
      </c>
      <c r="J5" s="30">
        <f t="shared" si="0"/>
        <v>25</v>
      </c>
    </row>
    <row r="6" spans="1:10" ht="13.8">
      <c r="A6" s="22">
        <v>4</v>
      </c>
      <c r="B6" s="28" t="s">
        <v>39</v>
      </c>
      <c r="C6" s="28" t="s">
        <v>40</v>
      </c>
      <c r="D6" s="30">
        <v>3</v>
      </c>
      <c r="E6" s="30">
        <v>4</v>
      </c>
      <c r="F6" s="30">
        <v>6</v>
      </c>
      <c r="G6" s="30">
        <v>4</v>
      </c>
      <c r="H6" s="30">
        <v>4</v>
      </c>
      <c r="I6" s="30">
        <v>4</v>
      </c>
      <c r="J6" s="30">
        <f t="shared" si="0"/>
        <v>25</v>
      </c>
    </row>
    <row r="7" spans="1:10" ht="13.8">
      <c r="A7" s="22">
        <v>5</v>
      </c>
      <c r="B7" s="28" t="s">
        <v>41</v>
      </c>
      <c r="C7" s="28" t="s">
        <v>42</v>
      </c>
      <c r="D7" s="30">
        <v>3</v>
      </c>
      <c r="E7" s="30">
        <v>4</v>
      </c>
      <c r="F7" s="30">
        <v>6</v>
      </c>
      <c r="G7" s="30">
        <v>4</v>
      </c>
      <c r="H7" s="30">
        <v>4</v>
      </c>
      <c r="I7" s="30">
        <v>4</v>
      </c>
      <c r="J7" s="30">
        <f t="shared" si="0"/>
        <v>25</v>
      </c>
    </row>
    <row r="8" spans="1:10" ht="13.8">
      <c r="A8" s="22">
        <v>6</v>
      </c>
      <c r="B8" s="28" t="s">
        <v>43</v>
      </c>
      <c r="C8" s="28" t="s">
        <v>44</v>
      </c>
      <c r="D8" s="30">
        <v>3</v>
      </c>
      <c r="E8" s="30">
        <v>4</v>
      </c>
      <c r="F8" s="30">
        <v>6</v>
      </c>
      <c r="G8" s="30">
        <v>4</v>
      </c>
      <c r="H8" s="30">
        <v>4</v>
      </c>
      <c r="I8" s="30">
        <v>4</v>
      </c>
      <c r="J8" s="30">
        <f t="shared" si="0"/>
        <v>25</v>
      </c>
    </row>
    <row r="9" spans="1:10" ht="13.8">
      <c r="A9" s="22">
        <v>7</v>
      </c>
      <c r="B9" s="28" t="s">
        <v>45</v>
      </c>
      <c r="C9" s="28" t="s">
        <v>46</v>
      </c>
      <c r="D9" s="30">
        <v>3</v>
      </c>
      <c r="E9" s="30">
        <v>4</v>
      </c>
      <c r="F9" s="30">
        <v>6</v>
      </c>
      <c r="G9" s="30">
        <v>4</v>
      </c>
      <c r="H9" s="30">
        <v>4</v>
      </c>
      <c r="I9" s="30">
        <v>4</v>
      </c>
      <c r="J9" s="30">
        <f t="shared" si="0"/>
        <v>25</v>
      </c>
    </row>
    <row r="10" spans="1:10" ht="13.8">
      <c r="A10" s="22">
        <v>8</v>
      </c>
      <c r="B10" s="28" t="s">
        <v>47</v>
      </c>
      <c r="C10" s="28" t="s">
        <v>48</v>
      </c>
      <c r="D10" s="30">
        <v>3</v>
      </c>
      <c r="E10" s="30">
        <v>4</v>
      </c>
      <c r="F10" s="30">
        <v>6</v>
      </c>
      <c r="G10" s="30">
        <v>4</v>
      </c>
      <c r="H10" s="30">
        <v>4</v>
      </c>
      <c r="I10" s="30">
        <v>4</v>
      </c>
      <c r="J10" s="30">
        <f t="shared" si="0"/>
        <v>25</v>
      </c>
    </row>
    <row r="11" spans="1:10" ht="13.8">
      <c r="A11" s="22">
        <v>9</v>
      </c>
      <c r="B11" s="28" t="s">
        <v>49</v>
      </c>
      <c r="C11" s="28" t="s">
        <v>50</v>
      </c>
      <c r="D11" s="30">
        <v>3</v>
      </c>
      <c r="E11" s="30">
        <v>4</v>
      </c>
      <c r="F11" s="30">
        <v>6</v>
      </c>
      <c r="G11" s="30">
        <v>4</v>
      </c>
      <c r="H11" s="30">
        <v>4</v>
      </c>
      <c r="I11" s="30">
        <v>4</v>
      </c>
      <c r="J11" s="30">
        <f t="shared" si="0"/>
        <v>25</v>
      </c>
    </row>
    <row r="12" spans="1:10" ht="13.8">
      <c r="A12" s="22">
        <v>10</v>
      </c>
      <c r="B12" s="28" t="s">
        <v>51</v>
      </c>
      <c r="C12" s="28" t="s">
        <v>52</v>
      </c>
      <c r="D12" s="30">
        <v>3</v>
      </c>
      <c r="E12" s="30">
        <v>4</v>
      </c>
      <c r="F12" s="30">
        <v>6</v>
      </c>
      <c r="G12" s="30">
        <v>4</v>
      </c>
      <c r="H12" s="30">
        <v>4</v>
      </c>
      <c r="I12" s="30">
        <v>4</v>
      </c>
      <c r="J12" s="30">
        <f t="shared" si="0"/>
        <v>25</v>
      </c>
    </row>
    <row r="13" spans="1:10" ht="13.8">
      <c r="A13" s="22">
        <v>11</v>
      </c>
      <c r="B13" s="28" t="s">
        <v>53</v>
      </c>
      <c r="C13" s="28" t="s">
        <v>54</v>
      </c>
      <c r="D13" s="30">
        <v>3</v>
      </c>
      <c r="E13" s="30">
        <v>4</v>
      </c>
      <c r="F13" s="30">
        <v>6</v>
      </c>
      <c r="G13" s="30">
        <v>4</v>
      </c>
      <c r="H13" s="30">
        <v>4</v>
      </c>
      <c r="I13" s="30">
        <v>4</v>
      </c>
      <c r="J13" s="30">
        <f t="shared" si="0"/>
        <v>25</v>
      </c>
    </row>
    <row r="14" spans="1:10" ht="15.6">
      <c r="A14" s="22">
        <v>12</v>
      </c>
      <c r="B14" s="28" t="s">
        <v>55</v>
      </c>
      <c r="C14" s="48" t="s">
        <v>56</v>
      </c>
      <c r="D14" s="53">
        <v>3</v>
      </c>
      <c r="E14" s="53">
        <v>4</v>
      </c>
      <c r="F14" s="53">
        <v>6</v>
      </c>
      <c r="G14" s="53">
        <v>4</v>
      </c>
      <c r="H14" s="53">
        <v>4</v>
      </c>
      <c r="I14" s="53">
        <v>4</v>
      </c>
      <c r="J14" s="53">
        <f t="shared" si="0"/>
        <v>25</v>
      </c>
    </row>
    <row r="15" spans="1:10" ht="15.6">
      <c r="A15" s="22">
        <v>13</v>
      </c>
      <c r="B15" s="28" t="s">
        <v>57</v>
      </c>
      <c r="C15" s="48" t="s">
        <v>58</v>
      </c>
      <c r="D15" s="53">
        <v>3</v>
      </c>
      <c r="E15" s="53">
        <v>4</v>
      </c>
      <c r="F15" s="53">
        <v>6</v>
      </c>
      <c r="G15" s="53">
        <v>4</v>
      </c>
      <c r="H15" s="53">
        <v>4</v>
      </c>
      <c r="I15" s="53">
        <v>4</v>
      </c>
      <c r="J15" s="53">
        <f t="shared" si="0"/>
        <v>25</v>
      </c>
    </row>
    <row r="16" spans="1:10" ht="15.6">
      <c r="A16" s="22">
        <v>14</v>
      </c>
      <c r="B16" s="28" t="s">
        <v>59</v>
      </c>
      <c r="C16" s="48" t="s">
        <v>60</v>
      </c>
      <c r="D16" s="53">
        <v>3</v>
      </c>
      <c r="E16" s="53">
        <v>4</v>
      </c>
      <c r="F16" s="53">
        <v>0</v>
      </c>
      <c r="G16" s="53">
        <v>4</v>
      </c>
      <c r="H16" s="53">
        <v>4</v>
      </c>
      <c r="I16" s="53">
        <v>4</v>
      </c>
      <c r="J16" s="53">
        <f t="shared" si="0"/>
        <v>19</v>
      </c>
    </row>
    <row r="17" spans="1:10" ht="15.6">
      <c r="A17" s="22">
        <v>15</v>
      </c>
      <c r="B17" s="28" t="s">
        <v>61</v>
      </c>
      <c r="C17" s="48" t="s">
        <v>62</v>
      </c>
      <c r="D17" s="53">
        <v>3</v>
      </c>
      <c r="E17" s="53">
        <v>4</v>
      </c>
      <c r="F17" s="53">
        <v>6</v>
      </c>
      <c r="G17" s="53">
        <v>4</v>
      </c>
      <c r="H17" s="53">
        <v>4</v>
      </c>
      <c r="I17" s="53">
        <v>4</v>
      </c>
      <c r="J17" s="53">
        <f t="shared" si="0"/>
        <v>25</v>
      </c>
    </row>
    <row r="18" spans="1:10" ht="15.6">
      <c r="A18" s="22">
        <v>16</v>
      </c>
      <c r="B18" s="28" t="s">
        <v>63</v>
      </c>
      <c r="C18" s="48" t="s">
        <v>64</v>
      </c>
      <c r="D18" s="53">
        <v>3</v>
      </c>
      <c r="E18" s="53">
        <v>4</v>
      </c>
      <c r="F18" s="53">
        <v>6</v>
      </c>
      <c r="G18" s="53">
        <v>4</v>
      </c>
      <c r="H18" s="53">
        <v>4</v>
      </c>
      <c r="I18" s="53">
        <v>4</v>
      </c>
      <c r="J18" s="53">
        <f t="shared" si="0"/>
        <v>25</v>
      </c>
    </row>
    <row r="19" spans="1:10" ht="15.6">
      <c r="A19" s="22">
        <v>17</v>
      </c>
      <c r="B19" s="28" t="s">
        <v>65</v>
      </c>
      <c r="C19" s="48" t="s">
        <v>66</v>
      </c>
      <c r="D19" s="53">
        <v>3</v>
      </c>
      <c r="E19" s="53">
        <v>4</v>
      </c>
      <c r="F19" s="53">
        <v>6</v>
      </c>
      <c r="G19" s="53">
        <v>4</v>
      </c>
      <c r="H19" s="53">
        <v>4</v>
      </c>
      <c r="I19" s="53">
        <v>4</v>
      </c>
      <c r="J19" s="53">
        <f t="shared" si="0"/>
        <v>25</v>
      </c>
    </row>
    <row r="20" spans="1:10" ht="15.6">
      <c r="A20" s="22">
        <v>18</v>
      </c>
      <c r="B20" s="28" t="s">
        <v>67</v>
      </c>
      <c r="C20" s="48" t="s">
        <v>68</v>
      </c>
      <c r="D20" s="53">
        <v>3</v>
      </c>
      <c r="E20" s="53">
        <v>4</v>
      </c>
      <c r="F20" s="53">
        <v>6</v>
      </c>
      <c r="G20" s="53">
        <v>4</v>
      </c>
      <c r="H20" s="53">
        <v>4</v>
      </c>
      <c r="I20" s="53">
        <v>4</v>
      </c>
      <c r="J20" s="53">
        <f t="shared" si="0"/>
        <v>25</v>
      </c>
    </row>
    <row r="21" spans="1:10" ht="15.6">
      <c r="A21" s="22">
        <v>19</v>
      </c>
      <c r="B21" s="28" t="s">
        <v>69</v>
      </c>
      <c r="C21" s="48" t="s">
        <v>70</v>
      </c>
      <c r="D21" s="53">
        <v>3</v>
      </c>
      <c r="E21" s="53">
        <v>4</v>
      </c>
      <c r="F21" s="53">
        <v>6</v>
      </c>
      <c r="G21" s="53">
        <v>4</v>
      </c>
      <c r="H21" s="53">
        <v>4</v>
      </c>
      <c r="I21" s="53">
        <v>4</v>
      </c>
      <c r="J21" s="53">
        <f t="shared" si="0"/>
        <v>25</v>
      </c>
    </row>
    <row r="22" spans="1:10" ht="15.6">
      <c r="A22" s="22">
        <v>20</v>
      </c>
      <c r="B22" s="28" t="s">
        <v>71</v>
      </c>
      <c r="C22" s="48" t="s">
        <v>72</v>
      </c>
      <c r="D22" s="53">
        <v>3</v>
      </c>
      <c r="E22" s="53">
        <v>4</v>
      </c>
      <c r="F22" s="53">
        <v>6</v>
      </c>
      <c r="G22" s="53">
        <v>4</v>
      </c>
      <c r="H22" s="53">
        <v>4</v>
      </c>
      <c r="I22" s="53">
        <v>4</v>
      </c>
      <c r="J22" s="53">
        <f t="shared" si="0"/>
        <v>25</v>
      </c>
    </row>
    <row r="23" spans="1:10" ht="15.6">
      <c r="A23" s="22">
        <v>21</v>
      </c>
      <c r="B23" s="28" t="s">
        <v>73</v>
      </c>
      <c r="C23" s="48" t="s">
        <v>74</v>
      </c>
      <c r="D23" s="53">
        <v>3</v>
      </c>
      <c r="E23" s="53">
        <v>4</v>
      </c>
      <c r="F23" s="53">
        <v>6</v>
      </c>
      <c r="G23" s="53">
        <v>4</v>
      </c>
      <c r="H23" s="53">
        <v>4</v>
      </c>
      <c r="I23" s="53">
        <v>4</v>
      </c>
      <c r="J23" s="53">
        <f t="shared" si="0"/>
        <v>25</v>
      </c>
    </row>
    <row r="24" spans="1:10" ht="15.6">
      <c r="A24" s="22">
        <v>22</v>
      </c>
      <c r="B24" s="28" t="s">
        <v>75</v>
      </c>
      <c r="C24" s="48" t="s">
        <v>76</v>
      </c>
      <c r="D24" s="53">
        <v>3</v>
      </c>
      <c r="E24" s="53">
        <v>4</v>
      </c>
      <c r="F24" s="53">
        <v>6</v>
      </c>
      <c r="G24" s="53">
        <v>4</v>
      </c>
      <c r="H24" s="53">
        <v>4</v>
      </c>
      <c r="I24" s="53">
        <v>4</v>
      </c>
      <c r="J24" s="53">
        <f t="shared" si="0"/>
        <v>25</v>
      </c>
    </row>
    <row r="25" spans="1:10" ht="15.6">
      <c r="A25" s="22">
        <v>23</v>
      </c>
      <c r="B25" s="28" t="s">
        <v>77</v>
      </c>
      <c r="C25" s="48" t="s">
        <v>78</v>
      </c>
      <c r="D25" s="53">
        <v>3</v>
      </c>
      <c r="E25" s="53">
        <v>4</v>
      </c>
      <c r="F25" s="53">
        <v>6</v>
      </c>
      <c r="G25" s="53">
        <v>4</v>
      </c>
      <c r="H25" s="53">
        <v>4</v>
      </c>
      <c r="I25" s="53">
        <v>4</v>
      </c>
      <c r="J25" s="53">
        <f t="shared" si="0"/>
        <v>25</v>
      </c>
    </row>
    <row r="26" spans="1:10" ht="15.6">
      <c r="A26" s="22">
        <v>24</v>
      </c>
      <c r="B26" s="28" t="s">
        <v>79</v>
      </c>
      <c r="C26" s="48" t="s">
        <v>80</v>
      </c>
      <c r="D26" s="53">
        <v>3</v>
      </c>
      <c r="E26" s="53">
        <v>4</v>
      </c>
      <c r="F26" s="53">
        <v>6</v>
      </c>
      <c r="G26" s="53">
        <v>4</v>
      </c>
      <c r="H26" s="53">
        <v>4</v>
      </c>
      <c r="I26" s="53">
        <v>4</v>
      </c>
      <c r="J26" s="53">
        <f t="shared" si="0"/>
        <v>25</v>
      </c>
    </row>
    <row r="27" spans="1:10" ht="15.6">
      <c r="A27" s="22">
        <v>25</v>
      </c>
      <c r="B27" s="28" t="s">
        <v>81</v>
      </c>
      <c r="C27" s="48" t="s">
        <v>82</v>
      </c>
      <c r="D27" s="53">
        <v>3</v>
      </c>
      <c r="E27" s="53">
        <v>4</v>
      </c>
      <c r="F27" s="53">
        <v>6</v>
      </c>
      <c r="G27" s="53">
        <v>4</v>
      </c>
      <c r="H27" s="53">
        <v>4</v>
      </c>
      <c r="I27" s="53">
        <v>4</v>
      </c>
      <c r="J27" s="53">
        <f t="shared" si="0"/>
        <v>25</v>
      </c>
    </row>
    <row r="28" spans="1:10" ht="15.6">
      <c r="A28" s="22">
        <v>26</v>
      </c>
      <c r="B28" s="28" t="s">
        <v>83</v>
      </c>
      <c r="C28" s="48" t="s">
        <v>84</v>
      </c>
      <c r="D28" s="53">
        <v>3</v>
      </c>
      <c r="E28" s="53">
        <v>4</v>
      </c>
      <c r="F28" s="53">
        <v>6</v>
      </c>
      <c r="G28" s="53">
        <v>4</v>
      </c>
      <c r="H28" s="53">
        <v>4</v>
      </c>
      <c r="I28" s="53">
        <v>4</v>
      </c>
      <c r="J28" s="53">
        <f t="shared" si="0"/>
        <v>25</v>
      </c>
    </row>
    <row r="29" spans="1:10" ht="15.6">
      <c r="A29" s="22">
        <v>27</v>
      </c>
      <c r="B29" s="28" t="s">
        <v>85</v>
      </c>
      <c r="C29" s="48" t="s">
        <v>86</v>
      </c>
      <c r="D29" s="53">
        <v>3</v>
      </c>
      <c r="E29" s="53">
        <v>4</v>
      </c>
      <c r="F29" s="53">
        <v>6</v>
      </c>
      <c r="G29" s="53">
        <v>4</v>
      </c>
      <c r="H29" s="53">
        <v>4</v>
      </c>
      <c r="I29" s="53">
        <v>4</v>
      </c>
      <c r="J29" s="53">
        <f t="shared" si="0"/>
        <v>25</v>
      </c>
    </row>
    <row r="30" spans="1:10" ht="15.6">
      <c r="A30" s="22">
        <v>28</v>
      </c>
      <c r="B30" s="28" t="s">
        <v>87</v>
      </c>
      <c r="C30" s="48" t="s">
        <v>88</v>
      </c>
      <c r="D30" s="53">
        <v>3</v>
      </c>
      <c r="E30" s="53">
        <v>4</v>
      </c>
      <c r="F30" s="53">
        <v>0</v>
      </c>
      <c r="G30" s="53">
        <v>4</v>
      </c>
      <c r="H30" s="53">
        <v>4</v>
      </c>
      <c r="I30" s="53">
        <v>4</v>
      </c>
      <c r="J30" s="53">
        <f t="shared" si="0"/>
        <v>19</v>
      </c>
    </row>
    <row r="31" spans="1:10" ht="15.6">
      <c r="A31" s="22">
        <v>29</v>
      </c>
      <c r="B31" s="28" t="s">
        <v>89</v>
      </c>
      <c r="C31" s="48" t="s">
        <v>90</v>
      </c>
      <c r="D31" s="53">
        <v>3</v>
      </c>
      <c r="E31" s="53">
        <v>4</v>
      </c>
      <c r="F31" s="53">
        <v>6</v>
      </c>
      <c r="G31" s="53">
        <v>4</v>
      </c>
      <c r="H31" s="53">
        <v>4</v>
      </c>
      <c r="I31" s="53">
        <v>4</v>
      </c>
      <c r="J31" s="53">
        <f t="shared" si="0"/>
        <v>25</v>
      </c>
    </row>
    <row r="32" spans="1:10" ht="15.6">
      <c r="A32" s="22">
        <v>30</v>
      </c>
      <c r="B32" s="28" t="s">
        <v>91</v>
      </c>
      <c r="C32" s="48" t="s">
        <v>92</v>
      </c>
      <c r="D32" s="53">
        <v>3</v>
      </c>
      <c r="E32" s="53">
        <v>4</v>
      </c>
      <c r="F32" s="53">
        <v>6</v>
      </c>
      <c r="G32" s="53">
        <v>4</v>
      </c>
      <c r="H32" s="53">
        <v>4</v>
      </c>
      <c r="I32" s="53">
        <v>4</v>
      </c>
      <c r="J32" s="53">
        <f t="shared" si="0"/>
        <v>25</v>
      </c>
    </row>
    <row r="33" spans="1:10" ht="15.6">
      <c r="A33" s="22">
        <v>31</v>
      </c>
      <c r="B33" s="28" t="s">
        <v>93</v>
      </c>
      <c r="C33" s="48" t="s">
        <v>94</v>
      </c>
      <c r="D33" s="53">
        <v>3</v>
      </c>
      <c r="E33" s="53">
        <v>4</v>
      </c>
      <c r="F33" s="53">
        <v>6</v>
      </c>
      <c r="G33" s="53">
        <v>4</v>
      </c>
      <c r="H33" s="53">
        <v>4</v>
      </c>
      <c r="I33" s="53">
        <v>4</v>
      </c>
      <c r="J33" s="53">
        <f t="shared" si="0"/>
        <v>25</v>
      </c>
    </row>
    <row r="34" spans="1:10" ht="15.6">
      <c r="A34" s="22">
        <v>32</v>
      </c>
      <c r="B34" s="28" t="s">
        <v>95</v>
      </c>
      <c r="C34" s="48" t="s">
        <v>96</v>
      </c>
      <c r="D34" s="53">
        <v>3</v>
      </c>
      <c r="E34" s="53">
        <v>4</v>
      </c>
      <c r="F34" s="53">
        <v>6</v>
      </c>
      <c r="G34" s="53">
        <v>4</v>
      </c>
      <c r="H34" s="53">
        <v>4</v>
      </c>
      <c r="I34" s="53">
        <v>4</v>
      </c>
      <c r="J34" s="53">
        <f t="shared" si="0"/>
        <v>25</v>
      </c>
    </row>
    <row r="35" spans="1:10" ht="15.6">
      <c r="A35" s="22">
        <v>33</v>
      </c>
      <c r="B35" s="28" t="s">
        <v>97</v>
      </c>
      <c r="C35" s="48" t="s">
        <v>98</v>
      </c>
      <c r="D35" s="53">
        <v>3</v>
      </c>
      <c r="E35" s="53">
        <v>4</v>
      </c>
      <c r="F35" s="53">
        <v>0</v>
      </c>
      <c r="G35" s="53">
        <v>4</v>
      </c>
      <c r="H35" s="53">
        <v>4</v>
      </c>
      <c r="I35" s="53">
        <v>4</v>
      </c>
      <c r="J35" s="53">
        <f t="shared" si="0"/>
        <v>19</v>
      </c>
    </row>
    <row r="36" spans="1:10" ht="15.6">
      <c r="A36" s="22">
        <v>34</v>
      </c>
      <c r="B36" s="28" t="s">
        <v>99</v>
      </c>
      <c r="C36" s="48" t="s">
        <v>100</v>
      </c>
      <c r="D36" s="53">
        <v>3</v>
      </c>
      <c r="E36" s="53">
        <v>4</v>
      </c>
      <c r="F36" s="53">
        <v>6</v>
      </c>
      <c r="G36" s="53">
        <v>4</v>
      </c>
      <c r="H36" s="53">
        <v>4</v>
      </c>
      <c r="I36" s="53">
        <v>4</v>
      </c>
      <c r="J36" s="53">
        <f t="shared" si="0"/>
        <v>25</v>
      </c>
    </row>
    <row r="37" spans="1:10" ht="15.6">
      <c r="A37" s="22">
        <v>35</v>
      </c>
      <c r="B37" s="28" t="s">
        <v>101</v>
      </c>
      <c r="C37" s="48" t="s">
        <v>102</v>
      </c>
      <c r="D37" s="53">
        <v>3</v>
      </c>
      <c r="E37" s="53">
        <v>4</v>
      </c>
      <c r="F37" s="53">
        <v>6</v>
      </c>
      <c r="G37" s="53">
        <v>4</v>
      </c>
      <c r="H37" s="53">
        <v>4</v>
      </c>
      <c r="I37" s="53">
        <v>4</v>
      </c>
      <c r="J37" s="53">
        <f t="shared" si="0"/>
        <v>25</v>
      </c>
    </row>
    <row r="38" spans="1:10" ht="15.6">
      <c r="A38" s="22">
        <v>36</v>
      </c>
      <c r="B38" s="28" t="s">
        <v>103</v>
      </c>
      <c r="C38" s="48" t="s">
        <v>104</v>
      </c>
      <c r="D38" s="53">
        <v>3</v>
      </c>
      <c r="E38" s="53">
        <v>4</v>
      </c>
      <c r="F38" s="53">
        <v>6</v>
      </c>
      <c r="G38" s="53">
        <v>4</v>
      </c>
      <c r="H38" s="53">
        <v>4</v>
      </c>
      <c r="I38" s="53">
        <v>4</v>
      </c>
      <c r="J38" s="53">
        <f t="shared" si="0"/>
        <v>25</v>
      </c>
    </row>
    <row r="41" spans="1:10">
      <c r="C41" t="s">
        <v>26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tabSelected="1" workbookViewId="0">
      <pane ySplit="2" topLeftCell="A3" activePane="bottomLeft" state="frozen"/>
      <selection pane="bottomLeft" activeCell="B3" sqref="B3:C5"/>
    </sheetView>
  </sheetViews>
  <sheetFormatPr defaultColWidth="8.77734375" defaultRowHeight="13.2"/>
  <cols>
    <col min="3" max="3" width="24.109375" bestFit="1" customWidth="1"/>
    <col min="4" max="4" width="32.6640625" customWidth="1"/>
    <col min="5" max="5" width="25.44140625" customWidth="1"/>
    <col min="6" max="6" width="35.6640625" customWidth="1"/>
    <col min="7" max="7" width="18.44140625" customWidth="1"/>
    <col min="8" max="8" width="22.77734375" customWidth="1"/>
  </cols>
  <sheetData>
    <row r="1" spans="1:7" ht="46.8">
      <c r="A1" s="67" t="s">
        <v>0</v>
      </c>
      <c r="B1" s="67" t="s">
        <v>14</v>
      </c>
      <c r="C1" s="67" t="s">
        <v>1</v>
      </c>
      <c r="D1" s="31" t="s">
        <v>112</v>
      </c>
      <c r="E1" s="31" t="s">
        <v>113</v>
      </c>
      <c r="F1" s="31" t="s">
        <v>114</v>
      </c>
      <c r="G1" s="31" t="s">
        <v>116</v>
      </c>
    </row>
    <row r="2" spans="1:7" ht="15.6">
      <c r="A2" s="68"/>
      <c r="B2" s="68"/>
      <c r="C2" s="68"/>
      <c r="D2" s="31">
        <v>10</v>
      </c>
      <c r="E2" s="31">
        <v>5</v>
      </c>
      <c r="F2" s="31" t="s">
        <v>115</v>
      </c>
      <c r="G2" s="31">
        <v>20</v>
      </c>
    </row>
    <row r="3" spans="1:7" ht="15.6">
      <c r="A3" s="22">
        <v>1</v>
      </c>
      <c r="B3" s="28" t="s">
        <v>33</v>
      </c>
      <c r="C3" s="48" t="s">
        <v>34</v>
      </c>
      <c r="D3" s="53">
        <v>10</v>
      </c>
      <c r="E3" s="53">
        <v>5</v>
      </c>
      <c r="F3" s="53">
        <v>3</v>
      </c>
      <c r="G3" s="53">
        <f>SUM(D3:F3)</f>
        <v>18</v>
      </c>
    </row>
    <row r="4" spans="1:7" ht="15.6">
      <c r="A4" s="22">
        <v>2</v>
      </c>
      <c r="B4" s="28" t="s">
        <v>35</v>
      </c>
      <c r="C4" s="48" t="s">
        <v>36</v>
      </c>
      <c r="D4" s="53">
        <v>10</v>
      </c>
      <c r="E4" s="53">
        <v>5</v>
      </c>
      <c r="F4" s="53">
        <v>5</v>
      </c>
      <c r="G4" s="53">
        <f t="shared" ref="G4:G38" si="0">SUM(D4:F4)</f>
        <v>20</v>
      </c>
    </row>
    <row r="5" spans="1:7" ht="15.6">
      <c r="A5" s="22">
        <v>3</v>
      </c>
      <c r="B5" s="28" t="s">
        <v>37</v>
      </c>
      <c r="C5" s="48" t="s">
        <v>38</v>
      </c>
      <c r="D5" s="53">
        <v>10</v>
      </c>
      <c r="E5" s="53">
        <v>5</v>
      </c>
      <c r="F5" s="53">
        <v>5</v>
      </c>
      <c r="G5" s="53">
        <f t="shared" si="0"/>
        <v>20</v>
      </c>
    </row>
    <row r="6" spans="1:7" ht="15.6">
      <c r="A6" s="22">
        <v>4</v>
      </c>
      <c r="B6" s="28" t="s">
        <v>39</v>
      </c>
      <c r="C6" s="48" t="s">
        <v>40</v>
      </c>
      <c r="D6" s="53">
        <v>10</v>
      </c>
      <c r="E6" s="53">
        <v>5</v>
      </c>
      <c r="F6" s="53">
        <v>5</v>
      </c>
      <c r="G6" s="53">
        <f t="shared" si="0"/>
        <v>20</v>
      </c>
    </row>
    <row r="7" spans="1:7" ht="15.6">
      <c r="A7" s="22">
        <v>5</v>
      </c>
      <c r="B7" s="28" t="s">
        <v>41</v>
      </c>
      <c r="C7" s="48" t="s">
        <v>42</v>
      </c>
      <c r="D7" s="53">
        <v>10</v>
      </c>
      <c r="E7" s="53">
        <v>5</v>
      </c>
      <c r="F7" s="53">
        <v>5</v>
      </c>
      <c r="G7" s="53">
        <f t="shared" si="0"/>
        <v>20</v>
      </c>
    </row>
    <row r="8" spans="1:7" ht="15.6">
      <c r="A8" s="22">
        <v>6</v>
      </c>
      <c r="B8" s="28" t="s">
        <v>43</v>
      </c>
      <c r="C8" s="48" t="s">
        <v>44</v>
      </c>
      <c r="D8" s="53">
        <v>10</v>
      </c>
      <c r="E8" s="53">
        <v>5</v>
      </c>
      <c r="F8" s="53">
        <v>5</v>
      </c>
      <c r="G8" s="53">
        <f t="shared" si="0"/>
        <v>20</v>
      </c>
    </row>
    <row r="9" spans="1:7" ht="15.6">
      <c r="A9" s="22">
        <v>7</v>
      </c>
      <c r="B9" s="28" t="s">
        <v>45</v>
      </c>
      <c r="C9" s="48" t="s">
        <v>46</v>
      </c>
      <c r="D9" s="53">
        <v>10</v>
      </c>
      <c r="E9" s="53">
        <v>5</v>
      </c>
      <c r="F9" s="53">
        <v>5</v>
      </c>
      <c r="G9" s="53">
        <f t="shared" si="0"/>
        <v>20</v>
      </c>
    </row>
    <row r="10" spans="1:7" ht="15.6">
      <c r="A10" s="22">
        <v>8</v>
      </c>
      <c r="B10" s="28" t="s">
        <v>47</v>
      </c>
      <c r="C10" s="48" t="s">
        <v>48</v>
      </c>
      <c r="D10" s="53">
        <v>10</v>
      </c>
      <c r="E10" s="53">
        <v>5</v>
      </c>
      <c r="F10" s="53">
        <v>5</v>
      </c>
      <c r="G10" s="53">
        <f t="shared" si="0"/>
        <v>20</v>
      </c>
    </row>
    <row r="11" spans="1:7" ht="15.6">
      <c r="A11" s="22">
        <v>9</v>
      </c>
      <c r="B11" s="28" t="s">
        <v>49</v>
      </c>
      <c r="C11" s="48" t="s">
        <v>50</v>
      </c>
      <c r="D11" s="53">
        <v>10</v>
      </c>
      <c r="E11" s="53">
        <v>5</v>
      </c>
      <c r="F11" s="53">
        <v>5</v>
      </c>
      <c r="G11" s="53">
        <f t="shared" si="0"/>
        <v>20</v>
      </c>
    </row>
    <row r="12" spans="1:7" ht="15.6">
      <c r="A12" s="22">
        <v>10</v>
      </c>
      <c r="B12" s="28" t="s">
        <v>51</v>
      </c>
      <c r="C12" s="48" t="s">
        <v>52</v>
      </c>
      <c r="D12" s="53">
        <v>10</v>
      </c>
      <c r="E12" s="53">
        <v>5</v>
      </c>
      <c r="F12" s="53">
        <v>5</v>
      </c>
      <c r="G12" s="53">
        <f t="shared" si="0"/>
        <v>20</v>
      </c>
    </row>
    <row r="13" spans="1:7" ht="15.6">
      <c r="A13" s="22">
        <v>11</v>
      </c>
      <c r="B13" s="28" t="s">
        <v>53</v>
      </c>
      <c r="C13" s="48" t="s">
        <v>54</v>
      </c>
      <c r="D13" s="53">
        <v>10</v>
      </c>
      <c r="E13" s="53">
        <v>5</v>
      </c>
      <c r="F13" s="53">
        <v>5</v>
      </c>
      <c r="G13" s="53">
        <f t="shared" si="0"/>
        <v>20</v>
      </c>
    </row>
    <row r="14" spans="1:7" ht="15.6">
      <c r="A14" s="22">
        <v>12</v>
      </c>
      <c r="B14" s="28" t="s">
        <v>55</v>
      </c>
      <c r="C14" s="48" t="s">
        <v>56</v>
      </c>
      <c r="D14" s="53">
        <v>10</v>
      </c>
      <c r="E14" s="53">
        <v>5</v>
      </c>
      <c r="F14" s="53">
        <v>5</v>
      </c>
      <c r="G14" s="53">
        <f t="shared" si="0"/>
        <v>20</v>
      </c>
    </row>
    <row r="15" spans="1:7" ht="15.6">
      <c r="A15" s="22">
        <v>13</v>
      </c>
      <c r="B15" s="28" t="s">
        <v>57</v>
      </c>
      <c r="C15" s="48" t="s">
        <v>58</v>
      </c>
      <c r="D15" s="53">
        <v>10</v>
      </c>
      <c r="E15" s="53">
        <v>5</v>
      </c>
      <c r="F15" s="53">
        <v>5</v>
      </c>
      <c r="G15" s="53">
        <f t="shared" si="0"/>
        <v>20</v>
      </c>
    </row>
    <row r="16" spans="1:7" ht="15.6">
      <c r="A16" s="22">
        <v>14</v>
      </c>
      <c r="B16" s="28" t="s">
        <v>59</v>
      </c>
      <c r="C16" s="48" t="s">
        <v>60</v>
      </c>
      <c r="D16" s="53">
        <v>10</v>
      </c>
      <c r="E16" s="53">
        <v>5</v>
      </c>
      <c r="F16" s="53">
        <v>3</v>
      </c>
      <c r="G16" s="53">
        <f t="shared" si="0"/>
        <v>18</v>
      </c>
    </row>
    <row r="17" spans="1:7" ht="15.6">
      <c r="A17" s="22">
        <v>15</v>
      </c>
      <c r="B17" s="28" t="s">
        <v>61</v>
      </c>
      <c r="C17" s="48" t="s">
        <v>62</v>
      </c>
      <c r="D17" s="53">
        <v>10</v>
      </c>
      <c r="E17" s="53">
        <v>5</v>
      </c>
      <c r="F17" s="53">
        <v>5</v>
      </c>
      <c r="G17" s="53">
        <f t="shared" si="0"/>
        <v>20</v>
      </c>
    </row>
    <row r="18" spans="1:7" ht="15.6">
      <c r="A18" s="22">
        <v>16</v>
      </c>
      <c r="B18" s="28" t="s">
        <v>63</v>
      </c>
      <c r="C18" s="48" t="s">
        <v>64</v>
      </c>
      <c r="D18" s="53">
        <v>10</v>
      </c>
      <c r="E18" s="53">
        <v>5</v>
      </c>
      <c r="F18" s="53">
        <v>5</v>
      </c>
      <c r="G18" s="53">
        <f t="shared" si="0"/>
        <v>20</v>
      </c>
    </row>
    <row r="19" spans="1:7" ht="15.6">
      <c r="A19" s="22">
        <v>17</v>
      </c>
      <c r="B19" s="28" t="s">
        <v>65</v>
      </c>
      <c r="C19" s="48" t="s">
        <v>66</v>
      </c>
      <c r="D19" s="53">
        <v>10</v>
      </c>
      <c r="E19" s="53">
        <v>5</v>
      </c>
      <c r="F19" s="53">
        <v>5</v>
      </c>
      <c r="G19" s="53">
        <f t="shared" si="0"/>
        <v>20</v>
      </c>
    </row>
    <row r="20" spans="1:7" ht="15.6">
      <c r="A20" s="22">
        <v>18</v>
      </c>
      <c r="B20" s="28" t="s">
        <v>67</v>
      </c>
      <c r="C20" s="48" t="s">
        <v>68</v>
      </c>
      <c r="D20" s="53">
        <v>10</v>
      </c>
      <c r="E20" s="53">
        <v>5</v>
      </c>
      <c r="F20" s="53">
        <v>5</v>
      </c>
      <c r="G20" s="53">
        <f t="shared" si="0"/>
        <v>20</v>
      </c>
    </row>
    <row r="21" spans="1:7" ht="15.6">
      <c r="A21" s="22">
        <v>19</v>
      </c>
      <c r="B21" s="28" t="s">
        <v>69</v>
      </c>
      <c r="C21" s="48" t="s">
        <v>70</v>
      </c>
      <c r="D21" s="53">
        <v>10</v>
      </c>
      <c r="E21" s="53">
        <v>5</v>
      </c>
      <c r="F21" s="53">
        <v>5</v>
      </c>
      <c r="G21" s="53">
        <f t="shared" si="0"/>
        <v>20</v>
      </c>
    </row>
    <row r="22" spans="1:7" ht="15.6">
      <c r="A22" s="22">
        <v>20</v>
      </c>
      <c r="B22" s="28" t="s">
        <v>71</v>
      </c>
      <c r="C22" s="48" t="s">
        <v>72</v>
      </c>
      <c r="D22" s="53">
        <v>10</v>
      </c>
      <c r="E22" s="53">
        <v>5</v>
      </c>
      <c r="F22" s="53">
        <v>5</v>
      </c>
      <c r="G22" s="53">
        <f t="shared" si="0"/>
        <v>20</v>
      </c>
    </row>
    <row r="23" spans="1:7" ht="15.6">
      <c r="A23" s="22">
        <v>21</v>
      </c>
      <c r="B23" s="28" t="s">
        <v>73</v>
      </c>
      <c r="C23" s="48" t="s">
        <v>74</v>
      </c>
      <c r="D23" s="53">
        <v>10</v>
      </c>
      <c r="E23" s="53">
        <v>5</v>
      </c>
      <c r="F23" s="53">
        <v>5</v>
      </c>
      <c r="G23" s="53">
        <f t="shared" si="0"/>
        <v>20</v>
      </c>
    </row>
    <row r="24" spans="1:7" ht="15.6">
      <c r="A24" s="22">
        <v>22</v>
      </c>
      <c r="B24" s="28" t="s">
        <v>75</v>
      </c>
      <c r="C24" s="48" t="s">
        <v>76</v>
      </c>
      <c r="D24" s="53">
        <v>10</v>
      </c>
      <c r="E24" s="53">
        <v>5</v>
      </c>
      <c r="F24" s="53">
        <v>5</v>
      </c>
      <c r="G24" s="53">
        <f t="shared" si="0"/>
        <v>20</v>
      </c>
    </row>
    <row r="25" spans="1:7" ht="15.6">
      <c r="A25" s="22">
        <v>23</v>
      </c>
      <c r="B25" s="28" t="s">
        <v>77</v>
      </c>
      <c r="C25" s="48" t="s">
        <v>78</v>
      </c>
      <c r="D25" s="53">
        <v>10</v>
      </c>
      <c r="E25" s="53">
        <v>5</v>
      </c>
      <c r="F25" s="53">
        <v>5</v>
      </c>
      <c r="G25" s="53">
        <f t="shared" si="0"/>
        <v>20</v>
      </c>
    </row>
    <row r="26" spans="1:7" ht="15.6">
      <c r="A26" s="22">
        <v>24</v>
      </c>
      <c r="B26" s="28" t="s">
        <v>79</v>
      </c>
      <c r="C26" s="48" t="s">
        <v>80</v>
      </c>
      <c r="D26" s="53">
        <v>10</v>
      </c>
      <c r="E26" s="53">
        <v>5</v>
      </c>
      <c r="F26" s="53">
        <v>5</v>
      </c>
      <c r="G26" s="53">
        <f t="shared" si="0"/>
        <v>20</v>
      </c>
    </row>
    <row r="27" spans="1:7" ht="15.6">
      <c r="A27" s="22">
        <v>25</v>
      </c>
      <c r="B27" s="28" t="s">
        <v>81</v>
      </c>
      <c r="C27" s="48" t="s">
        <v>82</v>
      </c>
      <c r="D27" s="53">
        <v>10</v>
      </c>
      <c r="E27" s="53">
        <v>5</v>
      </c>
      <c r="F27" s="53">
        <v>5</v>
      </c>
      <c r="G27" s="53">
        <f t="shared" si="0"/>
        <v>20</v>
      </c>
    </row>
    <row r="28" spans="1:7" ht="15.6">
      <c r="A28" s="22">
        <v>26</v>
      </c>
      <c r="B28" s="28" t="s">
        <v>83</v>
      </c>
      <c r="C28" s="48" t="s">
        <v>84</v>
      </c>
      <c r="D28" s="53">
        <v>10</v>
      </c>
      <c r="E28" s="53">
        <v>5</v>
      </c>
      <c r="F28" s="53">
        <v>5</v>
      </c>
      <c r="G28" s="53">
        <f t="shared" si="0"/>
        <v>20</v>
      </c>
    </row>
    <row r="29" spans="1:7" ht="15.6">
      <c r="A29" s="22">
        <v>27</v>
      </c>
      <c r="B29" s="28" t="s">
        <v>85</v>
      </c>
      <c r="C29" s="48" t="s">
        <v>86</v>
      </c>
      <c r="D29" s="53">
        <v>10</v>
      </c>
      <c r="E29" s="53">
        <v>5</v>
      </c>
      <c r="F29" s="53">
        <v>5</v>
      </c>
      <c r="G29" s="53">
        <f t="shared" si="0"/>
        <v>20</v>
      </c>
    </row>
    <row r="30" spans="1:7" ht="15.6">
      <c r="A30" s="22">
        <v>28</v>
      </c>
      <c r="B30" s="28" t="s">
        <v>87</v>
      </c>
      <c r="C30" s="48" t="s">
        <v>88</v>
      </c>
      <c r="D30" s="53">
        <v>10</v>
      </c>
      <c r="E30" s="53">
        <v>5</v>
      </c>
      <c r="F30" s="53">
        <v>3</v>
      </c>
      <c r="G30" s="53">
        <f t="shared" si="0"/>
        <v>18</v>
      </c>
    </row>
    <row r="31" spans="1:7" ht="15.6">
      <c r="A31" s="22">
        <v>29</v>
      </c>
      <c r="B31" s="28" t="s">
        <v>89</v>
      </c>
      <c r="C31" s="48" t="s">
        <v>90</v>
      </c>
      <c r="D31" s="53">
        <v>10</v>
      </c>
      <c r="E31" s="53">
        <v>5</v>
      </c>
      <c r="F31" s="53">
        <v>5</v>
      </c>
      <c r="G31" s="53">
        <f t="shared" si="0"/>
        <v>20</v>
      </c>
    </row>
    <row r="32" spans="1:7" ht="15.6">
      <c r="A32" s="22">
        <v>30</v>
      </c>
      <c r="B32" s="28" t="s">
        <v>91</v>
      </c>
      <c r="C32" s="48" t="s">
        <v>92</v>
      </c>
      <c r="D32" s="53">
        <v>10</v>
      </c>
      <c r="E32" s="53">
        <v>5</v>
      </c>
      <c r="F32" s="53">
        <v>5</v>
      </c>
      <c r="G32" s="53">
        <f t="shared" si="0"/>
        <v>20</v>
      </c>
    </row>
    <row r="33" spans="1:7" ht="15.6">
      <c r="A33" s="22">
        <v>31</v>
      </c>
      <c r="B33" s="28" t="s">
        <v>93</v>
      </c>
      <c r="C33" s="48" t="s">
        <v>94</v>
      </c>
      <c r="D33" s="53">
        <v>10</v>
      </c>
      <c r="E33" s="53">
        <v>5</v>
      </c>
      <c r="F33" s="53">
        <v>5</v>
      </c>
      <c r="G33" s="53">
        <f t="shared" si="0"/>
        <v>20</v>
      </c>
    </row>
    <row r="34" spans="1:7" ht="15.6">
      <c r="A34" s="22">
        <v>32</v>
      </c>
      <c r="B34" s="28" t="s">
        <v>95</v>
      </c>
      <c r="C34" s="48" t="s">
        <v>96</v>
      </c>
      <c r="D34" s="53">
        <v>10</v>
      </c>
      <c r="E34" s="53">
        <v>5</v>
      </c>
      <c r="F34" s="53">
        <v>5</v>
      </c>
      <c r="G34" s="53">
        <f t="shared" si="0"/>
        <v>20</v>
      </c>
    </row>
    <row r="35" spans="1:7" ht="15.6">
      <c r="A35" s="22">
        <v>33</v>
      </c>
      <c r="B35" s="28" t="s">
        <v>97</v>
      </c>
      <c r="C35" s="48" t="s">
        <v>98</v>
      </c>
      <c r="D35" s="53">
        <v>10</v>
      </c>
      <c r="E35" s="53">
        <v>5</v>
      </c>
      <c r="F35" s="53">
        <v>3</v>
      </c>
      <c r="G35" s="53">
        <f t="shared" si="0"/>
        <v>18</v>
      </c>
    </row>
    <row r="36" spans="1:7" ht="15.6">
      <c r="A36" s="22">
        <v>34</v>
      </c>
      <c r="B36" s="28" t="s">
        <v>99</v>
      </c>
      <c r="C36" s="48" t="s">
        <v>100</v>
      </c>
      <c r="D36" s="53">
        <v>10</v>
      </c>
      <c r="E36" s="53">
        <v>5</v>
      </c>
      <c r="F36" s="53">
        <v>5</v>
      </c>
      <c r="G36" s="53">
        <f t="shared" si="0"/>
        <v>20</v>
      </c>
    </row>
    <row r="37" spans="1:7" ht="15.6">
      <c r="A37" s="22">
        <v>35</v>
      </c>
      <c r="B37" s="28" t="s">
        <v>101</v>
      </c>
      <c r="C37" s="48" t="s">
        <v>102</v>
      </c>
      <c r="D37" s="53">
        <v>10</v>
      </c>
      <c r="E37" s="53">
        <v>5</v>
      </c>
      <c r="F37" s="53">
        <v>5</v>
      </c>
      <c r="G37" s="53">
        <f t="shared" si="0"/>
        <v>20</v>
      </c>
    </row>
    <row r="38" spans="1:7" ht="15.6">
      <c r="A38" s="22">
        <v>36</v>
      </c>
      <c r="B38" s="28" t="s">
        <v>103</v>
      </c>
      <c r="C38" s="48" t="s">
        <v>104</v>
      </c>
      <c r="D38" s="53">
        <v>10</v>
      </c>
      <c r="E38" s="53">
        <v>5</v>
      </c>
      <c r="F38" s="53">
        <v>5</v>
      </c>
      <c r="G38" s="53">
        <f t="shared" si="0"/>
        <v>20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topLeftCell="B1" workbookViewId="0">
      <pane ySplit="2" topLeftCell="A3" activePane="bottomLeft" state="frozen"/>
      <selection pane="bottomLeft" activeCell="E30" sqref="E30"/>
    </sheetView>
  </sheetViews>
  <sheetFormatPr defaultColWidth="8.77734375" defaultRowHeight="13.2"/>
  <cols>
    <col min="3" max="3" width="24.109375" bestFit="1" customWidth="1"/>
    <col min="4" max="4" width="9" customWidth="1"/>
    <col min="5" max="6" width="29.44140625" style="34" customWidth="1"/>
    <col min="7" max="7" width="18.44140625" style="34" customWidth="1"/>
    <col min="8" max="8" width="18" style="34" customWidth="1"/>
  </cols>
  <sheetData>
    <row r="1" spans="1:8" ht="46.8">
      <c r="A1" s="69" t="s">
        <v>0</v>
      </c>
      <c r="B1" s="69" t="s">
        <v>14</v>
      </c>
      <c r="C1" s="69" t="s">
        <v>1</v>
      </c>
      <c r="D1" s="67" t="s">
        <v>126</v>
      </c>
      <c r="E1" s="31" t="s">
        <v>120</v>
      </c>
      <c r="F1" s="31" t="s">
        <v>122</v>
      </c>
      <c r="G1" s="31" t="s">
        <v>124</v>
      </c>
      <c r="H1" s="31" t="s">
        <v>125</v>
      </c>
    </row>
    <row r="2" spans="1:8" ht="62.4">
      <c r="A2" s="69"/>
      <c r="B2" s="69"/>
      <c r="C2" s="69"/>
      <c r="D2" s="68"/>
      <c r="E2" s="31" t="s">
        <v>121</v>
      </c>
      <c r="F2" s="31" t="s">
        <v>123</v>
      </c>
      <c r="G2" s="31">
        <v>8</v>
      </c>
      <c r="H2" s="31">
        <v>25</v>
      </c>
    </row>
    <row r="3" spans="1:8" ht="13.8">
      <c r="A3" s="22">
        <v>1</v>
      </c>
      <c r="B3" s="35" t="s">
        <v>33</v>
      </c>
      <c r="C3" s="35" t="s">
        <v>34</v>
      </c>
      <c r="D3" s="33">
        <f>VLOOKUP(B3,'Điểm TC 1'!$B$3:$D$38,3,0)</f>
        <v>1.5</v>
      </c>
      <c r="E3" s="36">
        <v>8</v>
      </c>
      <c r="F3" s="36">
        <v>2</v>
      </c>
      <c r="G3" s="36">
        <v>8</v>
      </c>
      <c r="H3" s="36">
        <f>SUM(E3:G3)</f>
        <v>18</v>
      </c>
    </row>
    <row r="4" spans="1:8" ht="13.8">
      <c r="A4" s="22">
        <v>2</v>
      </c>
      <c r="B4" s="28" t="s">
        <v>35</v>
      </c>
      <c r="C4" s="28" t="s">
        <v>36</v>
      </c>
      <c r="D4" s="33">
        <f>VLOOKUP(B4,'Điểm TC 1'!$B$3:$D$38,3,0)</f>
        <v>7.8</v>
      </c>
      <c r="E4" s="36">
        <v>10</v>
      </c>
      <c r="F4" s="36">
        <v>2</v>
      </c>
      <c r="G4" s="36">
        <v>8</v>
      </c>
      <c r="H4" s="36">
        <f t="shared" ref="H4:H38" si="0">SUM(E4:G4)</f>
        <v>20</v>
      </c>
    </row>
    <row r="5" spans="1:8" ht="13.8">
      <c r="A5" s="22">
        <v>3</v>
      </c>
      <c r="B5" s="28" t="s">
        <v>37</v>
      </c>
      <c r="C5" s="28" t="s">
        <v>38</v>
      </c>
      <c r="D5" s="33">
        <f>VLOOKUP(B5,'Điểm TC 1'!$B$3:$D$38,3,0)</f>
        <v>7.96</v>
      </c>
      <c r="E5" s="36">
        <v>10</v>
      </c>
      <c r="F5" s="36">
        <v>2</v>
      </c>
      <c r="G5" s="36">
        <v>8</v>
      </c>
      <c r="H5" s="36">
        <f t="shared" si="0"/>
        <v>20</v>
      </c>
    </row>
    <row r="6" spans="1:8" ht="13.8">
      <c r="A6" s="22">
        <v>4</v>
      </c>
      <c r="B6" s="28" t="s">
        <v>39</v>
      </c>
      <c r="C6" s="28" t="s">
        <v>40</v>
      </c>
      <c r="D6" s="33">
        <f>VLOOKUP(B6,'Điểm TC 1'!$B$3:$D$38,3,0)</f>
        <v>8.02</v>
      </c>
      <c r="E6" s="36">
        <v>10</v>
      </c>
      <c r="F6" s="36">
        <v>2</v>
      </c>
      <c r="G6" s="36">
        <v>8</v>
      </c>
      <c r="H6" s="36">
        <f t="shared" si="0"/>
        <v>20</v>
      </c>
    </row>
    <row r="7" spans="1:8" ht="13.8">
      <c r="A7" s="22">
        <v>5</v>
      </c>
      <c r="B7" s="28" t="s">
        <v>41</v>
      </c>
      <c r="C7" s="28" t="s">
        <v>42</v>
      </c>
      <c r="D7" s="33">
        <f>VLOOKUP(B7,'Điểm TC 1'!$B$3:$D$38,3,0)</f>
        <v>7.58</v>
      </c>
      <c r="E7" s="36">
        <v>10</v>
      </c>
      <c r="F7" s="36">
        <v>2</v>
      </c>
      <c r="G7" s="36">
        <v>8</v>
      </c>
      <c r="H7" s="36">
        <f t="shared" si="0"/>
        <v>20</v>
      </c>
    </row>
    <row r="8" spans="1:8" ht="13.8">
      <c r="A8" s="22">
        <v>6</v>
      </c>
      <c r="B8" s="28" t="s">
        <v>43</v>
      </c>
      <c r="C8" s="28" t="s">
        <v>44</v>
      </c>
      <c r="D8" s="33">
        <f>VLOOKUP(B8,'Điểm TC 1'!$B$3:$D$38,3,0)</f>
        <v>7.64</v>
      </c>
      <c r="E8" s="36">
        <v>10</v>
      </c>
      <c r="F8" s="36">
        <v>2</v>
      </c>
      <c r="G8" s="36">
        <v>8</v>
      </c>
      <c r="H8" s="36">
        <f t="shared" si="0"/>
        <v>20</v>
      </c>
    </row>
    <row r="9" spans="1:8" ht="13.8">
      <c r="A9" s="22">
        <v>7</v>
      </c>
      <c r="B9" s="28" t="s">
        <v>45</v>
      </c>
      <c r="C9" s="28" t="s">
        <v>46</v>
      </c>
      <c r="D9" s="33">
        <f>VLOOKUP(B9,'Điểm TC 1'!$B$3:$D$38,3,0)</f>
        <v>8.36</v>
      </c>
      <c r="E9" s="36">
        <v>10</v>
      </c>
      <c r="F9" s="36">
        <v>2</v>
      </c>
      <c r="G9" s="36">
        <v>8</v>
      </c>
      <c r="H9" s="36">
        <f t="shared" si="0"/>
        <v>20</v>
      </c>
    </row>
    <row r="10" spans="1:8" ht="13.8">
      <c r="A10" s="22">
        <v>8</v>
      </c>
      <c r="B10" s="28" t="s">
        <v>47</v>
      </c>
      <c r="C10" s="28" t="s">
        <v>48</v>
      </c>
      <c r="D10" s="33">
        <f>VLOOKUP(B10,'Điểm TC 1'!$B$3:$D$38,3,0)</f>
        <v>7.78</v>
      </c>
      <c r="E10" s="36">
        <v>10</v>
      </c>
      <c r="F10" s="36">
        <v>2</v>
      </c>
      <c r="G10" s="36">
        <v>8</v>
      </c>
      <c r="H10" s="36">
        <f t="shared" si="0"/>
        <v>20</v>
      </c>
    </row>
    <row r="11" spans="1:8" ht="13.8">
      <c r="A11" s="22">
        <v>9</v>
      </c>
      <c r="B11" s="28" t="s">
        <v>49</v>
      </c>
      <c r="C11" s="28" t="s">
        <v>50</v>
      </c>
      <c r="D11" s="33">
        <f>VLOOKUP(B11,'Điểm TC 1'!$B$3:$D$38,3,0)</f>
        <v>7.82</v>
      </c>
      <c r="E11" s="36">
        <v>10</v>
      </c>
      <c r="F11" s="36">
        <v>2</v>
      </c>
      <c r="G11" s="36">
        <v>8</v>
      </c>
      <c r="H11" s="36">
        <f t="shared" si="0"/>
        <v>20</v>
      </c>
    </row>
    <row r="12" spans="1:8" ht="15.6">
      <c r="A12" s="22">
        <v>10</v>
      </c>
      <c r="B12" s="48" t="s">
        <v>51</v>
      </c>
      <c r="C12" s="48" t="s">
        <v>52</v>
      </c>
      <c r="D12" s="54">
        <f>VLOOKUP(B12,'Điểm TC 1'!$B$3:$D$38,3,0)</f>
        <v>8.6199999999999992</v>
      </c>
      <c r="E12" s="55">
        <v>10</v>
      </c>
      <c r="F12" s="55">
        <v>2</v>
      </c>
      <c r="G12" s="55">
        <v>8</v>
      </c>
      <c r="H12" s="55">
        <f t="shared" si="0"/>
        <v>20</v>
      </c>
    </row>
    <row r="13" spans="1:8" ht="15.6">
      <c r="A13" s="22">
        <v>11</v>
      </c>
      <c r="B13" s="48" t="s">
        <v>53</v>
      </c>
      <c r="C13" s="48" t="s">
        <v>54</v>
      </c>
      <c r="D13" s="54">
        <f>VLOOKUP(B13,'Điểm TC 1'!$B$3:$D$38,3,0)</f>
        <v>8.1</v>
      </c>
      <c r="E13" s="55">
        <v>10</v>
      </c>
      <c r="F13" s="55">
        <v>2</v>
      </c>
      <c r="G13" s="55">
        <v>8</v>
      </c>
      <c r="H13" s="55">
        <f t="shared" si="0"/>
        <v>20</v>
      </c>
    </row>
    <row r="14" spans="1:8" ht="15.6">
      <c r="A14" s="22">
        <v>12</v>
      </c>
      <c r="B14" s="48" t="s">
        <v>55</v>
      </c>
      <c r="C14" s="48" t="s">
        <v>56</v>
      </c>
      <c r="D14" s="54">
        <f>VLOOKUP(B14,'Điểm TC 1'!$B$3:$D$38,3,0)</f>
        <v>7.84</v>
      </c>
      <c r="E14" s="55">
        <v>10</v>
      </c>
      <c r="F14" s="55">
        <v>2</v>
      </c>
      <c r="G14" s="55">
        <v>8</v>
      </c>
      <c r="H14" s="55">
        <f t="shared" si="0"/>
        <v>20</v>
      </c>
    </row>
    <row r="15" spans="1:8" ht="15.6">
      <c r="A15" s="22">
        <v>13</v>
      </c>
      <c r="B15" s="48" t="s">
        <v>57</v>
      </c>
      <c r="C15" s="48" t="s">
        <v>58</v>
      </c>
      <c r="D15" s="54">
        <f>VLOOKUP(B15,'Điểm TC 1'!$B$3:$D$38,3,0)</f>
        <v>7.96</v>
      </c>
      <c r="E15" s="55">
        <v>10</v>
      </c>
      <c r="F15" s="55">
        <v>2</v>
      </c>
      <c r="G15" s="55">
        <v>8</v>
      </c>
      <c r="H15" s="55">
        <f t="shared" si="0"/>
        <v>20</v>
      </c>
    </row>
    <row r="16" spans="1:8" ht="15.6">
      <c r="A16" s="22">
        <v>14</v>
      </c>
      <c r="B16" s="48" t="s">
        <v>59</v>
      </c>
      <c r="C16" s="48" t="s">
        <v>60</v>
      </c>
      <c r="D16" s="54">
        <f>VLOOKUP(B16,'Điểm TC 1'!$B$3:$D$38,3,0)</f>
        <v>1.7</v>
      </c>
      <c r="E16" s="55">
        <v>0</v>
      </c>
      <c r="F16" s="55">
        <v>2</v>
      </c>
      <c r="G16" s="55">
        <v>8</v>
      </c>
      <c r="H16" s="55">
        <f t="shared" si="0"/>
        <v>10</v>
      </c>
    </row>
    <row r="17" spans="1:8" ht="15.6">
      <c r="A17" s="22">
        <v>15</v>
      </c>
      <c r="B17" s="48" t="s">
        <v>61</v>
      </c>
      <c r="C17" s="48" t="s">
        <v>62</v>
      </c>
      <c r="D17" s="54">
        <f>VLOOKUP(B17,'Điểm TC 1'!$B$3:$D$38,3,0)</f>
        <v>7.6</v>
      </c>
      <c r="E17" s="55">
        <v>10</v>
      </c>
      <c r="F17" s="55">
        <v>2</v>
      </c>
      <c r="G17" s="55">
        <v>8</v>
      </c>
      <c r="H17" s="55">
        <f t="shared" si="0"/>
        <v>20</v>
      </c>
    </row>
    <row r="18" spans="1:8" ht="15.6">
      <c r="A18" s="22">
        <v>16</v>
      </c>
      <c r="B18" s="48" t="s">
        <v>63</v>
      </c>
      <c r="C18" s="48" t="s">
        <v>64</v>
      </c>
      <c r="D18" s="54">
        <f>VLOOKUP(B18,'Điểm TC 1'!$B$3:$D$38,3,0)</f>
        <v>7.76</v>
      </c>
      <c r="E18" s="55">
        <v>10</v>
      </c>
      <c r="F18" s="55">
        <v>2</v>
      </c>
      <c r="G18" s="55">
        <v>8</v>
      </c>
      <c r="H18" s="55">
        <f t="shared" si="0"/>
        <v>20</v>
      </c>
    </row>
    <row r="19" spans="1:8" ht="15.6">
      <c r="A19" s="22">
        <v>17</v>
      </c>
      <c r="B19" s="48" t="s">
        <v>65</v>
      </c>
      <c r="C19" s="48" t="s">
        <v>66</v>
      </c>
      <c r="D19" s="54">
        <f>VLOOKUP(B19,'Điểm TC 1'!$B$3:$D$38,3,0)</f>
        <v>7.72</v>
      </c>
      <c r="E19" s="55">
        <v>10</v>
      </c>
      <c r="F19" s="55">
        <v>2</v>
      </c>
      <c r="G19" s="55">
        <v>8</v>
      </c>
      <c r="H19" s="55">
        <f t="shared" si="0"/>
        <v>20</v>
      </c>
    </row>
    <row r="20" spans="1:8" ht="15.6">
      <c r="A20" s="22">
        <v>18</v>
      </c>
      <c r="B20" s="48" t="s">
        <v>67</v>
      </c>
      <c r="C20" s="48" t="s">
        <v>68</v>
      </c>
      <c r="D20" s="54">
        <f>VLOOKUP(B20,'Điểm TC 1'!$B$3:$D$38,3,0)</f>
        <v>8.4600000000000009</v>
      </c>
      <c r="E20" s="55">
        <v>10</v>
      </c>
      <c r="F20" s="55">
        <v>2</v>
      </c>
      <c r="G20" s="55">
        <v>8</v>
      </c>
      <c r="H20" s="55">
        <f t="shared" si="0"/>
        <v>20</v>
      </c>
    </row>
    <row r="21" spans="1:8" ht="15.6">
      <c r="A21" s="22">
        <v>19</v>
      </c>
      <c r="B21" s="48" t="s">
        <v>69</v>
      </c>
      <c r="C21" s="48" t="s">
        <v>70</v>
      </c>
      <c r="D21" s="54">
        <f>VLOOKUP(B21,'Điểm TC 1'!$B$3:$D$38,3,0)</f>
        <v>8.58</v>
      </c>
      <c r="E21" s="55">
        <v>10</v>
      </c>
      <c r="F21" s="55">
        <v>2</v>
      </c>
      <c r="G21" s="55">
        <v>8</v>
      </c>
      <c r="H21" s="55">
        <f t="shared" si="0"/>
        <v>20</v>
      </c>
    </row>
    <row r="22" spans="1:8" ht="15.6">
      <c r="A22" s="22">
        <v>20</v>
      </c>
      <c r="B22" s="48" t="s">
        <v>71</v>
      </c>
      <c r="C22" s="48" t="s">
        <v>72</v>
      </c>
      <c r="D22" s="54">
        <f>VLOOKUP(B22,'Điểm TC 1'!$B$3:$D$38,3,0)</f>
        <v>8.34</v>
      </c>
      <c r="E22" s="55">
        <v>10</v>
      </c>
      <c r="F22" s="55">
        <v>2</v>
      </c>
      <c r="G22" s="55">
        <v>8</v>
      </c>
      <c r="H22" s="55">
        <f t="shared" si="0"/>
        <v>20</v>
      </c>
    </row>
    <row r="23" spans="1:8" ht="15.6">
      <c r="A23" s="22">
        <v>21</v>
      </c>
      <c r="B23" s="48" t="s">
        <v>73</v>
      </c>
      <c r="C23" s="48" t="s">
        <v>74</v>
      </c>
      <c r="D23" s="54">
        <f>VLOOKUP(B23,'Điểm TC 1'!$B$3:$D$38,3,0)</f>
        <v>8.48</v>
      </c>
      <c r="E23" s="55">
        <v>10</v>
      </c>
      <c r="F23" s="55">
        <v>2</v>
      </c>
      <c r="G23" s="55">
        <v>8</v>
      </c>
      <c r="H23" s="55">
        <f t="shared" si="0"/>
        <v>20</v>
      </c>
    </row>
    <row r="24" spans="1:8" ht="15.6">
      <c r="A24" s="22">
        <v>22</v>
      </c>
      <c r="B24" s="48" t="s">
        <v>75</v>
      </c>
      <c r="C24" s="48" t="s">
        <v>76</v>
      </c>
      <c r="D24" s="54">
        <f>VLOOKUP(B24,'Điểm TC 1'!$B$3:$D$38,3,0)</f>
        <v>8.6199999999999992</v>
      </c>
      <c r="E24" s="55">
        <v>10</v>
      </c>
      <c r="F24" s="55">
        <v>2</v>
      </c>
      <c r="G24" s="55">
        <v>8</v>
      </c>
      <c r="H24" s="55">
        <f t="shared" si="0"/>
        <v>20</v>
      </c>
    </row>
    <row r="25" spans="1:8" ht="15.6">
      <c r="A25" s="22">
        <v>23</v>
      </c>
      <c r="B25" s="48" t="s">
        <v>77</v>
      </c>
      <c r="C25" s="48" t="s">
        <v>78</v>
      </c>
      <c r="D25" s="54">
        <f>VLOOKUP(B25,'Điểm TC 1'!$B$3:$D$38,3,0)</f>
        <v>1.5</v>
      </c>
      <c r="E25" s="55">
        <v>8</v>
      </c>
      <c r="F25" s="55">
        <v>2</v>
      </c>
      <c r="G25" s="55">
        <v>8</v>
      </c>
      <c r="H25" s="55">
        <f t="shared" si="0"/>
        <v>18</v>
      </c>
    </row>
    <row r="26" spans="1:8" ht="15.6">
      <c r="A26" s="22">
        <v>24</v>
      </c>
      <c r="B26" s="48" t="s">
        <v>79</v>
      </c>
      <c r="C26" s="48" t="s">
        <v>80</v>
      </c>
      <c r="D26" s="54">
        <f>VLOOKUP(B26,'Điểm TC 1'!$B$3:$D$38,3,0)</f>
        <v>7.16</v>
      </c>
      <c r="E26" s="55">
        <v>10</v>
      </c>
      <c r="F26" s="55">
        <v>2</v>
      </c>
      <c r="G26" s="55">
        <v>8</v>
      </c>
      <c r="H26" s="55">
        <f t="shared" si="0"/>
        <v>20</v>
      </c>
    </row>
    <row r="27" spans="1:8" ht="15.6">
      <c r="A27" s="22">
        <v>25</v>
      </c>
      <c r="B27" s="48" t="s">
        <v>81</v>
      </c>
      <c r="C27" s="48" t="s">
        <v>82</v>
      </c>
      <c r="D27" s="54">
        <f>VLOOKUP(B27,'Điểm TC 1'!$B$3:$D$38,3,0)</f>
        <v>7.32</v>
      </c>
      <c r="E27" s="55">
        <v>10</v>
      </c>
      <c r="F27" s="55">
        <v>2</v>
      </c>
      <c r="G27" s="55">
        <v>8</v>
      </c>
      <c r="H27" s="55">
        <f t="shared" si="0"/>
        <v>20</v>
      </c>
    </row>
    <row r="28" spans="1:8" ht="15.6">
      <c r="A28" s="22">
        <v>26</v>
      </c>
      <c r="B28" s="48" t="s">
        <v>83</v>
      </c>
      <c r="C28" s="48" t="s">
        <v>84</v>
      </c>
      <c r="D28" s="54">
        <f>VLOOKUP(B28,'Điểm TC 1'!$B$3:$D$38,3,0)</f>
        <v>8.5</v>
      </c>
      <c r="E28" s="55">
        <v>10</v>
      </c>
      <c r="F28" s="55">
        <v>2</v>
      </c>
      <c r="G28" s="55">
        <v>8</v>
      </c>
      <c r="H28" s="55">
        <f t="shared" si="0"/>
        <v>20</v>
      </c>
    </row>
    <row r="29" spans="1:8" ht="15.6">
      <c r="A29" s="22">
        <v>27</v>
      </c>
      <c r="B29" s="48" t="s">
        <v>85</v>
      </c>
      <c r="C29" s="48" t="s">
        <v>86</v>
      </c>
      <c r="D29" s="54">
        <f>VLOOKUP(B29,'Điểm TC 1'!$B$3:$D$38,3,0)</f>
        <v>7.92</v>
      </c>
      <c r="E29" s="55">
        <v>10</v>
      </c>
      <c r="F29" s="55">
        <v>2</v>
      </c>
      <c r="G29" s="55">
        <v>8</v>
      </c>
      <c r="H29" s="55">
        <f t="shared" si="0"/>
        <v>20</v>
      </c>
    </row>
    <row r="30" spans="1:8" ht="15.6">
      <c r="A30" s="22">
        <v>28</v>
      </c>
      <c r="B30" s="48" t="s">
        <v>87</v>
      </c>
      <c r="C30" s="48" t="s">
        <v>88</v>
      </c>
      <c r="D30" s="54">
        <f>VLOOKUP(B30,'Điểm TC 1'!$B$3:$D$38,3,0)</f>
        <v>1.26</v>
      </c>
      <c r="E30" s="55">
        <v>0</v>
      </c>
      <c r="F30" s="55">
        <v>2</v>
      </c>
      <c r="G30" s="55">
        <v>8</v>
      </c>
      <c r="H30" s="55">
        <f t="shared" si="0"/>
        <v>10</v>
      </c>
    </row>
    <row r="31" spans="1:8" ht="15.6">
      <c r="A31" s="22">
        <v>29</v>
      </c>
      <c r="B31" s="48" t="s">
        <v>89</v>
      </c>
      <c r="C31" s="48" t="s">
        <v>90</v>
      </c>
      <c r="D31" s="54">
        <f>VLOOKUP(B31,'Điểm TC 1'!$B$3:$D$38,3,0)</f>
        <v>8.24</v>
      </c>
      <c r="E31" s="55">
        <v>10</v>
      </c>
      <c r="F31" s="55">
        <v>2</v>
      </c>
      <c r="G31" s="55">
        <v>8</v>
      </c>
      <c r="H31" s="55">
        <f t="shared" si="0"/>
        <v>20</v>
      </c>
    </row>
    <row r="32" spans="1:8" ht="15.6">
      <c r="A32" s="22">
        <v>30</v>
      </c>
      <c r="B32" s="48" t="s">
        <v>91</v>
      </c>
      <c r="C32" s="48" t="s">
        <v>92</v>
      </c>
      <c r="D32" s="54">
        <f>VLOOKUP(B32,'Điểm TC 1'!$B$3:$D$38,3,0)</f>
        <v>8.34</v>
      </c>
      <c r="E32" s="55">
        <v>10</v>
      </c>
      <c r="F32" s="55">
        <v>2</v>
      </c>
      <c r="G32" s="55">
        <v>8</v>
      </c>
      <c r="H32" s="55">
        <f t="shared" si="0"/>
        <v>20</v>
      </c>
    </row>
    <row r="33" spans="1:8" ht="15.6">
      <c r="A33" s="22">
        <v>31</v>
      </c>
      <c r="B33" s="48" t="s">
        <v>93</v>
      </c>
      <c r="C33" s="48" t="s">
        <v>94</v>
      </c>
      <c r="D33" s="54">
        <f>VLOOKUP(B33,'Điểm TC 1'!$B$3:$D$38,3,0)</f>
        <v>8.1999999999999993</v>
      </c>
      <c r="E33" s="55">
        <v>10</v>
      </c>
      <c r="F33" s="55">
        <v>2</v>
      </c>
      <c r="G33" s="55">
        <v>8</v>
      </c>
      <c r="H33" s="55">
        <f t="shared" si="0"/>
        <v>20</v>
      </c>
    </row>
    <row r="34" spans="1:8" ht="15.6">
      <c r="A34" s="22">
        <v>32</v>
      </c>
      <c r="B34" s="48" t="s">
        <v>95</v>
      </c>
      <c r="C34" s="48" t="s">
        <v>96</v>
      </c>
      <c r="D34" s="54">
        <f>VLOOKUP(B34,'Điểm TC 1'!$B$3:$D$38,3,0)</f>
        <v>7.16</v>
      </c>
      <c r="E34" s="55">
        <v>10</v>
      </c>
      <c r="F34" s="55">
        <v>2</v>
      </c>
      <c r="G34" s="55">
        <v>8</v>
      </c>
      <c r="H34" s="55">
        <f t="shared" si="0"/>
        <v>20</v>
      </c>
    </row>
    <row r="35" spans="1:8" ht="15.6">
      <c r="A35" s="22">
        <v>33</v>
      </c>
      <c r="B35" s="48" t="s">
        <v>97</v>
      </c>
      <c r="C35" s="48" t="s">
        <v>98</v>
      </c>
      <c r="D35" s="54">
        <f>VLOOKUP(B35,'Điểm TC 1'!$B$3:$D$38,3,0)</f>
        <v>0</v>
      </c>
      <c r="E35" s="55">
        <v>0</v>
      </c>
      <c r="F35" s="55">
        <v>2</v>
      </c>
      <c r="G35" s="55">
        <v>8</v>
      </c>
      <c r="H35" s="55">
        <f t="shared" si="0"/>
        <v>10</v>
      </c>
    </row>
    <row r="36" spans="1:8" ht="15.6">
      <c r="A36" s="22">
        <v>34</v>
      </c>
      <c r="B36" s="48" t="s">
        <v>99</v>
      </c>
      <c r="C36" s="48" t="s">
        <v>100</v>
      </c>
      <c r="D36" s="54">
        <f>VLOOKUP(B36,'Điểm TC 1'!$B$3:$D$38,3,0)</f>
        <v>8</v>
      </c>
      <c r="E36" s="55">
        <v>10</v>
      </c>
      <c r="F36" s="55">
        <v>2</v>
      </c>
      <c r="G36" s="55">
        <v>8</v>
      </c>
      <c r="H36" s="55">
        <f t="shared" si="0"/>
        <v>20</v>
      </c>
    </row>
    <row r="37" spans="1:8" ht="15.6">
      <c r="A37" s="22">
        <v>35</v>
      </c>
      <c r="B37" s="48" t="s">
        <v>101</v>
      </c>
      <c r="C37" s="48" t="s">
        <v>102</v>
      </c>
      <c r="D37" s="54">
        <f>VLOOKUP(B37,'Điểm TC 1'!$B$3:$D$38,3,0)</f>
        <v>7.2</v>
      </c>
      <c r="E37" s="55">
        <v>10</v>
      </c>
      <c r="F37" s="55">
        <v>2</v>
      </c>
      <c r="G37" s="55">
        <v>8</v>
      </c>
      <c r="H37" s="55">
        <f t="shared" si="0"/>
        <v>20</v>
      </c>
    </row>
    <row r="38" spans="1:8" ht="15.6">
      <c r="A38" s="22">
        <v>36</v>
      </c>
      <c r="B38" s="48" t="s">
        <v>103</v>
      </c>
      <c r="C38" s="48" t="s">
        <v>104</v>
      </c>
      <c r="D38" s="54">
        <f>VLOOKUP(B38,'Điểm TC 1'!$B$3:$D$38,3,0)</f>
        <v>7.92</v>
      </c>
      <c r="E38" s="55">
        <v>10</v>
      </c>
      <c r="F38" s="55">
        <v>2</v>
      </c>
      <c r="G38" s="55">
        <v>8</v>
      </c>
      <c r="H38" s="55">
        <f t="shared" si="0"/>
        <v>20</v>
      </c>
    </row>
    <row r="41" spans="1:8">
      <c r="C41" t="s">
        <v>26</v>
      </c>
    </row>
    <row r="42" spans="1:8">
      <c r="C42" t="s">
        <v>105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"/>
  <sheetViews>
    <sheetView workbookViewId="0">
      <pane ySplit="2" topLeftCell="A3" activePane="bottomLeft" state="frozen"/>
      <selection pane="bottomLeft" activeCell="D3" sqref="D3:D38"/>
    </sheetView>
  </sheetViews>
  <sheetFormatPr defaultColWidth="8.77734375" defaultRowHeight="13.2"/>
  <cols>
    <col min="3" max="3" width="24.109375" bestFit="1" customWidth="1"/>
    <col min="4" max="4" width="13.33203125" customWidth="1"/>
    <col min="5" max="5" width="23.109375" customWidth="1"/>
    <col min="6" max="6" width="39.77734375" customWidth="1"/>
    <col min="7" max="7" width="19.33203125" customWidth="1"/>
  </cols>
  <sheetData>
    <row r="1" spans="1:7" ht="31.2">
      <c r="A1" s="65" t="s">
        <v>0</v>
      </c>
      <c r="B1" s="65" t="s">
        <v>14</v>
      </c>
      <c r="C1" s="65" t="s">
        <v>1</v>
      </c>
      <c r="D1" s="65" t="s">
        <v>25</v>
      </c>
      <c r="E1" s="31" t="s">
        <v>127</v>
      </c>
      <c r="F1" s="31" t="s">
        <v>130</v>
      </c>
      <c r="G1" s="31" t="s">
        <v>128</v>
      </c>
    </row>
    <row r="2" spans="1:7" ht="46.8">
      <c r="A2" s="66"/>
      <c r="B2" s="66"/>
      <c r="C2" s="66"/>
      <c r="D2" s="66"/>
      <c r="E2" s="31">
        <v>10</v>
      </c>
      <c r="F2" s="31" t="s">
        <v>129</v>
      </c>
      <c r="G2" s="31">
        <v>10</v>
      </c>
    </row>
    <row r="3" spans="1:7" ht="15.6">
      <c r="A3" s="47">
        <v>1</v>
      </c>
      <c r="B3" s="48" t="s">
        <v>33</v>
      </c>
      <c r="C3" s="48" t="s">
        <v>34</v>
      </c>
      <c r="D3" s="54">
        <f>VLOOKUP(B3,'Điểm TC 1'!$B$3:$D$38,3,0)</f>
        <v>1.5</v>
      </c>
      <c r="E3" s="53"/>
      <c r="F3" s="53"/>
      <c r="G3" s="56">
        <f>IF(OR(E3="x",F3="x",D3&gt;=9),10,0)</f>
        <v>0</v>
      </c>
    </row>
    <row r="4" spans="1:7" ht="15.6">
      <c r="A4" s="47">
        <v>2</v>
      </c>
      <c r="B4" s="48" t="s">
        <v>35</v>
      </c>
      <c r="C4" s="48" t="s">
        <v>36</v>
      </c>
      <c r="D4" s="54">
        <f>VLOOKUP(B4,'Điểm TC 1'!$B$3:$D$38,3,0)</f>
        <v>7.8</v>
      </c>
      <c r="E4" s="53"/>
      <c r="F4" s="53"/>
      <c r="G4" s="56">
        <f t="shared" ref="G4:G38" si="0">IF(OR(E4="x",F4="x",D4&gt;=9),10,0)</f>
        <v>0</v>
      </c>
    </row>
    <row r="5" spans="1:7" ht="15.6">
      <c r="A5" s="47">
        <v>3</v>
      </c>
      <c r="B5" s="48" t="s">
        <v>37</v>
      </c>
      <c r="C5" s="48" t="s">
        <v>38</v>
      </c>
      <c r="D5" s="54">
        <f>VLOOKUP(B5,'Điểm TC 1'!$B$3:$D$38,3,0)</f>
        <v>7.96</v>
      </c>
      <c r="E5" s="53"/>
      <c r="F5" s="53"/>
      <c r="G5" s="56">
        <f t="shared" si="0"/>
        <v>0</v>
      </c>
    </row>
    <row r="6" spans="1:7" ht="15.6">
      <c r="A6" s="47">
        <v>4</v>
      </c>
      <c r="B6" s="48" t="s">
        <v>39</v>
      </c>
      <c r="C6" s="48" t="s">
        <v>40</v>
      </c>
      <c r="D6" s="54">
        <f>VLOOKUP(B6,'Điểm TC 1'!$B$3:$D$38,3,0)</f>
        <v>8.02</v>
      </c>
      <c r="E6" s="53"/>
      <c r="F6" s="53"/>
      <c r="G6" s="56">
        <f t="shared" si="0"/>
        <v>0</v>
      </c>
    </row>
    <row r="7" spans="1:7" ht="15.6">
      <c r="A7" s="47">
        <v>5</v>
      </c>
      <c r="B7" s="48" t="s">
        <v>41</v>
      </c>
      <c r="C7" s="48" t="s">
        <v>42</v>
      </c>
      <c r="D7" s="54">
        <f>VLOOKUP(B7,'Điểm TC 1'!$B$3:$D$38,3,0)</f>
        <v>7.58</v>
      </c>
      <c r="E7" s="53"/>
      <c r="F7" s="53"/>
      <c r="G7" s="56">
        <f t="shared" si="0"/>
        <v>0</v>
      </c>
    </row>
    <row r="8" spans="1:7" ht="15.6">
      <c r="A8" s="47">
        <v>6</v>
      </c>
      <c r="B8" s="48" t="s">
        <v>43</v>
      </c>
      <c r="C8" s="48" t="s">
        <v>44</v>
      </c>
      <c r="D8" s="54">
        <f>VLOOKUP(B8,'Điểm TC 1'!$B$3:$D$38,3,0)</f>
        <v>7.64</v>
      </c>
      <c r="E8" s="53" t="s">
        <v>32</v>
      </c>
      <c r="F8" s="53"/>
      <c r="G8" s="56">
        <f t="shared" si="0"/>
        <v>10</v>
      </c>
    </row>
    <row r="9" spans="1:7" ht="15.6">
      <c r="A9" s="47">
        <v>7</v>
      </c>
      <c r="B9" s="48" t="s">
        <v>45</v>
      </c>
      <c r="C9" s="48" t="s">
        <v>46</v>
      </c>
      <c r="D9" s="54">
        <f>VLOOKUP(B9,'Điểm TC 1'!$B$3:$D$38,3,0)</f>
        <v>8.36</v>
      </c>
      <c r="E9" s="53"/>
      <c r="F9" s="53"/>
      <c r="G9" s="56">
        <f t="shared" si="0"/>
        <v>0</v>
      </c>
    </row>
    <row r="10" spans="1:7" ht="15.6">
      <c r="A10" s="47">
        <v>8</v>
      </c>
      <c r="B10" s="48" t="s">
        <v>47</v>
      </c>
      <c r="C10" s="48" t="s">
        <v>48</v>
      </c>
      <c r="D10" s="54">
        <f>VLOOKUP(B10,'Điểm TC 1'!$B$3:$D$38,3,0)</f>
        <v>7.78</v>
      </c>
      <c r="E10" s="53"/>
      <c r="F10" s="53"/>
      <c r="G10" s="56">
        <f t="shared" si="0"/>
        <v>0</v>
      </c>
    </row>
    <row r="11" spans="1:7" ht="15.6">
      <c r="A11" s="47">
        <v>9</v>
      </c>
      <c r="B11" s="48" t="s">
        <v>49</v>
      </c>
      <c r="C11" s="48" t="s">
        <v>50</v>
      </c>
      <c r="D11" s="54">
        <f>VLOOKUP(B11,'Điểm TC 1'!$B$3:$D$38,3,0)</f>
        <v>7.82</v>
      </c>
      <c r="E11" s="53"/>
      <c r="F11" s="53"/>
      <c r="G11" s="56">
        <f t="shared" si="0"/>
        <v>0</v>
      </c>
    </row>
    <row r="12" spans="1:7" ht="15.6">
      <c r="A12" s="47">
        <v>10</v>
      </c>
      <c r="B12" s="48" t="s">
        <v>51</v>
      </c>
      <c r="C12" s="48" t="s">
        <v>52</v>
      </c>
      <c r="D12" s="54">
        <f>VLOOKUP(B12,'Điểm TC 1'!$B$3:$D$38,3,0)</f>
        <v>8.6199999999999992</v>
      </c>
      <c r="E12" s="53" t="s">
        <v>32</v>
      </c>
      <c r="F12" s="53"/>
      <c r="G12" s="56">
        <f t="shared" si="0"/>
        <v>10</v>
      </c>
    </row>
    <row r="13" spans="1:7" ht="15.6">
      <c r="A13" s="47">
        <v>11</v>
      </c>
      <c r="B13" s="48" t="s">
        <v>53</v>
      </c>
      <c r="C13" s="48" t="s">
        <v>54</v>
      </c>
      <c r="D13" s="54">
        <f>VLOOKUP(B13,'Điểm TC 1'!$B$3:$D$38,3,0)</f>
        <v>8.1</v>
      </c>
      <c r="E13" s="53"/>
      <c r="F13" s="53"/>
      <c r="G13" s="56">
        <f t="shared" si="0"/>
        <v>0</v>
      </c>
    </row>
    <row r="14" spans="1:7" ht="15.6">
      <c r="A14" s="47">
        <v>12</v>
      </c>
      <c r="B14" s="48" t="s">
        <v>55</v>
      </c>
      <c r="C14" s="48" t="s">
        <v>56</v>
      </c>
      <c r="D14" s="54">
        <f>VLOOKUP(B14,'Điểm TC 1'!$B$3:$D$38,3,0)</f>
        <v>7.84</v>
      </c>
      <c r="E14" s="53"/>
      <c r="F14" s="53"/>
      <c r="G14" s="56">
        <f t="shared" si="0"/>
        <v>0</v>
      </c>
    </row>
    <row r="15" spans="1:7" ht="15.6">
      <c r="A15" s="47">
        <v>13</v>
      </c>
      <c r="B15" s="48" t="s">
        <v>57</v>
      </c>
      <c r="C15" s="48" t="s">
        <v>58</v>
      </c>
      <c r="D15" s="54">
        <f>VLOOKUP(B15,'Điểm TC 1'!$B$3:$D$38,3,0)</f>
        <v>7.96</v>
      </c>
      <c r="E15" s="53"/>
      <c r="F15" s="53"/>
      <c r="G15" s="56">
        <f t="shared" si="0"/>
        <v>0</v>
      </c>
    </row>
    <row r="16" spans="1:7" ht="15.6">
      <c r="A16" s="47">
        <v>14</v>
      </c>
      <c r="B16" s="48" t="s">
        <v>59</v>
      </c>
      <c r="C16" s="48" t="s">
        <v>60</v>
      </c>
      <c r="D16" s="54">
        <f>VLOOKUP(B16,'Điểm TC 1'!$B$3:$D$38,3,0)</f>
        <v>1.7</v>
      </c>
      <c r="E16" s="53"/>
      <c r="F16" s="53"/>
      <c r="G16" s="56">
        <f t="shared" si="0"/>
        <v>0</v>
      </c>
    </row>
    <row r="17" spans="1:7" ht="15.6">
      <c r="A17" s="47">
        <v>15</v>
      </c>
      <c r="B17" s="48" t="s">
        <v>61</v>
      </c>
      <c r="C17" s="48" t="s">
        <v>62</v>
      </c>
      <c r="D17" s="54">
        <f>VLOOKUP(B17,'Điểm TC 1'!$B$3:$D$38,3,0)</f>
        <v>7.6</v>
      </c>
      <c r="E17" s="53"/>
      <c r="F17" s="53"/>
      <c r="G17" s="56">
        <f t="shared" si="0"/>
        <v>0</v>
      </c>
    </row>
    <row r="18" spans="1:7" ht="15.6">
      <c r="A18" s="47">
        <v>16</v>
      </c>
      <c r="B18" s="48" t="s">
        <v>63</v>
      </c>
      <c r="C18" s="48" t="s">
        <v>64</v>
      </c>
      <c r="D18" s="54">
        <f>VLOOKUP(B18,'Điểm TC 1'!$B$3:$D$38,3,0)</f>
        <v>7.76</v>
      </c>
      <c r="E18" s="53"/>
      <c r="F18" s="53"/>
      <c r="G18" s="56">
        <f t="shared" si="0"/>
        <v>0</v>
      </c>
    </row>
    <row r="19" spans="1:7" ht="15.6">
      <c r="A19" s="47">
        <v>17</v>
      </c>
      <c r="B19" s="48" t="s">
        <v>65</v>
      </c>
      <c r="C19" s="48" t="s">
        <v>66</v>
      </c>
      <c r="D19" s="54">
        <f>VLOOKUP(B19,'Điểm TC 1'!$B$3:$D$38,3,0)</f>
        <v>7.72</v>
      </c>
      <c r="E19" s="53"/>
      <c r="F19" s="53"/>
      <c r="G19" s="56">
        <f t="shared" si="0"/>
        <v>0</v>
      </c>
    </row>
    <row r="20" spans="1:7" ht="15.6">
      <c r="A20" s="47">
        <v>18</v>
      </c>
      <c r="B20" s="48" t="s">
        <v>67</v>
      </c>
      <c r="C20" s="48" t="s">
        <v>68</v>
      </c>
      <c r="D20" s="54">
        <f>VLOOKUP(B20,'Điểm TC 1'!$B$3:$D$38,3,0)</f>
        <v>8.4600000000000009</v>
      </c>
      <c r="E20" s="53"/>
      <c r="F20" s="53"/>
      <c r="G20" s="56">
        <f t="shared" si="0"/>
        <v>0</v>
      </c>
    </row>
    <row r="21" spans="1:7" ht="15.6">
      <c r="A21" s="47">
        <v>19</v>
      </c>
      <c r="B21" s="48" t="s">
        <v>69</v>
      </c>
      <c r="C21" s="48" t="s">
        <v>70</v>
      </c>
      <c r="D21" s="54">
        <f>VLOOKUP(B21,'Điểm TC 1'!$B$3:$D$38,3,0)</f>
        <v>8.58</v>
      </c>
      <c r="E21" s="53"/>
      <c r="F21" s="53"/>
      <c r="G21" s="56">
        <f t="shared" si="0"/>
        <v>0</v>
      </c>
    </row>
    <row r="22" spans="1:7" ht="15.6">
      <c r="A22" s="47">
        <v>20</v>
      </c>
      <c r="B22" s="48" t="s">
        <v>71</v>
      </c>
      <c r="C22" s="48" t="s">
        <v>72</v>
      </c>
      <c r="D22" s="54">
        <f>VLOOKUP(B22,'Điểm TC 1'!$B$3:$D$38,3,0)</f>
        <v>8.34</v>
      </c>
      <c r="E22" s="53"/>
      <c r="F22" s="53"/>
      <c r="G22" s="56">
        <f t="shared" si="0"/>
        <v>0</v>
      </c>
    </row>
    <row r="23" spans="1:7" ht="15.6">
      <c r="A23" s="47">
        <v>21</v>
      </c>
      <c r="B23" s="48" t="s">
        <v>73</v>
      </c>
      <c r="C23" s="48" t="s">
        <v>74</v>
      </c>
      <c r="D23" s="54">
        <f>VLOOKUP(B23,'Điểm TC 1'!$B$3:$D$38,3,0)</f>
        <v>8.48</v>
      </c>
      <c r="E23" s="53" t="s">
        <v>32</v>
      </c>
      <c r="F23" s="53"/>
      <c r="G23" s="56">
        <f t="shared" si="0"/>
        <v>10</v>
      </c>
    </row>
    <row r="24" spans="1:7" ht="15.6">
      <c r="A24" s="47">
        <v>22</v>
      </c>
      <c r="B24" s="48" t="s">
        <v>75</v>
      </c>
      <c r="C24" s="48" t="s">
        <v>76</v>
      </c>
      <c r="D24" s="54">
        <f>VLOOKUP(B24,'Điểm TC 1'!$B$3:$D$38,3,0)</f>
        <v>8.6199999999999992</v>
      </c>
      <c r="E24" s="53"/>
      <c r="F24" s="53"/>
      <c r="G24" s="56">
        <f t="shared" si="0"/>
        <v>0</v>
      </c>
    </row>
    <row r="25" spans="1:7" ht="15.6">
      <c r="A25" s="47">
        <v>23</v>
      </c>
      <c r="B25" s="48" t="s">
        <v>77</v>
      </c>
      <c r="C25" s="48" t="s">
        <v>78</v>
      </c>
      <c r="D25" s="54">
        <f>VLOOKUP(B25,'Điểm TC 1'!$B$3:$D$38,3,0)</f>
        <v>1.5</v>
      </c>
      <c r="E25" s="53" t="s">
        <v>32</v>
      </c>
      <c r="F25" s="53"/>
      <c r="G25" s="56">
        <f t="shared" si="0"/>
        <v>10</v>
      </c>
    </row>
    <row r="26" spans="1:7" ht="15.6">
      <c r="A26" s="47">
        <v>24</v>
      </c>
      <c r="B26" s="48" t="s">
        <v>79</v>
      </c>
      <c r="C26" s="48" t="s">
        <v>80</v>
      </c>
      <c r="D26" s="54">
        <f>VLOOKUP(B26,'Điểm TC 1'!$B$3:$D$38,3,0)</f>
        <v>7.16</v>
      </c>
      <c r="E26" s="53"/>
      <c r="F26" s="53"/>
      <c r="G26" s="56">
        <f t="shared" si="0"/>
        <v>0</v>
      </c>
    </row>
    <row r="27" spans="1:7" ht="15.6">
      <c r="A27" s="47">
        <v>25</v>
      </c>
      <c r="B27" s="48" t="s">
        <v>81</v>
      </c>
      <c r="C27" s="48" t="s">
        <v>82</v>
      </c>
      <c r="D27" s="54">
        <f>VLOOKUP(B27,'Điểm TC 1'!$B$3:$D$38,3,0)</f>
        <v>7.32</v>
      </c>
      <c r="E27" s="53"/>
      <c r="F27" s="53"/>
      <c r="G27" s="56">
        <f t="shared" si="0"/>
        <v>0</v>
      </c>
    </row>
    <row r="28" spans="1:7" ht="15.6">
      <c r="A28" s="47">
        <v>26</v>
      </c>
      <c r="B28" s="48" t="s">
        <v>83</v>
      </c>
      <c r="C28" s="48" t="s">
        <v>84</v>
      </c>
      <c r="D28" s="54">
        <f>VLOOKUP(B28,'Điểm TC 1'!$B$3:$D$38,3,0)</f>
        <v>8.5</v>
      </c>
      <c r="E28" s="53"/>
      <c r="F28" s="53"/>
      <c r="G28" s="56">
        <f t="shared" si="0"/>
        <v>0</v>
      </c>
    </row>
    <row r="29" spans="1:7" ht="15.6">
      <c r="A29" s="47">
        <v>27</v>
      </c>
      <c r="B29" s="48" t="s">
        <v>85</v>
      </c>
      <c r="C29" s="48" t="s">
        <v>86</v>
      </c>
      <c r="D29" s="54">
        <f>VLOOKUP(B29,'Điểm TC 1'!$B$3:$D$38,3,0)</f>
        <v>7.92</v>
      </c>
      <c r="E29" s="53"/>
      <c r="F29" s="53"/>
      <c r="G29" s="56">
        <f t="shared" si="0"/>
        <v>0</v>
      </c>
    </row>
    <row r="30" spans="1:7" ht="15.6">
      <c r="A30" s="47">
        <v>28</v>
      </c>
      <c r="B30" s="48" t="s">
        <v>87</v>
      </c>
      <c r="C30" s="48" t="s">
        <v>88</v>
      </c>
      <c r="D30" s="54">
        <f>VLOOKUP(B30,'Điểm TC 1'!$B$3:$D$38,3,0)</f>
        <v>1.26</v>
      </c>
      <c r="E30" s="53"/>
      <c r="F30" s="53"/>
      <c r="G30" s="56">
        <f t="shared" si="0"/>
        <v>0</v>
      </c>
    </row>
    <row r="31" spans="1:7" ht="15.6">
      <c r="A31" s="47">
        <v>29</v>
      </c>
      <c r="B31" s="48" t="s">
        <v>89</v>
      </c>
      <c r="C31" s="48" t="s">
        <v>90</v>
      </c>
      <c r="D31" s="54">
        <f>VLOOKUP(B31,'Điểm TC 1'!$B$3:$D$38,3,0)</f>
        <v>8.24</v>
      </c>
      <c r="E31" s="53"/>
      <c r="F31" s="53"/>
      <c r="G31" s="56">
        <f t="shared" si="0"/>
        <v>0</v>
      </c>
    </row>
    <row r="32" spans="1:7" ht="15.6">
      <c r="A32" s="47">
        <v>30</v>
      </c>
      <c r="B32" s="48" t="s">
        <v>91</v>
      </c>
      <c r="C32" s="48" t="s">
        <v>92</v>
      </c>
      <c r="D32" s="54">
        <f>VLOOKUP(B32,'Điểm TC 1'!$B$3:$D$38,3,0)</f>
        <v>8.34</v>
      </c>
      <c r="E32" s="53" t="s">
        <v>32</v>
      </c>
      <c r="F32" s="53"/>
      <c r="G32" s="56">
        <f t="shared" si="0"/>
        <v>10</v>
      </c>
    </row>
    <row r="33" spans="1:7" ht="15.6">
      <c r="A33" s="47">
        <v>31</v>
      </c>
      <c r="B33" s="48" t="s">
        <v>93</v>
      </c>
      <c r="C33" s="48" t="s">
        <v>94</v>
      </c>
      <c r="D33" s="54">
        <f>VLOOKUP(B33,'Điểm TC 1'!$B$3:$D$38,3,0)</f>
        <v>8.1999999999999993</v>
      </c>
      <c r="E33" s="53"/>
      <c r="F33" s="53"/>
      <c r="G33" s="56">
        <f t="shared" si="0"/>
        <v>0</v>
      </c>
    </row>
    <row r="34" spans="1:7" ht="15.6">
      <c r="A34" s="47">
        <v>32</v>
      </c>
      <c r="B34" s="48" t="s">
        <v>95</v>
      </c>
      <c r="C34" s="48" t="s">
        <v>96</v>
      </c>
      <c r="D34" s="54">
        <f>VLOOKUP(B34,'Điểm TC 1'!$B$3:$D$38,3,0)</f>
        <v>7.16</v>
      </c>
      <c r="E34" s="53"/>
      <c r="F34" s="53"/>
      <c r="G34" s="56">
        <f t="shared" si="0"/>
        <v>0</v>
      </c>
    </row>
    <row r="35" spans="1:7" ht="15.6">
      <c r="A35" s="47">
        <v>33</v>
      </c>
      <c r="B35" s="48" t="s">
        <v>97</v>
      </c>
      <c r="C35" s="48" t="s">
        <v>98</v>
      </c>
      <c r="D35" s="54">
        <f>VLOOKUP(B35,'Điểm TC 1'!$B$3:$D$38,3,0)</f>
        <v>0</v>
      </c>
      <c r="E35" s="53"/>
      <c r="F35" s="53"/>
      <c r="G35" s="56">
        <f t="shared" si="0"/>
        <v>0</v>
      </c>
    </row>
    <row r="36" spans="1:7" ht="15.6">
      <c r="A36" s="47">
        <v>34</v>
      </c>
      <c r="B36" s="48" t="s">
        <v>99</v>
      </c>
      <c r="C36" s="48" t="s">
        <v>100</v>
      </c>
      <c r="D36" s="54">
        <f>VLOOKUP(B36,'Điểm TC 1'!$B$3:$D$38,3,0)</f>
        <v>8</v>
      </c>
      <c r="E36" s="53"/>
      <c r="F36" s="53"/>
      <c r="G36" s="56">
        <f t="shared" si="0"/>
        <v>0</v>
      </c>
    </row>
    <row r="37" spans="1:7" ht="15.6">
      <c r="A37" s="47">
        <v>35</v>
      </c>
      <c r="B37" s="48" t="s">
        <v>101</v>
      </c>
      <c r="C37" s="48" t="s">
        <v>102</v>
      </c>
      <c r="D37" s="54">
        <f>VLOOKUP(B37,'Điểm TC 1'!$B$3:$D$38,3,0)</f>
        <v>7.2</v>
      </c>
      <c r="E37" s="53"/>
      <c r="F37" s="53"/>
      <c r="G37" s="56">
        <f t="shared" si="0"/>
        <v>0</v>
      </c>
    </row>
    <row r="38" spans="1:7" ht="15.6">
      <c r="A38" s="47">
        <v>36</v>
      </c>
      <c r="B38" s="48" t="s">
        <v>103</v>
      </c>
      <c r="C38" s="48" t="s">
        <v>104</v>
      </c>
      <c r="D38" s="54">
        <f>VLOOKUP(B38,'Điểm TC 1'!$B$3:$D$38,3,0)</f>
        <v>7.92</v>
      </c>
      <c r="E38" s="53"/>
      <c r="F38" s="53"/>
      <c r="G38" s="56">
        <f t="shared" si="0"/>
        <v>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D3FB-4FB7-764A-84D1-E6CF57B515F6}">
  <sheetPr>
    <outlinePr summaryBelow="0"/>
  </sheetPr>
  <dimension ref="A1:Z44"/>
  <sheetViews>
    <sheetView workbookViewId="0">
      <selection activeCell="C7" sqref="C7"/>
    </sheetView>
  </sheetViews>
  <sheetFormatPr defaultColWidth="8.77734375" defaultRowHeight="13.8"/>
  <cols>
    <col min="1" max="1" width="8.109375" style="39" customWidth="1"/>
    <col min="2" max="2" width="19.33203125" style="39" customWidth="1"/>
    <col min="3" max="3" width="6.44140625" style="39" customWidth="1"/>
    <col min="4" max="4" width="9.44140625" style="39" customWidth="1"/>
    <col min="5" max="19" width="2.77734375" style="39" customWidth="1"/>
    <col min="20" max="20" width="4.109375" style="39" customWidth="1"/>
    <col min="21" max="21" width="5" style="39" customWidth="1"/>
    <col min="22" max="22" width="7.33203125" style="39" customWidth="1"/>
    <col min="23" max="26" width="2.77734375" style="39" customWidth="1"/>
    <col min="27" max="16384" width="8.77734375" style="39"/>
  </cols>
  <sheetData>
    <row r="1" spans="1:26" ht="22.5" customHeight="1">
      <c r="A1" s="71" t="s">
        <v>134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2.75" customHeight="1">
      <c r="A2" s="70" t="s">
        <v>135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 t="s">
        <v>136</v>
      </c>
      <c r="U2" s="70"/>
      <c r="V2" s="70"/>
      <c r="W2" s="70"/>
      <c r="X2" s="70"/>
      <c r="Y2" s="70"/>
      <c r="Z2" s="70"/>
    </row>
    <row r="3" spans="1:26" ht="12.75" customHeight="1">
      <c r="A3" s="70" t="s">
        <v>137</v>
      </c>
      <c r="B3" s="70"/>
      <c r="C3" s="70"/>
      <c r="D3" s="70"/>
      <c r="E3" s="70"/>
      <c r="F3" s="70"/>
      <c r="G3" s="70"/>
      <c r="H3" s="70"/>
      <c r="I3" s="70"/>
      <c r="J3" s="70"/>
      <c r="K3" s="70" t="s">
        <v>162</v>
      </c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2.75" customHeight="1">
      <c r="A4" s="70" t="s">
        <v>138</v>
      </c>
      <c r="B4" s="70"/>
      <c r="C4" s="70"/>
      <c r="D4" s="70"/>
      <c r="E4" s="70" t="s">
        <v>174</v>
      </c>
      <c r="F4" s="70"/>
      <c r="G4" s="70"/>
      <c r="H4" s="70"/>
      <c r="I4" s="70"/>
      <c r="J4" s="70"/>
      <c r="K4" s="70" t="s">
        <v>175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2.75" customHeight="1">
      <c r="A5" s="70" t="s">
        <v>139</v>
      </c>
      <c r="B5" s="70"/>
      <c r="C5" s="70"/>
      <c r="D5" s="70"/>
      <c r="E5" s="70" t="s">
        <v>140</v>
      </c>
      <c r="F5" s="70"/>
      <c r="G5" s="70"/>
      <c r="H5" s="70"/>
      <c r="I5" s="70"/>
      <c r="J5" s="70"/>
      <c r="K5" s="70" t="s">
        <v>176</v>
      </c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2.75" customHeight="1">
      <c r="A6" s="40" t="s">
        <v>142</v>
      </c>
      <c r="B6" s="40" t="s">
        <v>1</v>
      </c>
      <c r="C6" s="40" t="s">
        <v>143</v>
      </c>
      <c r="D6" s="40" t="s">
        <v>2</v>
      </c>
      <c r="E6" s="40" t="s">
        <v>177</v>
      </c>
      <c r="F6" s="40" t="s">
        <v>144</v>
      </c>
      <c r="G6" s="40" t="s">
        <v>145</v>
      </c>
      <c r="H6" s="40" t="s">
        <v>146</v>
      </c>
      <c r="I6" s="40" t="s">
        <v>147</v>
      </c>
      <c r="J6" s="40" t="s">
        <v>172</v>
      </c>
      <c r="K6" s="40" t="s">
        <v>178</v>
      </c>
      <c r="L6" s="40" t="s">
        <v>179</v>
      </c>
      <c r="M6" s="40" t="s">
        <v>180</v>
      </c>
      <c r="N6" s="40" t="s">
        <v>181</v>
      </c>
      <c r="O6" s="40" t="s">
        <v>182</v>
      </c>
      <c r="P6" s="40" t="s">
        <v>145</v>
      </c>
      <c r="Q6" s="40" t="s">
        <v>146</v>
      </c>
      <c r="R6" s="40" t="s">
        <v>147</v>
      </c>
      <c r="S6" s="40" t="s">
        <v>172</v>
      </c>
      <c r="T6" s="40" t="s">
        <v>148</v>
      </c>
      <c r="U6" s="40" t="s">
        <v>149</v>
      </c>
      <c r="V6" s="40" t="s">
        <v>150</v>
      </c>
      <c r="W6" s="40" t="s">
        <v>151</v>
      </c>
      <c r="X6" s="40" t="s">
        <v>152</v>
      </c>
      <c r="Y6" s="40" t="s">
        <v>153</v>
      </c>
      <c r="Z6" s="40" t="s">
        <v>154</v>
      </c>
    </row>
    <row r="7" spans="1:26" ht="15.75" customHeight="1">
      <c r="A7" s="41" t="s">
        <v>51</v>
      </c>
      <c r="B7" s="41" t="s">
        <v>52</v>
      </c>
      <c r="C7" s="41" t="s">
        <v>155</v>
      </c>
      <c r="D7" s="42">
        <v>36574</v>
      </c>
      <c r="E7" s="43" t="s">
        <v>158</v>
      </c>
      <c r="F7" s="43"/>
      <c r="G7" s="43">
        <v>8.3000000000000007</v>
      </c>
      <c r="H7" s="41" t="s">
        <v>163</v>
      </c>
      <c r="I7" s="43" t="s">
        <v>196</v>
      </c>
      <c r="J7" s="41"/>
      <c r="K7" s="43" t="s">
        <v>187</v>
      </c>
      <c r="L7" s="43" t="s">
        <v>188</v>
      </c>
      <c r="M7" s="43" t="s">
        <v>199</v>
      </c>
      <c r="N7" s="43" t="s">
        <v>200</v>
      </c>
      <c r="O7" s="43" t="s">
        <v>188</v>
      </c>
      <c r="P7" s="43">
        <v>8.6999999999999993</v>
      </c>
      <c r="Q7" s="41" t="s">
        <v>166</v>
      </c>
      <c r="R7" s="43" t="s">
        <v>195</v>
      </c>
      <c r="S7" s="41"/>
      <c r="T7" s="44">
        <v>8.49</v>
      </c>
      <c r="U7" s="44">
        <v>3.33</v>
      </c>
      <c r="V7" s="44">
        <f t="shared" ref="V7:V38" si="0">ROUND((G7*$E$5+P7*$K$3)/10,2)</f>
        <v>8.6199999999999992</v>
      </c>
      <c r="W7" s="41" t="s">
        <v>168</v>
      </c>
      <c r="X7" s="45">
        <v>16</v>
      </c>
      <c r="Y7" s="45">
        <v>16</v>
      </c>
      <c r="Z7" s="45"/>
    </row>
    <row r="8" spans="1:26" ht="15.75" customHeight="1">
      <c r="A8" s="41" t="s">
        <v>75</v>
      </c>
      <c r="B8" s="41" t="s">
        <v>76</v>
      </c>
      <c r="C8" s="41" t="s">
        <v>155</v>
      </c>
      <c r="D8" s="42">
        <v>36999</v>
      </c>
      <c r="E8" s="43" t="s">
        <v>183</v>
      </c>
      <c r="F8" s="43"/>
      <c r="G8" s="43">
        <v>8.3000000000000007</v>
      </c>
      <c r="H8" s="41" t="s">
        <v>163</v>
      </c>
      <c r="I8" s="43" t="s">
        <v>196</v>
      </c>
      <c r="J8" s="41"/>
      <c r="K8" s="43" t="s">
        <v>164</v>
      </c>
      <c r="L8" s="43" t="s">
        <v>162</v>
      </c>
      <c r="M8" s="43" t="s">
        <v>199</v>
      </c>
      <c r="N8" s="43" t="s">
        <v>187</v>
      </c>
      <c r="O8" s="43" t="s">
        <v>199</v>
      </c>
      <c r="P8" s="43">
        <v>8.6999999999999993</v>
      </c>
      <c r="Q8" s="41" t="s">
        <v>166</v>
      </c>
      <c r="R8" s="43" t="s">
        <v>195</v>
      </c>
      <c r="S8" s="41"/>
      <c r="T8" s="44">
        <v>8.64</v>
      </c>
      <c r="U8" s="44">
        <v>3.39</v>
      </c>
      <c r="V8" s="44">
        <f t="shared" si="0"/>
        <v>8.6199999999999992</v>
      </c>
      <c r="W8" s="41" t="s">
        <v>168</v>
      </c>
      <c r="X8" s="45">
        <v>14</v>
      </c>
      <c r="Y8" s="45">
        <v>14</v>
      </c>
      <c r="Z8" s="45"/>
    </row>
    <row r="9" spans="1:26" ht="15.75" customHeight="1">
      <c r="A9" s="41" t="s">
        <v>69</v>
      </c>
      <c r="B9" s="41" t="s">
        <v>70</v>
      </c>
      <c r="C9" s="41" t="s">
        <v>155</v>
      </c>
      <c r="D9" s="42">
        <v>37144</v>
      </c>
      <c r="E9" s="43" t="s">
        <v>164</v>
      </c>
      <c r="F9" s="43"/>
      <c r="G9" s="43">
        <v>9.3000000000000007</v>
      </c>
      <c r="H9" s="41" t="s">
        <v>167</v>
      </c>
      <c r="I9" s="43" t="s">
        <v>205</v>
      </c>
      <c r="J9" s="41"/>
      <c r="K9" s="43" t="s">
        <v>187</v>
      </c>
      <c r="L9" s="43" t="s">
        <v>194</v>
      </c>
      <c r="M9" s="43" t="s">
        <v>188</v>
      </c>
      <c r="N9" s="43" t="s">
        <v>200</v>
      </c>
      <c r="O9" s="43" t="s">
        <v>206</v>
      </c>
      <c r="P9" s="43">
        <v>8.4</v>
      </c>
      <c r="Q9" s="41" t="s">
        <v>163</v>
      </c>
      <c r="R9" s="43" t="s">
        <v>196</v>
      </c>
      <c r="S9" s="41"/>
      <c r="T9" s="44">
        <v>8.5299999999999994</v>
      </c>
      <c r="U9" s="44">
        <v>3.36</v>
      </c>
      <c r="V9" s="44">
        <f t="shared" si="0"/>
        <v>8.58</v>
      </c>
      <c r="W9" s="41" t="s">
        <v>168</v>
      </c>
      <c r="X9" s="45">
        <v>14</v>
      </c>
      <c r="Y9" s="45">
        <v>14</v>
      </c>
      <c r="Z9" s="45"/>
    </row>
    <row r="10" spans="1:26" ht="15.75" customHeight="1">
      <c r="A10" s="41" t="s">
        <v>83</v>
      </c>
      <c r="B10" s="41" t="s">
        <v>84</v>
      </c>
      <c r="C10" s="41" t="s">
        <v>155</v>
      </c>
      <c r="D10" s="42">
        <v>37014</v>
      </c>
      <c r="E10" s="43" t="s">
        <v>162</v>
      </c>
      <c r="F10" s="43"/>
      <c r="G10" s="43">
        <v>8.5</v>
      </c>
      <c r="H10" s="41" t="s">
        <v>166</v>
      </c>
      <c r="I10" s="43" t="s">
        <v>195</v>
      </c>
      <c r="J10" s="41"/>
      <c r="K10" s="43" t="s">
        <v>199</v>
      </c>
      <c r="L10" s="43" t="s">
        <v>208</v>
      </c>
      <c r="M10" s="43" t="s">
        <v>209</v>
      </c>
      <c r="N10" s="43" t="s">
        <v>188</v>
      </c>
      <c r="O10" s="43" t="s">
        <v>188</v>
      </c>
      <c r="P10" s="43">
        <v>8.5</v>
      </c>
      <c r="Q10" s="41" t="s">
        <v>166</v>
      </c>
      <c r="R10" s="43" t="s">
        <v>195</v>
      </c>
      <c r="S10" s="41"/>
      <c r="T10" s="44">
        <v>8.5</v>
      </c>
      <c r="U10" s="44">
        <v>3.4</v>
      </c>
      <c r="V10" s="44">
        <f t="shared" si="0"/>
        <v>8.5</v>
      </c>
      <c r="W10" s="41" t="s">
        <v>168</v>
      </c>
      <c r="X10" s="45">
        <v>14</v>
      </c>
      <c r="Y10" s="45">
        <v>14</v>
      </c>
      <c r="Z10" s="45"/>
    </row>
    <row r="11" spans="1:26" ht="15.75" customHeight="1">
      <c r="A11" s="41" t="s">
        <v>73</v>
      </c>
      <c r="B11" s="41" t="s">
        <v>74</v>
      </c>
      <c r="C11" s="41" t="s">
        <v>155</v>
      </c>
      <c r="D11" s="42">
        <v>37183</v>
      </c>
      <c r="E11" s="43" t="s">
        <v>188</v>
      </c>
      <c r="F11" s="43"/>
      <c r="G11" s="43">
        <v>8.8000000000000007</v>
      </c>
      <c r="H11" s="41" t="s">
        <v>166</v>
      </c>
      <c r="I11" s="43" t="s">
        <v>203</v>
      </c>
      <c r="J11" s="41"/>
      <c r="K11" s="43" t="s">
        <v>188</v>
      </c>
      <c r="L11" s="43" t="s">
        <v>185</v>
      </c>
      <c r="M11" s="43" t="s">
        <v>206</v>
      </c>
      <c r="N11" s="43" t="s">
        <v>188</v>
      </c>
      <c r="O11" s="43" t="s">
        <v>188</v>
      </c>
      <c r="P11" s="43">
        <v>8.4</v>
      </c>
      <c r="Q11" s="41" t="s">
        <v>163</v>
      </c>
      <c r="R11" s="43" t="s">
        <v>196</v>
      </c>
      <c r="S11" s="41"/>
      <c r="T11" s="44">
        <v>8.4600000000000009</v>
      </c>
      <c r="U11" s="44">
        <v>3.33</v>
      </c>
      <c r="V11" s="44">
        <f t="shared" si="0"/>
        <v>8.48</v>
      </c>
      <c r="W11" s="41" t="s">
        <v>168</v>
      </c>
      <c r="X11" s="45">
        <v>14</v>
      </c>
      <c r="Y11" s="45">
        <v>14</v>
      </c>
      <c r="Z11" s="45"/>
    </row>
    <row r="12" spans="1:26" ht="15.75" customHeight="1">
      <c r="A12" s="41" t="s">
        <v>67</v>
      </c>
      <c r="B12" s="41" t="s">
        <v>68</v>
      </c>
      <c r="C12" s="41" t="s">
        <v>155</v>
      </c>
      <c r="D12" s="42">
        <v>36892</v>
      </c>
      <c r="E12" s="43" t="s">
        <v>183</v>
      </c>
      <c r="F12" s="43"/>
      <c r="G12" s="43">
        <v>8.3000000000000007</v>
      </c>
      <c r="H12" s="41" t="s">
        <v>163</v>
      </c>
      <c r="I12" s="43" t="s">
        <v>196</v>
      </c>
      <c r="J12" s="41"/>
      <c r="K12" s="43" t="s">
        <v>187</v>
      </c>
      <c r="L12" s="43" t="s">
        <v>183</v>
      </c>
      <c r="M12" s="43" t="s">
        <v>188</v>
      </c>
      <c r="N12" s="43" t="s">
        <v>200</v>
      </c>
      <c r="O12" s="43" t="s">
        <v>200</v>
      </c>
      <c r="P12" s="43">
        <v>8.5</v>
      </c>
      <c r="Q12" s="41" t="s">
        <v>166</v>
      </c>
      <c r="R12" s="43" t="s">
        <v>195</v>
      </c>
      <c r="S12" s="41"/>
      <c r="T12" s="44">
        <v>8.4700000000000006</v>
      </c>
      <c r="U12" s="44">
        <v>3.39</v>
      </c>
      <c r="V12" s="44">
        <f t="shared" si="0"/>
        <v>8.4600000000000009</v>
      </c>
      <c r="W12" s="41" t="s">
        <v>168</v>
      </c>
      <c r="X12" s="45">
        <v>14</v>
      </c>
      <c r="Y12" s="45">
        <v>14</v>
      </c>
      <c r="Z12" s="45"/>
    </row>
    <row r="13" spans="1:26" ht="15.75" customHeight="1">
      <c r="A13" s="41" t="s">
        <v>45</v>
      </c>
      <c r="B13" s="41" t="s">
        <v>46</v>
      </c>
      <c r="C13" s="41" t="s">
        <v>155</v>
      </c>
      <c r="D13" s="42">
        <v>36856</v>
      </c>
      <c r="E13" s="43" t="s">
        <v>183</v>
      </c>
      <c r="F13" s="43"/>
      <c r="G13" s="43">
        <v>7.8</v>
      </c>
      <c r="H13" s="41" t="s">
        <v>159</v>
      </c>
      <c r="I13" s="43" t="s">
        <v>184</v>
      </c>
      <c r="J13" s="41"/>
      <c r="K13" s="43" t="s">
        <v>188</v>
      </c>
      <c r="L13" s="43" t="s">
        <v>188</v>
      </c>
      <c r="M13" s="43" t="s">
        <v>185</v>
      </c>
      <c r="N13" s="43" t="s">
        <v>188</v>
      </c>
      <c r="O13" s="43" t="s">
        <v>188</v>
      </c>
      <c r="P13" s="43">
        <v>8.5</v>
      </c>
      <c r="Q13" s="41" t="s">
        <v>166</v>
      </c>
      <c r="R13" s="43" t="s">
        <v>195</v>
      </c>
      <c r="S13" s="41"/>
      <c r="T13" s="44">
        <v>8.4</v>
      </c>
      <c r="U13" s="44">
        <v>3.36</v>
      </c>
      <c r="V13" s="44">
        <f t="shared" si="0"/>
        <v>8.36</v>
      </c>
      <c r="W13" s="41" t="s">
        <v>168</v>
      </c>
      <c r="X13" s="45">
        <v>14</v>
      </c>
      <c r="Y13" s="45">
        <v>14</v>
      </c>
      <c r="Z13" s="45"/>
    </row>
    <row r="14" spans="1:26" ht="15.75" customHeight="1">
      <c r="A14" s="41" t="s">
        <v>71</v>
      </c>
      <c r="B14" s="41" t="s">
        <v>72</v>
      </c>
      <c r="C14" s="41" t="s">
        <v>155</v>
      </c>
      <c r="D14" s="42">
        <v>37100</v>
      </c>
      <c r="E14" s="43" t="s">
        <v>162</v>
      </c>
      <c r="F14" s="43"/>
      <c r="G14" s="43">
        <v>8.5</v>
      </c>
      <c r="H14" s="41" t="s">
        <v>166</v>
      </c>
      <c r="I14" s="43" t="s">
        <v>195</v>
      </c>
      <c r="J14" s="41"/>
      <c r="K14" s="43" t="s">
        <v>162</v>
      </c>
      <c r="L14" s="43" t="s">
        <v>162</v>
      </c>
      <c r="M14" s="43" t="s">
        <v>188</v>
      </c>
      <c r="N14" s="43" t="s">
        <v>188</v>
      </c>
      <c r="O14" s="43" t="s">
        <v>188</v>
      </c>
      <c r="P14" s="43">
        <v>8.3000000000000007</v>
      </c>
      <c r="Q14" s="41" t="s">
        <v>163</v>
      </c>
      <c r="R14" s="43" t="s">
        <v>196</v>
      </c>
      <c r="S14" s="41"/>
      <c r="T14" s="44">
        <v>8.33</v>
      </c>
      <c r="U14" s="44">
        <v>3.31</v>
      </c>
      <c r="V14" s="44">
        <f t="shared" si="0"/>
        <v>8.34</v>
      </c>
      <c r="W14" s="41" t="s">
        <v>168</v>
      </c>
      <c r="X14" s="45">
        <v>14</v>
      </c>
      <c r="Y14" s="45">
        <v>14</v>
      </c>
      <c r="Z14" s="45"/>
    </row>
    <row r="15" spans="1:26" ht="15.75" customHeight="1">
      <c r="A15" s="41" t="s">
        <v>91</v>
      </c>
      <c r="B15" s="41" t="s">
        <v>92</v>
      </c>
      <c r="C15" s="41" t="s">
        <v>155</v>
      </c>
      <c r="D15" s="42">
        <v>37124</v>
      </c>
      <c r="E15" s="43" t="s">
        <v>188</v>
      </c>
      <c r="F15" s="43"/>
      <c r="G15" s="43">
        <v>8.5</v>
      </c>
      <c r="H15" s="41" t="s">
        <v>166</v>
      </c>
      <c r="I15" s="43" t="s">
        <v>195</v>
      </c>
      <c r="J15" s="41"/>
      <c r="K15" s="43" t="s">
        <v>188</v>
      </c>
      <c r="L15" s="43" t="s">
        <v>188</v>
      </c>
      <c r="M15" s="43" t="s">
        <v>194</v>
      </c>
      <c r="N15" s="43" t="s">
        <v>185</v>
      </c>
      <c r="O15" s="43" t="s">
        <v>185</v>
      </c>
      <c r="P15" s="43">
        <v>8.3000000000000007</v>
      </c>
      <c r="Q15" s="41" t="s">
        <v>163</v>
      </c>
      <c r="R15" s="43" t="s">
        <v>196</v>
      </c>
      <c r="S15" s="41"/>
      <c r="T15" s="44">
        <v>8.33</v>
      </c>
      <c r="U15" s="44">
        <v>3.31</v>
      </c>
      <c r="V15" s="44">
        <f t="shared" si="0"/>
        <v>8.34</v>
      </c>
      <c r="W15" s="41" t="s">
        <v>168</v>
      </c>
      <c r="X15" s="45">
        <v>14</v>
      </c>
      <c r="Y15" s="45">
        <v>14</v>
      </c>
      <c r="Z15" s="45"/>
    </row>
    <row r="16" spans="1:26" ht="15.75" customHeight="1">
      <c r="A16" s="41" t="s">
        <v>89</v>
      </c>
      <c r="B16" s="41" t="s">
        <v>90</v>
      </c>
      <c r="C16" s="41" t="s">
        <v>155</v>
      </c>
      <c r="D16" s="42">
        <v>37220</v>
      </c>
      <c r="E16" s="43" t="s">
        <v>164</v>
      </c>
      <c r="F16" s="43"/>
      <c r="G16" s="43">
        <v>8.8000000000000007</v>
      </c>
      <c r="H16" s="41" t="s">
        <v>166</v>
      </c>
      <c r="I16" s="43" t="s">
        <v>203</v>
      </c>
      <c r="J16" s="41"/>
      <c r="K16" s="43" t="s">
        <v>188</v>
      </c>
      <c r="L16" s="43" t="s">
        <v>162</v>
      </c>
      <c r="M16" s="43" t="s">
        <v>192</v>
      </c>
      <c r="N16" s="43" t="s">
        <v>185</v>
      </c>
      <c r="O16" s="43" t="s">
        <v>162</v>
      </c>
      <c r="P16" s="43">
        <v>8.1</v>
      </c>
      <c r="Q16" s="41" t="s">
        <v>163</v>
      </c>
      <c r="R16" s="43" t="s">
        <v>189</v>
      </c>
      <c r="S16" s="41"/>
      <c r="T16" s="44">
        <v>8.1999999999999993</v>
      </c>
      <c r="U16" s="44">
        <v>3.24</v>
      </c>
      <c r="V16" s="44">
        <f t="shared" si="0"/>
        <v>8.24</v>
      </c>
      <c r="W16" s="41" t="s">
        <v>168</v>
      </c>
      <c r="X16" s="45">
        <v>14</v>
      </c>
      <c r="Y16" s="45">
        <v>14</v>
      </c>
      <c r="Z16" s="45"/>
    </row>
    <row r="17" spans="1:26" ht="15.75" customHeight="1">
      <c r="A17" s="41" t="s">
        <v>93</v>
      </c>
      <c r="B17" s="41" t="s">
        <v>94</v>
      </c>
      <c r="C17" s="41" t="s">
        <v>155</v>
      </c>
      <c r="D17" s="42">
        <v>37047</v>
      </c>
      <c r="E17" s="43" t="s">
        <v>188</v>
      </c>
      <c r="F17" s="43"/>
      <c r="G17" s="43">
        <v>9</v>
      </c>
      <c r="H17" s="41" t="s">
        <v>167</v>
      </c>
      <c r="I17" s="43" t="s">
        <v>211</v>
      </c>
      <c r="J17" s="41"/>
      <c r="K17" s="43" t="s">
        <v>208</v>
      </c>
      <c r="L17" s="43" t="s">
        <v>183</v>
      </c>
      <c r="M17" s="43" t="s">
        <v>162</v>
      </c>
      <c r="N17" s="43" t="s">
        <v>162</v>
      </c>
      <c r="O17" s="43" t="s">
        <v>162</v>
      </c>
      <c r="P17" s="43">
        <v>8</v>
      </c>
      <c r="Q17" s="41" t="s">
        <v>163</v>
      </c>
      <c r="R17" s="43" t="s">
        <v>189</v>
      </c>
      <c r="S17" s="41"/>
      <c r="T17" s="44">
        <v>8.14</v>
      </c>
      <c r="U17" s="44">
        <v>3.26</v>
      </c>
      <c r="V17" s="44">
        <f t="shared" si="0"/>
        <v>8.1999999999999993</v>
      </c>
      <c r="W17" s="41" t="s">
        <v>168</v>
      </c>
      <c r="X17" s="45">
        <v>14</v>
      </c>
      <c r="Y17" s="45">
        <v>14</v>
      </c>
      <c r="Z17" s="45"/>
    </row>
    <row r="18" spans="1:26" ht="15.75" customHeight="1">
      <c r="A18" s="41" t="s">
        <v>53</v>
      </c>
      <c r="B18" s="41" t="s">
        <v>54</v>
      </c>
      <c r="C18" s="41" t="s">
        <v>155</v>
      </c>
      <c r="D18" s="42">
        <v>37050</v>
      </c>
      <c r="E18" s="43" t="s">
        <v>162</v>
      </c>
      <c r="F18" s="43"/>
      <c r="G18" s="43">
        <v>8.5</v>
      </c>
      <c r="H18" s="41" t="s">
        <v>166</v>
      </c>
      <c r="I18" s="43" t="s">
        <v>195</v>
      </c>
      <c r="J18" s="41"/>
      <c r="K18" s="43" t="s">
        <v>201</v>
      </c>
      <c r="L18" s="43" t="s">
        <v>202</v>
      </c>
      <c r="M18" s="43" t="s">
        <v>185</v>
      </c>
      <c r="N18" s="43" t="s">
        <v>162</v>
      </c>
      <c r="O18" s="43" t="s">
        <v>194</v>
      </c>
      <c r="P18" s="43">
        <v>8</v>
      </c>
      <c r="Q18" s="41" t="s">
        <v>163</v>
      </c>
      <c r="R18" s="43" t="s">
        <v>189</v>
      </c>
      <c r="S18" s="41"/>
      <c r="T18" s="44">
        <v>8.07</v>
      </c>
      <c r="U18" s="44">
        <v>3.23</v>
      </c>
      <c r="V18" s="44">
        <f t="shared" si="0"/>
        <v>8.1</v>
      </c>
      <c r="W18" s="41" t="s">
        <v>168</v>
      </c>
      <c r="X18" s="45">
        <v>14</v>
      </c>
      <c r="Y18" s="45">
        <v>14</v>
      </c>
      <c r="Z18" s="45"/>
    </row>
    <row r="19" spans="1:26" ht="15.75" customHeight="1">
      <c r="A19" s="41" t="s">
        <v>39</v>
      </c>
      <c r="B19" s="41" t="s">
        <v>40</v>
      </c>
      <c r="C19" s="41" t="s">
        <v>155</v>
      </c>
      <c r="D19" s="42">
        <v>37188</v>
      </c>
      <c r="E19" s="43" t="s">
        <v>158</v>
      </c>
      <c r="F19" s="43"/>
      <c r="G19" s="43">
        <v>7.3</v>
      </c>
      <c r="H19" s="41" t="s">
        <v>159</v>
      </c>
      <c r="I19" s="43" t="s">
        <v>190</v>
      </c>
      <c r="J19" s="41"/>
      <c r="K19" s="43" t="s">
        <v>188</v>
      </c>
      <c r="L19" s="43" t="s">
        <v>162</v>
      </c>
      <c r="M19" s="43" t="s">
        <v>162</v>
      </c>
      <c r="N19" s="43" t="s">
        <v>188</v>
      </c>
      <c r="O19" s="43" t="s">
        <v>162</v>
      </c>
      <c r="P19" s="43">
        <v>8.1999999999999993</v>
      </c>
      <c r="Q19" s="41" t="s">
        <v>163</v>
      </c>
      <c r="R19" s="43" t="s">
        <v>189</v>
      </c>
      <c r="S19" s="41"/>
      <c r="T19" s="44">
        <v>8.07</v>
      </c>
      <c r="U19" s="44">
        <v>3.16</v>
      </c>
      <c r="V19" s="44">
        <f t="shared" si="0"/>
        <v>8.02</v>
      </c>
      <c r="W19" s="41" t="s">
        <v>168</v>
      </c>
      <c r="X19" s="45">
        <v>14</v>
      </c>
      <c r="Y19" s="45">
        <v>14</v>
      </c>
      <c r="Z19" s="45"/>
    </row>
    <row r="20" spans="1:26" ht="15.75" customHeight="1">
      <c r="A20" s="41" t="s">
        <v>99</v>
      </c>
      <c r="B20" s="41" t="s">
        <v>100</v>
      </c>
      <c r="C20" s="41" t="s">
        <v>155</v>
      </c>
      <c r="D20" s="42">
        <v>36848</v>
      </c>
      <c r="E20" s="43" t="s">
        <v>183</v>
      </c>
      <c r="F20" s="43"/>
      <c r="G20" s="43">
        <v>8</v>
      </c>
      <c r="H20" s="41" t="s">
        <v>163</v>
      </c>
      <c r="I20" s="43" t="s">
        <v>189</v>
      </c>
      <c r="J20" s="41"/>
      <c r="K20" s="43" t="s">
        <v>162</v>
      </c>
      <c r="L20" s="43" t="s">
        <v>183</v>
      </c>
      <c r="M20" s="43" t="s">
        <v>209</v>
      </c>
      <c r="N20" s="43" t="s">
        <v>185</v>
      </c>
      <c r="O20" s="43" t="s">
        <v>162</v>
      </c>
      <c r="P20" s="43">
        <v>8</v>
      </c>
      <c r="Q20" s="41" t="s">
        <v>163</v>
      </c>
      <c r="R20" s="43" t="s">
        <v>189</v>
      </c>
      <c r="S20" s="41"/>
      <c r="T20" s="44">
        <v>8</v>
      </c>
      <c r="U20" s="44">
        <v>3.2</v>
      </c>
      <c r="V20" s="44">
        <f t="shared" si="0"/>
        <v>8</v>
      </c>
      <c r="W20" s="41" t="s">
        <v>168</v>
      </c>
      <c r="X20" s="45">
        <v>14</v>
      </c>
      <c r="Y20" s="45">
        <v>14</v>
      </c>
      <c r="Z20" s="45"/>
    </row>
    <row r="21" spans="1:26" ht="15.75" customHeight="1">
      <c r="A21" s="41" t="s">
        <v>37</v>
      </c>
      <c r="B21" s="41" t="s">
        <v>38</v>
      </c>
      <c r="C21" s="41" t="s">
        <v>155</v>
      </c>
      <c r="D21" s="42">
        <v>37056</v>
      </c>
      <c r="E21" s="43" t="s">
        <v>158</v>
      </c>
      <c r="F21" s="43"/>
      <c r="G21" s="43">
        <v>7</v>
      </c>
      <c r="H21" s="41" t="s">
        <v>159</v>
      </c>
      <c r="I21" s="43" t="s">
        <v>186</v>
      </c>
      <c r="J21" s="41"/>
      <c r="K21" s="43" t="s">
        <v>187</v>
      </c>
      <c r="L21" s="43" t="s">
        <v>158</v>
      </c>
      <c r="M21" s="43" t="s">
        <v>188</v>
      </c>
      <c r="N21" s="43" t="s">
        <v>188</v>
      </c>
      <c r="O21" s="43" t="s">
        <v>162</v>
      </c>
      <c r="P21" s="43">
        <v>8.1999999999999993</v>
      </c>
      <c r="Q21" s="41" t="s">
        <v>163</v>
      </c>
      <c r="R21" s="43" t="s">
        <v>189</v>
      </c>
      <c r="S21" s="41"/>
      <c r="T21" s="44">
        <v>8.02</v>
      </c>
      <c r="U21" s="44">
        <v>3.16</v>
      </c>
      <c r="V21" s="44">
        <f t="shared" si="0"/>
        <v>7.96</v>
      </c>
      <c r="W21" s="41" t="s">
        <v>168</v>
      </c>
      <c r="X21" s="45">
        <v>18</v>
      </c>
      <c r="Y21" s="45">
        <v>18</v>
      </c>
      <c r="Z21" s="45"/>
    </row>
    <row r="22" spans="1:26" ht="15.75" customHeight="1">
      <c r="A22" s="41" t="s">
        <v>57</v>
      </c>
      <c r="B22" s="41" t="s">
        <v>58</v>
      </c>
      <c r="C22" s="41" t="s">
        <v>155</v>
      </c>
      <c r="D22" s="42">
        <v>37165</v>
      </c>
      <c r="E22" s="43" t="s">
        <v>183</v>
      </c>
      <c r="F22" s="43"/>
      <c r="G22" s="43">
        <v>7.8</v>
      </c>
      <c r="H22" s="41" t="s">
        <v>159</v>
      </c>
      <c r="I22" s="43" t="s">
        <v>184</v>
      </c>
      <c r="J22" s="41"/>
      <c r="K22" s="43" t="s">
        <v>188</v>
      </c>
      <c r="L22" s="43" t="s">
        <v>183</v>
      </c>
      <c r="M22" s="43" t="s">
        <v>183</v>
      </c>
      <c r="N22" s="43" t="s">
        <v>188</v>
      </c>
      <c r="O22" s="43" t="s">
        <v>162</v>
      </c>
      <c r="P22" s="43">
        <v>8</v>
      </c>
      <c r="Q22" s="41" t="s">
        <v>163</v>
      </c>
      <c r="R22" s="43" t="s">
        <v>189</v>
      </c>
      <c r="S22" s="41"/>
      <c r="T22" s="44">
        <v>7.87</v>
      </c>
      <c r="U22" s="44">
        <v>3.14</v>
      </c>
      <c r="V22" s="44">
        <f t="shared" si="0"/>
        <v>7.96</v>
      </c>
      <c r="W22" s="41" t="s">
        <v>165</v>
      </c>
      <c r="X22" s="45">
        <v>18</v>
      </c>
      <c r="Y22" s="45">
        <v>18</v>
      </c>
      <c r="Z22" s="45"/>
    </row>
    <row r="23" spans="1:26" ht="15.75" customHeight="1">
      <c r="A23" s="41" t="s">
        <v>85</v>
      </c>
      <c r="B23" s="41" t="s">
        <v>86</v>
      </c>
      <c r="C23" s="41" t="s">
        <v>155</v>
      </c>
      <c r="D23" s="42">
        <v>37248</v>
      </c>
      <c r="E23" s="43" t="s">
        <v>162</v>
      </c>
      <c r="F23" s="43"/>
      <c r="G23" s="43">
        <v>8</v>
      </c>
      <c r="H23" s="41" t="s">
        <v>163</v>
      </c>
      <c r="I23" s="43" t="s">
        <v>189</v>
      </c>
      <c r="J23" s="41"/>
      <c r="K23" s="43" t="s">
        <v>183</v>
      </c>
      <c r="L23" s="43" t="s">
        <v>183</v>
      </c>
      <c r="M23" s="43" t="s">
        <v>162</v>
      </c>
      <c r="N23" s="43" t="s">
        <v>185</v>
      </c>
      <c r="O23" s="43" t="s">
        <v>162</v>
      </c>
      <c r="P23" s="43">
        <v>7.9</v>
      </c>
      <c r="Q23" s="41" t="s">
        <v>159</v>
      </c>
      <c r="R23" s="43" t="s">
        <v>184</v>
      </c>
      <c r="S23" s="41"/>
      <c r="T23" s="44">
        <v>7.91</v>
      </c>
      <c r="U23" s="44">
        <v>3.11</v>
      </c>
      <c r="V23" s="44">
        <f t="shared" si="0"/>
        <v>7.92</v>
      </c>
      <c r="W23" s="41" t="s">
        <v>165</v>
      </c>
      <c r="X23" s="45">
        <v>14</v>
      </c>
      <c r="Y23" s="45">
        <v>14</v>
      </c>
      <c r="Z23" s="45"/>
    </row>
    <row r="24" spans="1:26" ht="15.75" customHeight="1">
      <c r="A24" s="41" t="s">
        <v>103</v>
      </c>
      <c r="B24" s="41" t="s">
        <v>104</v>
      </c>
      <c r="C24" s="41" t="s">
        <v>155</v>
      </c>
      <c r="D24" s="42">
        <v>36538</v>
      </c>
      <c r="E24" s="43" t="s">
        <v>183</v>
      </c>
      <c r="F24" s="43"/>
      <c r="G24" s="43">
        <v>8</v>
      </c>
      <c r="H24" s="41" t="s">
        <v>163</v>
      </c>
      <c r="I24" s="43" t="s">
        <v>189</v>
      </c>
      <c r="J24" s="41"/>
      <c r="K24" s="43" t="s">
        <v>162</v>
      </c>
      <c r="L24" s="43" t="s">
        <v>198</v>
      </c>
      <c r="M24" s="43" t="s">
        <v>197</v>
      </c>
      <c r="N24" s="43" t="s">
        <v>162</v>
      </c>
      <c r="O24" s="43" t="s">
        <v>162</v>
      </c>
      <c r="P24" s="43">
        <v>7.9</v>
      </c>
      <c r="Q24" s="41" t="s">
        <v>159</v>
      </c>
      <c r="R24" s="43" t="s">
        <v>184</v>
      </c>
      <c r="S24" s="41"/>
      <c r="T24" s="44">
        <v>7.69</v>
      </c>
      <c r="U24" s="44">
        <v>3.04</v>
      </c>
      <c r="V24" s="44">
        <f t="shared" si="0"/>
        <v>7.92</v>
      </c>
      <c r="W24" s="41" t="s">
        <v>165</v>
      </c>
      <c r="X24" s="45">
        <v>29</v>
      </c>
      <c r="Y24" s="45">
        <v>29</v>
      </c>
      <c r="Z24" s="45"/>
    </row>
    <row r="25" spans="1:26" ht="15.75" customHeight="1">
      <c r="A25" s="41" t="s">
        <v>55</v>
      </c>
      <c r="B25" s="41" t="s">
        <v>56</v>
      </c>
      <c r="C25" s="41" t="s">
        <v>155</v>
      </c>
      <c r="D25" s="42">
        <v>36706</v>
      </c>
      <c r="E25" s="43" t="s">
        <v>162</v>
      </c>
      <c r="F25" s="43"/>
      <c r="G25" s="43">
        <v>8.8000000000000007</v>
      </c>
      <c r="H25" s="41" t="s">
        <v>166</v>
      </c>
      <c r="I25" s="43" t="s">
        <v>203</v>
      </c>
      <c r="J25" s="41"/>
      <c r="K25" s="43" t="s">
        <v>162</v>
      </c>
      <c r="L25" s="43" t="s">
        <v>158</v>
      </c>
      <c r="M25" s="43" t="s">
        <v>162</v>
      </c>
      <c r="N25" s="43" t="s">
        <v>183</v>
      </c>
      <c r="O25" s="43" t="s">
        <v>183</v>
      </c>
      <c r="P25" s="43">
        <v>7.6</v>
      </c>
      <c r="Q25" s="41" t="s">
        <v>159</v>
      </c>
      <c r="R25" s="43" t="s">
        <v>141</v>
      </c>
      <c r="S25" s="41"/>
      <c r="T25" s="44">
        <v>7.77</v>
      </c>
      <c r="U25" s="44">
        <v>3.07</v>
      </c>
      <c r="V25" s="44">
        <f t="shared" si="0"/>
        <v>7.84</v>
      </c>
      <c r="W25" s="41" t="s">
        <v>165</v>
      </c>
      <c r="X25" s="45">
        <v>14</v>
      </c>
      <c r="Y25" s="45">
        <v>14</v>
      </c>
      <c r="Z25" s="45"/>
    </row>
    <row r="26" spans="1:26" ht="15.75" customHeight="1">
      <c r="A26" s="41" t="s">
        <v>49</v>
      </c>
      <c r="B26" s="41" t="s">
        <v>50</v>
      </c>
      <c r="C26" s="41" t="s">
        <v>155</v>
      </c>
      <c r="D26" s="42">
        <v>37094</v>
      </c>
      <c r="E26" s="43" t="s">
        <v>162</v>
      </c>
      <c r="F26" s="43"/>
      <c r="G26" s="43">
        <v>8.3000000000000007</v>
      </c>
      <c r="H26" s="41" t="s">
        <v>163</v>
      </c>
      <c r="I26" s="43" t="s">
        <v>196</v>
      </c>
      <c r="J26" s="41"/>
      <c r="K26" s="43" t="s">
        <v>183</v>
      </c>
      <c r="L26" s="43" t="s">
        <v>197</v>
      </c>
      <c r="M26" s="43" t="s">
        <v>198</v>
      </c>
      <c r="N26" s="43" t="s">
        <v>194</v>
      </c>
      <c r="O26" s="43" t="s">
        <v>194</v>
      </c>
      <c r="P26" s="43">
        <v>7.7</v>
      </c>
      <c r="Q26" s="41" t="s">
        <v>159</v>
      </c>
      <c r="R26" s="43" t="s">
        <v>141</v>
      </c>
      <c r="S26" s="41"/>
      <c r="T26" s="44">
        <v>7.79</v>
      </c>
      <c r="U26" s="44">
        <v>3.04</v>
      </c>
      <c r="V26" s="44">
        <f t="shared" si="0"/>
        <v>7.82</v>
      </c>
      <c r="W26" s="41" t="s">
        <v>165</v>
      </c>
      <c r="X26" s="45">
        <v>14</v>
      </c>
      <c r="Y26" s="45">
        <v>14</v>
      </c>
      <c r="Z26" s="45"/>
    </row>
    <row r="27" spans="1:26" ht="15.75" customHeight="1">
      <c r="A27" s="41" t="s">
        <v>35</v>
      </c>
      <c r="B27" s="41" t="s">
        <v>36</v>
      </c>
      <c r="C27" s="41" t="s">
        <v>155</v>
      </c>
      <c r="D27" s="42">
        <v>37119</v>
      </c>
      <c r="E27" s="43" t="s">
        <v>183</v>
      </c>
      <c r="F27" s="43"/>
      <c r="G27" s="43">
        <v>7.8</v>
      </c>
      <c r="H27" s="41" t="s">
        <v>159</v>
      </c>
      <c r="I27" s="43" t="s">
        <v>184</v>
      </c>
      <c r="J27" s="41"/>
      <c r="K27" s="43" t="s">
        <v>183</v>
      </c>
      <c r="L27" s="43" t="s">
        <v>158</v>
      </c>
      <c r="M27" s="43" t="s">
        <v>185</v>
      </c>
      <c r="N27" s="43" t="s">
        <v>162</v>
      </c>
      <c r="O27" s="43" t="s">
        <v>162</v>
      </c>
      <c r="P27" s="43">
        <v>7.8</v>
      </c>
      <c r="Q27" s="41" t="s">
        <v>159</v>
      </c>
      <c r="R27" s="43" t="s">
        <v>184</v>
      </c>
      <c r="S27" s="41"/>
      <c r="T27" s="44">
        <v>7.8</v>
      </c>
      <c r="U27" s="44">
        <v>3.1</v>
      </c>
      <c r="V27" s="44">
        <f t="shared" si="0"/>
        <v>7.8</v>
      </c>
      <c r="W27" s="41" t="s">
        <v>165</v>
      </c>
      <c r="X27" s="45">
        <v>14</v>
      </c>
      <c r="Y27" s="45">
        <v>14</v>
      </c>
      <c r="Z27" s="45"/>
    </row>
    <row r="28" spans="1:26" ht="15.75" customHeight="1">
      <c r="A28" s="41" t="s">
        <v>47</v>
      </c>
      <c r="B28" s="41" t="s">
        <v>48</v>
      </c>
      <c r="C28" s="41" t="s">
        <v>155</v>
      </c>
      <c r="D28" s="42">
        <v>36935</v>
      </c>
      <c r="E28" s="43" t="s">
        <v>162</v>
      </c>
      <c r="F28" s="43"/>
      <c r="G28" s="43">
        <v>8.5</v>
      </c>
      <c r="H28" s="41" t="s">
        <v>166</v>
      </c>
      <c r="I28" s="43" t="s">
        <v>195</v>
      </c>
      <c r="J28" s="41"/>
      <c r="K28" s="43" t="s">
        <v>162</v>
      </c>
      <c r="L28" s="43" t="s">
        <v>183</v>
      </c>
      <c r="M28" s="43" t="s">
        <v>183</v>
      </c>
      <c r="N28" s="43" t="s">
        <v>183</v>
      </c>
      <c r="O28" s="43" t="s">
        <v>183</v>
      </c>
      <c r="P28" s="43">
        <v>7.6</v>
      </c>
      <c r="Q28" s="41" t="s">
        <v>159</v>
      </c>
      <c r="R28" s="43" t="s">
        <v>141</v>
      </c>
      <c r="S28" s="41"/>
      <c r="T28" s="44">
        <v>7.79</v>
      </c>
      <c r="U28" s="44">
        <v>3.09</v>
      </c>
      <c r="V28" s="44">
        <f t="shared" si="0"/>
        <v>7.78</v>
      </c>
      <c r="W28" s="41" t="s">
        <v>165</v>
      </c>
      <c r="X28" s="45">
        <v>18</v>
      </c>
      <c r="Y28" s="45">
        <v>18</v>
      </c>
      <c r="Z28" s="45"/>
    </row>
    <row r="29" spans="1:26" ht="15.75" customHeight="1">
      <c r="A29" s="41" t="s">
        <v>63</v>
      </c>
      <c r="B29" s="41" t="s">
        <v>64</v>
      </c>
      <c r="C29" s="41" t="s">
        <v>155</v>
      </c>
      <c r="D29" s="42">
        <v>37252</v>
      </c>
      <c r="E29" s="43" t="s">
        <v>188</v>
      </c>
      <c r="F29" s="43"/>
      <c r="G29" s="43">
        <v>8.8000000000000007</v>
      </c>
      <c r="H29" s="41" t="s">
        <v>166</v>
      </c>
      <c r="I29" s="43" t="s">
        <v>203</v>
      </c>
      <c r="J29" s="41"/>
      <c r="K29" s="43" t="s">
        <v>188</v>
      </c>
      <c r="L29" s="43" t="s">
        <v>158</v>
      </c>
      <c r="M29" s="43" t="s">
        <v>183</v>
      </c>
      <c r="N29" s="43" t="s">
        <v>158</v>
      </c>
      <c r="O29" s="43" t="s">
        <v>183</v>
      </c>
      <c r="P29" s="43">
        <v>7.5</v>
      </c>
      <c r="Q29" s="41" t="s">
        <v>159</v>
      </c>
      <c r="R29" s="43" t="s">
        <v>141</v>
      </c>
      <c r="S29" s="41"/>
      <c r="T29" s="44">
        <v>7.69</v>
      </c>
      <c r="U29" s="44">
        <v>3.07</v>
      </c>
      <c r="V29" s="44">
        <f t="shared" si="0"/>
        <v>7.76</v>
      </c>
      <c r="W29" s="41" t="s">
        <v>165</v>
      </c>
      <c r="X29" s="45">
        <v>14</v>
      </c>
      <c r="Y29" s="45">
        <v>14</v>
      </c>
      <c r="Z29" s="45"/>
    </row>
    <row r="30" spans="1:26" ht="15.75" customHeight="1">
      <c r="A30" s="41" t="s">
        <v>65</v>
      </c>
      <c r="B30" s="41" t="s">
        <v>66</v>
      </c>
      <c r="C30" s="41" t="s">
        <v>155</v>
      </c>
      <c r="D30" s="42">
        <v>36909</v>
      </c>
      <c r="E30" s="43" t="s">
        <v>183</v>
      </c>
      <c r="F30" s="43"/>
      <c r="G30" s="43">
        <v>7.8</v>
      </c>
      <c r="H30" s="41" t="s">
        <v>159</v>
      </c>
      <c r="I30" s="43" t="s">
        <v>184</v>
      </c>
      <c r="J30" s="41"/>
      <c r="K30" s="43" t="s">
        <v>162</v>
      </c>
      <c r="L30" s="43" t="s">
        <v>183</v>
      </c>
      <c r="M30" s="43" t="s">
        <v>183</v>
      </c>
      <c r="N30" s="43" t="s">
        <v>183</v>
      </c>
      <c r="O30" s="43" t="s">
        <v>194</v>
      </c>
      <c r="P30" s="43">
        <v>7.7</v>
      </c>
      <c r="Q30" s="41" t="s">
        <v>159</v>
      </c>
      <c r="R30" s="43" t="s">
        <v>141</v>
      </c>
      <c r="S30" s="41"/>
      <c r="T30" s="44">
        <v>7.71</v>
      </c>
      <c r="U30" s="44">
        <v>3.01</v>
      </c>
      <c r="V30" s="44">
        <f t="shared" si="0"/>
        <v>7.72</v>
      </c>
      <c r="W30" s="41" t="s">
        <v>165</v>
      </c>
      <c r="X30" s="45">
        <v>14</v>
      </c>
      <c r="Y30" s="45">
        <v>14</v>
      </c>
      <c r="Z30" s="45"/>
    </row>
    <row r="31" spans="1:26" ht="15.75" customHeight="1">
      <c r="A31" s="41" t="s">
        <v>43</v>
      </c>
      <c r="B31" s="41" t="s">
        <v>44</v>
      </c>
      <c r="C31" s="41" t="s">
        <v>155</v>
      </c>
      <c r="D31" s="42">
        <v>37237</v>
      </c>
      <c r="E31" s="43" t="s">
        <v>183</v>
      </c>
      <c r="F31" s="43"/>
      <c r="G31" s="43">
        <v>7.8</v>
      </c>
      <c r="H31" s="41" t="s">
        <v>159</v>
      </c>
      <c r="I31" s="43" t="s">
        <v>184</v>
      </c>
      <c r="J31" s="41"/>
      <c r="K31" s="43" t="s">
        <v>162</v>
      </c>
      <c r="L31" s="43" t="s">
        <v>193</v>
      </c>
      <c r="M31" s="43" t="s">
        <v>194</v>
      </c>
      <c r="N31" s="43" t="s">
        <v>183</v>
      </c>
      <c r="O31" s="43" t="s">
        <v>183</v>
      </c>
      <c r="P31" s="43">
        <v>7.6</v>
      </c>
      <c r="Q31" s="41" t="s">
        <v>159</v>
      </c>
      <c r="R31" s="43" t="s">
        <v>141</v>
      </c>
      <c r="S31" s="41"/>
      <c r="T31" s="44">
        <v>7.67</v>
      </c>
      <c r="U31" s="44">
        <v>3.03</v>
      </c>
      <c r="V31" s="44">
        <f t="shared" si="0"/>
        <v>7.64</v>
      </c>
      <c r="W31" s="41" t="s">
        <v>165</v>
      </c>
      <c r="X31" s="45">
        <v>18</v>
      </c>
      <c r="Y31" s="45">
        <v>18</v>
      </c>
      <c r="Z31" s="45"/>
    </row>
    <row r="32" spans="1:26" ht="15.75" customHeight="1">
      <c r="A32" s="41" t="s">
        <v>61</v>
      </c>
      <c r="B32" s="41" t="s">
        <v>62</v>
      </c>
      <c r="C32" s="41" t="s">
        <v>155</v>
      </c>
      <c r="D32" s="42">
        <v>37179</v>
      </c>
      <c r="E32" s="43" t="s">
        <v>188</v>
      </c>
      <c r="F32" s="43"/>
      <c r="G32" s="43">
        <v>8.8000000000000007</v>
      </c>
      <c r="H32" s="41" t="s">
        <v>166</v>
      </c>
      <c r="I32" s="43" t="s">
        <v>203</v>
      </c>
      <c r="J32" s="41"/>
      <c r="K32" s="43" t="s">
        <v>194</v>
      </c>
      <c r="L32" s="43" t="s">
        <v>204</v>
      </c>
      <c r="M32" s="43" t="s">
        <v>183</v>
      </c>
      <c r="N32" s="43" t="s">
        <v>158</v>
      </c>
      <c r="O32" s="43" t="s">
        <v>158</v>
      </c>
      <c r="P32" s="43">
        <v>7.3</v>
      </c>
      <c r="Q32" s="41" t="s">
        <v>159</v>
      </c>
      <c r="R32" s="43" t="s">
        <v>190</v>
      </c>
      <c r="S32" s="41"/>
      <c r="T32" s="44">
        <v>7.51</v>
      </c>
      <c r="U32" s="44">
        <v>2.99</v>
      </c>
      <c r="V32" s="44">
        <f t="shared" si="0"/>
        <v>7.6</v>
      </c>
      <c r="W32" s="41" t="s">
        <v>165</v>
      </c>
      <c r="X32" s="45">
        <v>14</v>
      </c>
      <c r="Y32" s="45">
        <v>14</v>
      </c>
      <c r="Z32" s="45"/>
    </row>
    <row r="33" spans="1:26" ht="15.75" customHeight="1">
      <c r="A33" s="41" t="s">
        <v>41</v>
      </c>
      <c r="B33" s="41" t="s">
        <v>42</v>
      </c>
      <c r="C33" s="41" t="s">
        <v>155</v>
      </c>
      <c r="D33" s="42">
        <v>37163</v>
      </c>
      <c r="E33" s="43" t="s">
        <v>191</v>
      </c>
      <c r="F33" s="43"/>
      <c r="G33" s="43">
        <v>7.5</v>
      </c>
      <c r="H33" s="41" t="s">
        <v>159</v>
      </c>
      <c r="I33" s="43" t="s">
        <v>141</v>
      </c>
      <c r="J33" s="41"/>
      <c r="K33" s="43" t="s">
        <v>183</v>
      </c>
      <c r="L33" s="43" t="s">
        <v>158</v>
      </c>
      <c r="M33" s="43" t="s">
        <v>162</v>
      </c>
      <c r="N33" s="43" t="s">
        <v>192</v>
      </c>
      <c r="O33" s="43" t="s">
        <v>192</v>
      </c>
      <c r="P33" s="43">
        <v>7.6</v>
      </c>
      <c r="Q33" s="41" t="s">
        <v>159</v>
      </c>
      <c r="R33" s="43" t="s">
        <v>141</v>
      </c>
      <c r="S33" s="41"/>
      <c r="T33" s="44">
        <v>7.48</v>
      </c>
      <c r="U33" s="44">
        <v>2.96</v>
      </c>
      <c r="V33" s="44">
        <f t="shared" si="0"/>
        <v>7.58</v>
      </c>
      <c r="W33" s="41" t="s">
        <v>165</v>
      </c>
      <c r="X33" s="45">
        <v>17</v>
      </c>
      <c r="Y33" s="45">
        <v>17</v>
      </c>
      <c r="Z33" s="45"/>
    </row>
    <row r="34" spans="1:26" ht="15.75" customHeight="1">
      <c r="A34" s="41" t="s">
        <v>81</v>
      </c>
      <c r="B34" s="41" t="s">
        <v>82</v>
      </c>
      <c r="C34" s="41" t="s">
        <v>155</v>
      </c>
      <c r="D34" s="42">
        <v>37029</v>
      </c>
      <c r="E34" s="43" t="s">
        <v>191</v>
      </c>
      <c r="F34" s="43"/>
      <c r="G34" s="43">
        <v>7</v>
      </c>
      <c r="H34" s="41" t="s">
        <v>159</v>
      </c>
      <c r="I34" s="43" t="s">
        <v>186</v>
      </c>
      <c r="J34" s="41"/>
      <c r="K34" s="43" t="s">
        <v>194</v>
      </c>
      <c r="L34" s="43" t="s">
        <v>162</v>
      </c>
      <c r="M34" s="43" t="s">
        <v>158</v>
      </c>
      <c r="N34" s="43" t="s">
        <v>158</v>
      </c>
      <c r="O34" s="43" t="s">
        <v>158</v>
      </c>
      <c r="P34" s="43">
        <v>7.4</v>
      </c>
      <c r="Q34" s="41" t="s">
        <v>159</v>
      </c>
      <c r="R34" s="43" t="s">
        <v>190</v>
      </c>
      <c r="S34" s="41"/>
      <c r="T34" s="44">
        <v>7.34</v>
      </c>
      <c r="U34" s="44">
        <v>2.89</v>
      </c>
      <c r="V34" s="44">
        <f t="shared" si="0"/>
        <v>7.32</v>
      </c>
      <c r="W34" s="41" t="s">
        <v>165</v>
      </c>
      <c r="X34" s="45">
        <v>14</v>
      </c>
      <c r="Y34" s="45">
        <v>14</v>
      </c>
      <c r="Z34" s="45"/>
    </row>
    <row r="35" spans="1:26" ht="15.75" customHeight="1">
      <c r="A35" s="41" t="s">
        <v>101</v>
      </c>
      <c r="B35" s="41" t="s">
        <v>102</v>
      </c>
      <c r="C35" s="41" t="s">
        <v>155</v>
      </c>
      <c r="D35" s="42">
        <v>37110</v>
      </c>
      <c r="E35" s="43" t="s">
        <v>191</v>
      </c>
      <c r="F35" s="43"/>
      <c r="G35" s="43">
        <v>6.8</v>
      </c>
      <c r="H35" s="41" t="s">
        <v>161</v>
      </c>
      <c r="I35" s="43" t="s">
        <v>213</v>
      </c>
      <c r="J35" s="41"/>
      <c r="K35" s="43" t="s">
        <v>183</v>
      </c>
      <c r="L35" s="43" t="s">
        <v>183</v>
      </c>
      <c r="M35" s="43" t="s">
        <v>158</v>
      </c>
      <c r="N35" s="43" t="s">
        <v>193</v>
      </c>
      <c r="O35" s="43" t="s">
        <v>193</v>
      </c>
      <c r="P35" s="43">
        <v>7.3</v>
      </c>
      <c r="Q35" s="41" t="s">
        <v>159</v>
      </c>
      <c r="R35" s="43" t="s">
        <v>190</v>
      </c>
      <c r="S35" s="41"/>
      <c r="T35" s="44">
        <v>6.83</v>
      </c>
      <c r="U35" s="44">
        <v>2.72</v>
      </c>
      <c r="V35" s="44">
        <f t="shared" si="0"/>
        <v>7.2</v>
      </c>
      <c r="W35" s="41" t="s">
        <v>169</v>
      </c>
      <c r="X35" s="45">
        <v>50</v>
      </c>
      <c r="Y35" s="45">
        <v>50</v>
      </c>
      <c r="Z35" s="45"/>
    </row>
    <row r="36" spans="1:26" ht="15.75" customHeight="1">
      <c r="A36" s="41" t="s">
        <v>79</v>
      </c>
      <c r="B36" s="41" t="s">
        <v>80</v>
      </c>
      <c r="C36" s="41" t="s">
        <v>155</v>
      </c>
      <c r="D36" s="42">
        <v>36749</v>
      </c>
      <c r="E36" s="43" t="s">
        <v>158</v>
      </c>
      <c r="F36" s="43"/>
      <c r="G36" s="43">
        <v>7.8</v>
      </c>
      <c r="H36" s="41" t="s">
        <v>159</v>
      </c>
      <c r="I36" s="43" t="s">
        <v>184</v>
      </c>
      <c r="J36" s="41"/>
      <c r="K36" s="43" t="s">
        <v>162</v>
      </c>
      <c r="L36" s="43" t="s">
        <v>191</v>
      </c>
      <c r="M36" s="43" t="s">
        <v>207</v>
      </c>
      <c r="N36" s="43" t="s">
        <v>158</v>
      </c>
      <c r="O36" s="43" t="s">
        <v>158</v>
      </c>
      <c r="P36" s="43">
        <v>7</v>
      </c>
      <c r="Q36" s="41" t="s">
        <v>159</v>
      </c>
      <c r="R36" s="43" t="s">
        <v>186</v>
      </c>
      <c r="S36" s="41"/>
      <c r="T36" s="44">
        <v>7.2</v>
      </c>
      <c r="U36" s="44">
        <v>2.87</v>
      </c>
      <c r="V36" s="44">
        <f t="shared" si="0"/>
        <v>7.16</v>
      </c>
      <c r="W36" s="41" t="s">
        <v>165</v>
      </c>
      <c r="X36" s="45">
        <v>21</v>
      </c>
      <c r="Y36" s="45">
        <v>21</v>
      </c>
      <c r="Z36" s="45"/>
    </row>
    <row r="37" spans="1:26" ht="15.75" customHeight="1">
      <c r="A37" s="41" t="s">
        <v>95</v>
      </c>
      <c r="B37" s="41" t="s">
        <v>96</v>
      </c>
      <c r="C37" s="41" t="s">
        <v>155</v>
      </c>
      <c r="D37" s="42">
        <v>36901</v>
      </c>
      <c r="E37" s="43" t="s">
        <v>183</v>
      </c>
      <c r="F37" s="43"/>
      <c r="G37" s="43">
        <v>7.8</v>
      </c>
      <c r="H37" s="41" t="s">
        <v>159</v>
      </c>
      <c r="I37" s="43" t="s">
        <v>184</v>
      </c>
      <c r="J37" s="41"/>
      <c r="K37" s="43" t="s">
        <v>194</v>
      </c>
      <c r="L37" s="43" t="s">
        <v>160</v>
      </c>
      <c r="M37" s="43" t="s">
        <v>212</v>
      </c>
      <c r="N37" s="43" t="s">
        <v>193</v>
      </c>
      <c r="O37" s="43" t="s">
        <v>158</v>
      </c>
      <c r="P37" s="43">
        <v>7</v>
      </c>
      <c r="Q37" s="41" t="s">
        <v>159</v>
      </c>
      <c r="R37" s="43" t="s">
        <v>186</v>
      </c>
      <c r="S37" s="41"/>
      <c r="T37" s="44">
        <v>7.08</v>
      </c>
      <c r="U37" s="44">
        <v>2.83</v>
      </c>
      <c r="V37" s="44">
        <f t="shared" si="0"/>
        <v>7.16</v>
      </c>
      <c r="W37" s="41" t="s">
        <v>165</v>
      </c>
      <c r="X37" s="45">
        <v>21</v>
      </c>
      <c r="Y37" s="45">
        <v>21</v>
      </c>
      <c r="Z37" s="45"/>
    </row>
    <row r="38" spans="1:26" ht="15.75" customHeight="1">
      <c r="A38" s="41" t="s">
        <v>59</v>
      </c>
      <c r="B38" s="41" t="s">
        <v>60</v>
      </c>
      <c r="C38" s="41" t="s">
        <v>155</v>
      </c>
      <c r="D38" s="42">
        <v>37071</v>
      </c>
      <c r="E38" s="43" t="s">
        <v>188</v>
      </c>
      <c r="F38" s="43"/>
      <c r="G38" s="43">
        <v>8.5</v>
      </c>
      <c r="H38" s="41" t="s">
        <v>166</v>
      </c>
      <c r="I38" s="43" t="s">
        <v>195</v>
      </c>
      <c r="J38" s="41"/>
      <c r="K38" s="43"/>
      <c r="L38" s="43"/>
      <c r="M38" s="43"/>
      <c r="N38" s="43"/>
      <c r="O38" s="43"/>
      <c r="P38" s="43">
        <v>0</v>
      </c>
      <c r="Q38" s="41"/>
      <c r="R38" s="43"/>
      <c r="S38" s="41"/>
      <c r="T38" s="44">
        <v>7.08</v>
      </c>
      <c r="U38" s="44">
        <v>2.83</v>
      </c>
      <c r="V38" s="44">
        <f t="shared" si="0"/>
        <v>1.7</v>
      </c>
      <c r="W38" s="41" t="s">
        <v>165</v>
      </c>
      <c r="X38" s="45">
        <v>13</v>
      </c>
      <c r="Y38" s="45">
        <v>13</v>
      </c>
      <c r="Z38" s="45"/>
    </row>
    <row r="39" spans="1:26" ht="15.75" customHeight="1">
      <c r="A39" s="41" t="s">
        <v>33</v>
      </c>
      <c r="B39" s="41" t="s">
        <v>34</v>
      </c>
      <c r="C39" s="41" t="s">
        <v>155</v>
      </c>
      <c r="D39" s="42">
        <v>36989</v>
      </c>
      <c r="E39" s="43" t="s">
        <v>183</v>
      </c>
      <c r="F39" s="43"/>
      <c r="G39" s="43">
        <v>7.5</v>
      </c>
      <c r="H39" s="41" t="s">
        <v>159</v>
      </c>
      <c r="I39" s="43" t="s">
        <v>141</v>
      </c>
      <c r="J39" s="41"/>
      <c r="K39" s="43"/>
      <c r="L39" s="43"/>
      <c r="M39" s="43"/>
      <c r="N39" s="43"/>
      <c r="O39" s="43"/>
      <c r="P39" s="43">
        <v>0</v>
      </c>
      <c r="Q39" s="41"/>
      <c r="R39" s="43"/>
      <c r="S39" s="41"/>
      <c r="T39" s="44">
        <v>5.94</v>
      </c>
      <c r="U39" s="44">
        <v>2.82</v>
      </c>
      <c r="V39" s="44">
        <f>ROUND((G39*2+P39*12)/10,2)</f>
        <v>1.5</v>
      </c>
      <c r="W39" s="41" t="s">
        <v>173</v>
      </c>
      <c r="X39" s="45">
        <v>12</v>
      </c>
      <c r="Y39" s="45">
        <v>16</v>
      </c>
      <c r="Z39" s="45">
        <v>1</v>
      </c>
    </row>
    <row r="40" spans="1:26" ht="15.75" customHeight="1">
      <c r="A40" s="41" t="s">
        <v>77</v>
      </c>
      <c r="B40" s="41" t="s">
        <v>78</v>
      </c>
      <c r="C40" s="41" t="s">
        <v>155</v>
      </c>
      <c r="D40" s="42">
        <v>37205</v>
      </c>
      <c r="E40" s="43" t="s">
        <v>183</v>
      </c>
      <c r="F40" s="43"/>
      <c r="G40" s="43">
        <v>7.5</v>
      </c>
      <c r="H40" s="41" t="s">
        <v>159</v>
      </c>
      <c r="I40" s="43" t="s">
        <v>141</v>
      </c>
      <c r="J40" s="41"/>
      <c r="K40" s="43"/>
      <c r="L40" s="43"/>
      <c r="M40" s="43"/>
      <c r="N40" s="43"/>
      <c r="O40" s="43"/>
      <c r="P40" s="43">
        <v>0</v>
      </c>
      <c r="Q40" s="41"/>
      <c r="R40" s="43"/>
      <c r="S40" s="41"/>
      <c r="T40" s="44">
        <v>7.2</v>
      </c>
      <c r="U40" s="44">
        <v>2.87</v>
      </c>
      <c r="V40" s="44">
        <f>ROUND((G40*$E$5+P40*$K$3)/10,2)</f>
        <v>1.5</v>
      </c>
      <c r="W40" s="41" t="s">
        <v>165</v>
      </c>
      <c r="X40" s="45">
        <v>6</v>
      </c>
      <c r="Y40" s="45">
        <v>6</v>
      </c>
      <c r="Z40" s="45"/>
    </row>
    <row r="41" spans="1:26" ht="15.75" customHeight="1">
      <c r="A41" s="41" t="s">
        <v>87</v>
      </c>
      <c r="B41" s="41" t="s">
        <v>88</v>
      </c>
      <c r="C41" s="41" t="s">
        <v>155</v>
      </c>
      <c r="D41" s="42">
        <v>36904</v>
      </c>
      <c r="E41" s="43" t="s">
        <v>191</v>
      </c>
      <c r="F41" s="43"/>
      <c r="G41" s="43">
        <v>6.3</v>
      </c>
      <c r="H41" s="41" t="s">
        <v>161</v>
      </c>
      <c r="I41" s="43" t="s">
        <v>210</v>
      </c>
      <c r="J41" s="41"/>
      <c r="K41" s="43"/>
      <c r="L41" s="43"/>
      <c r="M41" s="43"/>
      <c r="N41" s="43"/>
      <c r="O41" s="43"/>
      <c r="P41" s="43">
        <v>0</v>
      </c>
      <c r="Q41" s="41"/>
      <c r="R41" s="43"/>
      <c r="S41" s="41"/>
      <c r="T41" s="44">
        <v>5.24</v>
      </c>
      <c r="U41" s="44">
        <v>2.58</v>
      </c>
      <c r="V41" s="44">
        <f>ROUND((G41*$E$5+P41*$K$3)/10,2)</f>
        <v>1.26</v>
      </c>
      <c r="W41" s="41" t="s">
        <v>173</v>
      </c>
      <c r="X41" s="45">
        <v>9</v>
      </c>
      <c r="Y41" s="45">
        <v>13</v>
      </c>
      <c r="Z41" s="45">
        <v>1</v>
      </c>
    </row>
    <row r="42" spans="1:26" ht="15.75" customHeight="1">
      <c r="A42" s="41" t="s">
        <v>97</v>
      </c>
      <c r="B42" s="41" t="s">
        <v>98</v>
      </c>
      <c r="C42" s="41" t="s">
        <v>155</v>
      </c>
      <c r="D42" s="42">
        <v>36636</v>
      </c>
      <c r="E42" s="43" t="s">
        <v>156</v>
      </c>
      <c r="F42" s="43"/>
      <c r="G42" s="43">
        <v>0</v>
      </c>
      <c r="H42" s="46" t="s">
        <v>157</v>
      </c>
      <c r="I42" s="43" t="s">
        <v>156</v>
      </c>
      <c r="J42" s="41"/>
      <c r="K42" s="43"/>
      <c r="L42" s="43"/>
      <c r="M42" s="43"/>
      <c r="N42" s="43"/>
      <c r="O42" s="43"/>
      <c r="P42" s="43">
        <v>0</v>
      </c>
      <c r="Q42" s="41"/>
      <c r="R42" s="43"/>
      <c r="S42" s="41"/>
      <c r="T42" s="44">
        <v>5.0599999999999996</v>
      </c>
      <c r="U42" s="44">
        <v>2.7</v>
      </c>
      <c r="V42" s="44">
        <f>ROUND((G42*$E$5+P42*$K$3)/10,2)</f>
        <v>0</v>
      </c>
      <c r="W42" s="41" t="s">
        <v>173</v>
      </c>
      <c r="X42" s="45">
        <v>6</v>
      </c>
      <c r="Y42" s="45">
        <v>8</v>
      </c>
      <c r="Z42" s="45">
        <v>1</v>
      </c>
    </row>
    <row r="44" spans="1:26">
      <c r="V44" s="57">
        <f>MAX(V7:V42)</f>
        <v>8.6199999999999992</v>
      </c>
    </row>
  </sheetData>
  <autoFilter ref="A6:Z6" xr:uid="{BFB6D3FB-4FB7-764A-84D1-E6CF57B515F6}">
    <sortState xmlns:xlrd2="http://schemas.microsoft.com/office/spreadsheetml/2017/richdata2" ref="A7:Z42">
      <sortCondition descending="1" ref="V6:V42"/>
    </sortState>
  </autoFilter>
  <sortState xmlns:xlrd2="http://schemas.microsoft.com/office/spreadsheetml/2017/richdata2" ref="A6:Z6">
    <sortCondition ref="A6"/>
  </sortState>
  <mergeCells count="13">
    <mergeCell ref="A5:D5"/>
    <mergeCell ref="E5:J5"/>
    <mergeCell ref="K5:S5"/>
    <mergeCell ref="A1:Z1"/>
    <mergeCell ref="A2:D2"/>
    <mergeCell ref="E2:S2"/>
    <mergeCell ref="T2:Z5"/>
    <mergeCell ref="A3:D3"/>
    <mergeCell ref="E3:J3"/>
    <mergeCell ref="K3:S3"/>
    <mergeCell ref="A4:D4"/>
    <mergeCell ref="E4:J4"/>
    <mergeCell ref="K4:S4"/>
  </mergeCells>
  <pageMargins left="1" right="1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Mau THKQRL</vt:lpstr>
      <vt:lpstr>Điểm TC 1</vt:lpstr>
      <vt:lpstr>Điểm TC 2</vt:lpstr>
      <vt:lpstr>Điểm TC 3</vt:lpstr>
      <vt:lpstr>Điểm TC 4</vt:lpstr>
      <vt:lpstr>Điểm TC 5</vt:lpstr>
      <vt:lpstr>ĐTK</vt:lpstr>
      <vt:lpstr>'Mau THKQRL'!Print_Area</vt:lpstr>
      <vt:lpstr>'Mau THKQRL'!Print_Titles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Việt Anh</cp:lastModifiedBy>
  <cp:lastPrinted>2022-02-21T09:21:07Z</cp:lastPrinted>
  <dcterms:created xsi:type="dcterms:W3CDTF">2002-06-05T14:57:00Z</dcterms:created>
  <dcterms:modified xsi:type="dcterms:W3CDTF">2023-08-23T15:46:54Z</dcterms:modified>
</cp:coreProperties>
</file>