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lsrvcdf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76A79563-368B-40A9-A5D6-83F2CB3FEB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mulador de investimento" sheetId="1" r:id="rId1"/>
    <sheet name="Base auxiliar" sheetId="2" r:id="rId2"/>
  </sheets>
  <definedNames>
    <definedName name="Aporte">'Simulador de investimento'!$G$14:$G$14</definedName>
    <definedName name="Patrimonio">'Simulador de investimento'!$G$17:$G$17</definedName>
    <definedName name="Qtda_anos">'Simulador de investimento'!$G$15:$G$15</definedName>
    <definedName name="Rendimento_carteira">'Simulador de investimento'!$G$10</definedName>
    <definedName name="Salario">'Simulador de investimento'!$G$9</definedName>
    <definedName name="Sugestao_investimento">'Simulador de investimento'!$G$11</definedName>
    <definedName name="Taxa_mensal">'Simulador de investimento'!$G$16:$G$16</definedName>
    <definedName name="Total_investido">'Simulador de investimento'!$J$9:$J$9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 a="1"/>
  <c r="G17" i="1"/>
  <c r="F22" i="1"/>
  <c r="G22" i="1" s="1"/>
  <c r="F23" i="1"/>
  <c r="G23" i="1" s="1"/>
  <c r="F24" i="1"/>
  <c r="G24" i="1" s="1"/>
  <c r="F25" i="1"/>
  <c r="G25" i="1" s="1"/>
  <c r="F21" i="1"/>
  <c r="G21" i="1" s="1"/>
  <c r="J9" i="1" a="1"/>
  <c r="J9" i="1"/>
  <c r="G11" i="1"/>
  <c r="F32" i="1"/>
  <c r="F33" i="1"/>
  <c r="F34" i="1"/>
  <c r="F35" i="1"/>
  <c r="F36" i="1"/>
  <c r="F31" i="1"/>
  <c r="G31" i="1"/>
  <c r="G36" i="1"/>
  <c r="G35" i="1"/>
  <c r="G34" i="1"/>
  <c r="G33" i="1"/>
  <c r="G32" i="1"/>
  <c r="A16" i="2"/>
  <c r="A17" i="2"/>
  <c r="A18" i="2"/>
  <c r="A19" i="2"/>
  <c r="A20" i="2"/>
  <c r="A15" i="2"/>
  <c r="A10" i="2"/>
  <c r="A11" i="2"/>
  <c r="A12" i="2"/>
  <c r="A13" i="2"/>
  <c r="A14" i="2"/>
  <c r="A9" i="2"/>
  <c r="A8" i="2"/>
  <c r="A4" i="2"/>
  <c r="A5" i="2"/>
  <c r="A6" i="2"/>
  <c r="A7" i="2"/>
  <c r="A3" i="2"/>
  <c r="G37" i="1" l="1"/>
  <c r="J11" i="1" a="1"/>
  <c r="J11" i="1" s="1"/>
  <c r="J10" i="1" a="1"/>
  <c r="J10" i="1" s="1"/>
  <c r="G18" i="1" a="1"/>
  <c r="G18" i="1" s="1"/>
  <c r="H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<sst xmlns="http://schemas.openxmlformats.org/spreadsheetml/2006/main" count="78" uniqueCount="41">
  <si>
    <t xml:space="preserve">                       OPTINVEST</t>
  </si>
  <si>
    <t>Configurações</t>
  </si>
  <si>
    <t>Valores Acumulados</t>
  </si>
  <si>
    <t>Salario</t>
  </si>
  <si>
    <t>Total  investido</t>
  </si>
  <si>
    <t>Rendimento de carteira</t>
  </si>
  <si>
    <t>Juros acumulado</t>
  </si>
  <si>
    <t>Sugestão de investimento (30%)</t>
  </si>
  <si>
    <t>Patrimonio acumulado</t>
  </si>
  <si>
    <t>Simulador de 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</si>
  <si>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</si>
  <si>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</si>
  <si>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</si>
  <si>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</si>
  <si>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</si>
  <si>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/>
  </si>
  <si>
    <t>Cenarios Futuros</t>
  </si>
  <si>
    <t>Dividendos Futuros</t>
  </si>
  <si>
    <t>Quanto em 2 anos</t>
  </si>
  <si>
    <t>Quanto em 5 anos</t>
  </si>
  <si>
    <t>Quanto em 10 anos</t>
  </si>
  <si>
    <t>Quanto em 20 anos</t>
  </si>
  <si>
    <t>Quanto em 30 anos</t>
  </si>
  <si>
    <t>Perfil de investimento</t>
  </si>
  <si>
    <t>Agressivo</t>
  </si>
  <si>
    <t>Aporte mensal</t>
  </si>
  <si>
    <t>Tipo de FII</t>
  </si>
  <si>
    <t>Valores a investir</t>
  </si>
  <si>
    <t>PAPEL</t>
  </si>
  <si>
    <t>TIJOLO</t>
  </si>
  <si>
    <t>HIBRIDOS</t>
  </si>
  <si>
    <t>FOFs</t>
  </si>
  <si>
    <t>DESENVOLVIMENTO</t>
  </si>
  <si>
    <t>HOTELARIAIS</t>
  </si>
  <si>
    <t>Chave</t>
  </si>
  <si>
    <t>Perfis</t>
  </si>
  <si>
    <t>Tipos de FIIS</t>
  </si>
  <si>
    <t>%</t>
  </si>
  <si>
    <t>Conservador</t>
  </si>
  <si>
    <t>Moderado - TIJOLO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</si>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</sst>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R$&quot;\ #,##0.00"/>
    <numFmt numFmtId="166" formatCode="0.000%"/>
  </numFmts>
  <fonts count="20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theme="1"/>
      <name val="Aptos Display"/>
      <scheme val="major"/>
    </font>
    <font>
      <sz val="12"/>
      <color theme="1"/>
      <name val="Aptos Narrow"/>
      <family val="2"/>
      <scheme val="minor"/>
    </font>
    <font>
      <b/>
      <sz val="16"/>
      <color theme="1"/>
      <name val="Aptos Display"/>
      <scheme val="major"/>
    </font>
    <font>
      <b/>
      <sz val="15"/>
      <color theme="1"/>
      <name val="Aptos Display"/>
      <scheme val="major"/>
    </font>
    <font>
      <b/>
      <sz val="15"/>
      <color theme="1"/>
      <name val="Calibri"/>
    </font>
    <font>
      <sz val="15"/>
      <color theme="1"/>
      <name val="Calibri"/>
    </font>
    <font>
      <b/>
      <sz val="13"/>
      <color theme="1"/>
      <name val="Aptos Narrow"/>
    </font>
    <font>
      <sz val="13"/>
      <color theme="1"/>
      <name val="Calibri"/>
    </font>
    <font>
      <sz val="13"/>
      <color theme="1"/>
      <name val="Aptos Narrow"/>
      <family val="2"/>
      <scheme val="minor"/>
    </font>
    <font>
      <b/>
      <sz val="13"/>
      <color theme="1"/>
      <name val="Aptos Display"/>
      <scheme val="major"/>
    </font>
    <font>
      <sz val="13"/>
      <color rgb="FF242424"/>
      <name val="Calibri"/>
    </font>
    <font>
      <sz val="13"/>
      <color theme="1"/>
      <name val="Aptos Display"/>
      <scheme val="major"/>
    </font>
    <font>
      <b/>
      <sz val="13"/>
      <color theme="1"/>
      <name val="Aptos Narrow"/>
      <family val="2"/>
      <scheme val="minor"/>
    </font>
    <font>
      <sz val="36"/>
      <color rgb="FFD0D0D0"/>
      <name val="Aptos Narrow"/>
      <scheme val="minor"/>
    </font>
    <font>
      <sz val="3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/>
      <right style="medium">
        <color theme="3" tint="0.499984740745262"/>
      </right>
      <top style="medium">
        <color theme="3" tint="0.499984740745262"/>
      </top>
      <bottom/>
      <diagonal/>
    </border>
    <border>
      <left style="medium">
        <color theme="3" tint="0.499984740745262"/>
      </left>
      <right/>
      <top style="medium">
        <color theme="3" tint="0.499984740745262"/>
      </top>
      <bottom/>
      <diagonal/>
    </border>
    <border>
      <left/>
      <right/>
      <top style="medium">
        <color theme="3" tint="0.499984740745262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164" fontId="0" fillId="0" borderId="0" xfId="0" applyNumberFormat="1"/>
    <xf numFmtId="0" fontId="1" fillId="0" borderId="0" xfId="0" applyFont="1"/>
    <xf numFmtId="164" fontId="0" fillId="0" borderId="0" xfId="0" applyNumberFormat="1" applyBorder="1"/>
    <xf numFmtId="0" fontId="3" fillId="0" borderId="0" xfId="0" applyFont="1" applyBorder="1"/>
    <xf numFmtId="0" fontId="3" fillId="0" borderId="0" xfId="0" applyFont="1"/>
    <xf numFmtId="10" fontId="0" fillId="0" borderId="0" xfId="0" applyNumberFormat="1"/>
    <xf numFmtId="0" fontId="0" fillId="4" borderId="0" xfId="0" applyFill="1"/>
    <xf numFmtId="0" fontId="2" fillId="5" borderId="0" xfId="0" applyFont="1" applyFill="1"/>
    <xf numFmtId="9" fontId="0" fillId="4" borderId="0" xfId="0" applyNumberFormat="1" applyFill="1"/>
    <xf numFmtId="0" fontId="0" fillId="4" borderId="4" xfId="0" applyFill="1" applyBorder="1"/>
    <xf numFmtId="9" fontId="0" fillId="4" borderId="4" xfId="0" applyNumberFormat="1" applyFill="1" applyBorder="1"/>
    <xf numFmtId="0" fontId="0" fillId="0" borderId="5" xfId="0" applyBorder="1"/>
    <xf numFmtId="165" fontId="3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0" xfId="0" applyFont="1"/>
    <xf numFmtId="0" fontId="7" fillId="2" borderId="8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10" fillId="0" borderId="0" xfId="0" applyFont="1" applyBorder="1"/>
    <xf numFmtId="0" fontId="10" fillId="0" borderId="0" xfId="0" quotePrefix="1" applyFont="1" applyBorder="1"/>
    <xf numFmtId="0" fontId="10" fillId="3" borderId="0" xfId="0" applyFont="1" applyFill="1" applyBorder="1"/>
    <xf numFmtId="0" fontId="8" fillId="2" borderId="1" xfId="0" applyFont="1" applyFill="1" applyBorder="1" applyAlignment="1">
      <alignment horizontal="center" vertical="center"/>
    </xf>
    <xf numFmtId="165" fontId="12" fillId="0" borderId="8" xfId="0" applyNumberFormat="1" applyFont="1" applyBorder="1" applyAlignment="1">
      <alignment horizontal="center"/>
    </xf>
    <xf numFmtId="10" fontId="12" fillId="0" borderId="8" xfId="0" applyNumberFormat="1" applyFont="1" applyBorder="1" applyAlignment="1">
      <alignment horizontal="center"/>
    </xf>
    <xf numFmtId="165" fontId="13" fillId="0" borderId="8" xfId="0" applyNumberFormat="1" applyFont="1" applyBorder="1" applyAlignment="1">
      <alignment horizontal="center"/>
    </xf>
    <xf numFmtId="0" fontId="11" fillId="4" borderId="8" xfId="0" applyFont="1" applyFill="1" applyBorder="1" applyAlignment="1">
      <alignment horizontal="left"/>
    </xf>
    <xf numFmtId="165" fontId="12" fillId="3" borderId="8" xfId="0" applyNumberFormat="1" applyFont="1" applyFill="1" applyBorder="1" applyAlignment="1">
      <alignment horizontal="center"/>
    </xf>
    <xf numFmtId="0" fontId="12" fillId="3" borderId="8" xfId="0" applyNumberFormat="1" applyFont="1" applyFill="1" applyBorder="1" applyAlignment="1">
      <alignment horizontal="center"/>
    </xf>
    <xf numFmtId="166" fontId="15" fillId="3" borderId="8" xfId="0" applyNumberFormat="1" applyFont="1" applyFill="1" applyBorder="1" applyAlignment="1">
      <alignment horizontal="center"/>
    </xf>
    <xf numFmtId="165" fontId="12" fillId="4" borderId="8" xfId="0" applyNumberFormat="1" applyFont="1" applyFill="1" applyBorder="1" applyAlignment="1">
      <alignment horizontal="center" wrapText="1"/>
    </xf>
    <xf numFmtId="165" fontId="12" fillId="4" borderId="8" xfId="0" applyNumberFormat="1" applyFont="1" applyFill="1" applyBorder="1" applyAlignment="1">
      <alignment horizontal="center"/>
    </xf>
    <xf numFmtId="165" fontId="12" fillId="4" borderId="8" xfId="0" applyNumberFormat="1" applyFont="1" applyFill="1" applyBorder="1" applyAlignment="1">
      <alignment horizontal="center" vertical="center"/>
    </xf>
    <xf numFmtId="9" fontId="16" fillId="4" borderId="10" xfId="0" applyNumberFormat="1" applyFont="1" applyFill="1" applyBorder="1"/>
    <xf numFmtId="165" fontId="16" fillId="4" borderId="10" xfId="0" applyNumberFormat="1" applyFont="1" applyFill="1" applyBorder="1"/>
    <xf numFmtId="9" fontId="16" fillId="4" borderId="8" xfId="0" applyNumberFormat="1" applyFont="1" applyFill="1" applyBorder="1"/>
    <xf numFmtId="165" fontId="16" fillId="4" borderId="8" xfId="0" applyNumberFormat="1" applyFont="1" applyFill="1" applyBorder="1"/>
    <xf numFmtId="9" fontId="16" fillId="4" borderId="9" xfId="0" applyNumberFormat="1" applyFont="1" applyFill="1" applyBorder="1"/>
    <xf numFmtId="165" fontId="16" fillId="4" borderId="9" xfId="0" applyNumberFormat="1" applyFont="1" applyFill="1" applyBorder="1"/>
    <xf numFmtId="165" fontId="8" fillId="2" borderId="8" xfId="0" applyNumberFormat="1" applyFont="1" applyFill="1" applyBorder="1" applyAlignment="1">
      <alignment vertical="center"/>
    </xf>
    <xf numFmtId="165" fontId="13" fillId="4" borderId="8" xfId="0" applyNumberFormat="1" applyFont="1" applyFill="1" applyBorder="1" applyAlignment="1">
      <alignment vertical="center"/>
    </xf>
    <xf numFmtId="0" fontId="0" fillId="3" borderId="0" xfId="0" applyFill="1" applyAlignment="1"/>
    <xf numFmtId="0" fontId="8" fillId="2" borderId="8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left" vertical="center"/>
    </xf>
    <xf numFmtId="0" fontId="19" fillId="6" borderId="0" xfId="0" applyFont="1" applyFill="1" applyAlignment="1">
      <alignment horizontal="left" vertical="center"/>
    </xf>
    <xf numFmtId="0" fontId="14" fillId="4" borderId="8" xfId="0" applyFont="1" applyFill="1" applyBorder="1" applyAlignment="1">
      <alignment horizontal="left"/>
    </xf>
    <xf numFmtId="0" fontId="11" fillId="4" borderId="8" xfId="0" applyFont="1" applyFill="1" applyBorder="1" applyAlignment="1">
      <alignment horizontal="left"/>
    </xf>
    <xf numFmtId="0" fontId="14" fillId="4" borderId="9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165" fontId="14" fillId="3" borderId="8" xfId="0" applyNumberFormat="1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left" vertical="center"/>
    </xf>
    <xf numFmtId="0" fontId="17" fillId="4" borderId="7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85-48B0-9DCD-FBE4A21743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85-48B0-9DCD-FBE4A21743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85-48B0-9DCD-FBE4A21743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85-48B0-9DCD-FBE4A21743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85-48B0-9DCD-FBE4A21743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385-48B0-9DCD-FBE4A21743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'Simulador de investimento'!$D$31:$D$36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HOTELARIAIS</c:v>
                </c:pt>
              </c:strCache>
            </c:strRef>
          </c:cat>
          <c:val>
            <c:numRef>
              <c:f>'Simulador de investimento'!$E$31:$E$36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6068-4B88-A6D9-AF2AD8534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'Simulador de investimento'!$D$31</c:f>
              <c:strCache>
                <c:ptCount val="1"/>
                <c:pt idx="0">
                  <c:v>PAPEL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'Simulador de investimento'!$F$31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03C-4BE6-AD29-62817B3FC828}"/>
            </c:ext>
          </c:extLst>
        </c:ser>
        <c:ser>
          <c:idx val="0"/>
          <c:order val="1"/>
          <c:tx>
            <c:strRef>
              <c:f>'Simulador de investimento'!$D$32</c:f>
              <c:strCache>
                <c:ptCount val="1"/>
                <c:pt idx="0">
                  <c:v>TIJOLO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'Simulador de investimento'!$F$32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03C-4BE6-AD29-62817B3FC828}"/>
            </c:ext>
          </c:extLst>
        </c:ser>
        <c:ser>
          <c:idx val="2"/>
          <c:order val="2"/>
          <c:tx>
            <c:strRef>
              <c:f>'Simulador de investimento'!$D$33</c:f>
              <c:strCache>
                <c:ptCount val="1"/>
                <c:pt idx="0">
                  <c:v>HIBRIDOS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'Simulador de investimento'!$F$33</c:f>
              <c:numCache>
                <c:formatCode>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03C-4BE6-AD29-62817B3FC828}"/>
            </c:ext>
          </c:extLst>
        </c:ser>
        <c:ser>
          <c:idx val="3"/>
          <c:order val="3"/>
          <c:tx>
            <c:strRef>
              <c:f>'Simulador de investimento'!$D$34</c:f>
              <c:strCache>
                <c:ptCount val="1"/>
                <c:pt idx="0">
                  <c:v>FOFs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'Simulador de investimento'!$F$34</c:f>
              <c:numCache>
                <c:formatCode>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03C-4BE6-AD29-62817B3FC828}"/>
            </c:ext>
          </c:extLst>
        </c:ser>
        <c:ser>
          <c:idx val="4"/>
          <c:order val="4"/>
          <c:tx>
            <c:strRef>
              <c:f>'Simulador de investimento'!$D$35</c:f>
              <c:strCache>
                <c:ptCount val="1"/>
                <c:pt idx="0">
                  <c:v>DESENVOLVIMENTO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'Simulador de investimento'!$F$35</c:f>
              <c:numCache>
                <c:formatCode>0%</c:formatCode>
                <c:ptCount val="1"/>
                <c:pt idx="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03C-4BE6-AD29-62817B3FC828}"/>
            </c:ext>
          </c:extLst>
        </c:ser>
        <c:ser>
          <c:idx val="5"/>
          <c:order val="5"/>
          <c:tx>
            <c:strRef>
              <c:f>'Simulador de investimento'!$D$36</c:f>
              <c:strCache>
                <c:ptCount val="1"/>
                <c:pt idx="0">
                  <c:v>HOTELARIAIS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'Simulador de investimento'!$F$36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03C-4BE6-AD29-62817B3FC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rgbClr val="000000"/>
              </a:solidFill>
              <a:ln>
                <a:solidFill>
                  <a:srgbClr val="595959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'Simulador de investimento'!$D$31:$D$36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HOTELARIAIS</c:v>
                </c:pt>
              </c:strCache>
            </c:strRef>
          </c:cat>
          <c:val>
            <c:numRef>
              <c:f>'Simulador de investimento'!$E$31:$E$36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06FC-4C36-B8EE-57F5C1C47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rgbClr val="FFFFFF"/>
              </a:solidFill>
              <a:ln>
                <a:solidFill>
                  <a:srgbClr val="FFFFFF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'Simulador de investimento'!$D$31:$D$36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HOTELARIAIS</c:v>
                </c:pt>
              </c:strCache>
            </c:strRef>
          </c:cat>
          <c:val>
            <c:numRef>
              <c:f>'Simulador de investimento'!$F$31:$F$36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FC-4C36-B8EE-57F5C1C47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E2841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Cenários futuros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E2841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'Simulador de investimento'!$D$21:$D$25</c:f>
              <c:strCache>
                <c:ptCount val="5"/>
                <c:pt idx="0">
                  <c:v>Quanto em 2 anos</c:v>
                </c:pt>
                <c:pt idx="1">
                  <c:v>Quanto em 5 anos</c:v>
                </c:pt>
                <c:pt idx="2">
                  <c:v>Quanto em 10 anos</c:v>
                </c:pt>
                <c:pt idx="3">
                  <c:v>Quanto em 20 anos</c:v>
                </c:pt>
                <c:pt idx="4">
                  <c:v>Quanto em 30 anos</c:v>
                </c:pt>
              </c:strCache>
            </c:strRef>
          </c:cat>
          <c:val>
            <c:numRef>
              <c:f>'Simulador de investimento'!$E$21:$E$25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9189-4B44-9A47-5DC6F69E1C9A}"/>
            </c:ext>
          </c:extLst>
        </c:ser>
        <c:ser>
          <c:idx val="1"/>
          <c:order val="1"/>
          <c:spPr>
            <a:solidFill>
              <a:srgbClr val="215C98"/>
            </a:solidFill>
            <a:ln>
              <a:noFill/>
            </a:ln>
            <a:effectLst/>
          </c:spPr>
          <c:invertIfNegative val="0"/>
          <c:cat>
            <c:strRef>
              <c:f>'Simulador de investimento'!$D$21:$D$25</c:f>
              <c:strCache>
                <c:ptCount val="5"/>
                <c:pt idx="0">
                  <c:v>Quanto em 2 anos</c:v>
                </c:pt>
                <c:pt idx="1">
                  <c:v>Quanto em 5 anos</c:v>
                </c:pt>
                <c:pt idx="2">
                  <c:v>Quanto em 10 anos</c:v>
                </c:pt>
                <c:pt idx="3">
                  <c:v>Quanto em 20 anos</c:v>
                </c:pt>
                <c:pt idx="4">
                  <c:v>Quanto em 30 anos</c:v>
                </c:pt>
              </c:strCache>
            </c:strRef>
          </c:cat>
          <c:val>
            <c:numRef>
              <c:f>'Simulador de investimento'!$F$21:$F$25</c:f>
              <c:numCache>
                <c:formatCode>"R$"\ #,##0.00</c:formatCode>
                <c:ptCount val="5"/>
                <c:pt idx="0">
                  <c:v>32673.152757174259</c:v>
                </c:pt>
                <c:pt idx="1">
                  <c:v>100532.29679818517</c:v>
                </c:pt>
                <c:pt idx="2">
                  <c:v>291941.05503620661</c:v>
                </c:pt>
                <c:pt idx="3">
                  <c:v>1350238.0801164967</c:v>
                </c:pt>
                <c:pt idx="4">
                  <c:v>5186603.586005657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89-4B44-9A47-5DC6F69E1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axId val="1635365895"/>
        <c:axId val="1635367943"/>
      </c:barChart>
      <c:catAx>
        <c:axId val="1635365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367943"/>
        <c:crosses val="autoZero"/>
        <c:auto val="1"/>
        <c:lblAlgn val="ctr"/>
        <c:lblOffset val="100"/>
        <c:noMultiLvlLbl val="0"/>
      </c:catAx>
      <c:valAx>
        <c:axId val="1635367943"/>
        <c:scaling>
          <c:orientation val="minMax"/>
          <c:max val="25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365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xlsrvcdf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3</xdr:col>
      <xdr:colOff>1371600</xdr:colOff>
      <xdr:row>5</xdr:row>
      <xdr:rowOff>95250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C335DB5-544D-D9F4-7D63-6890A51F69F4}"/>
            </a:ext>
            <a:ext uri="{147F2762-F138-4A5C-976F-8EAC2B608ADB}">
              <a16:predDERef xmlns:a16="http://schemas.microsoft.com/office/drawing/2014/main" pred="{2853C0F0-B771-6E25-C413-0A2E40125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0"/>
          <a:ext cx="1571625" cy="1047750"/>
        </a:xfrm>
        <a:prstGeom prst="rect">
          <a:avLst/>
        </a:prstGeom>
      </xdr:spPr>
    </xdr:pic>
    <xdr:clientData/>
  </xdr:twoCellAnchor>
  <xdr:twoCellAnchor>
    <xdr:from>
      <xdr:col>0</xdr:col>
      <xdr:colOff>-304800</xdr:colOff>
      <xdr:row>0</xdr:row>
      <xdr:rowOff>57150</xdr:rowOff>
    </xdr:from>
    <xdr:to>
      <xdr:col>0</xdr:col>
      <xdr:colOff>-304800</xdr:colOff>
      <xdr:row>0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2049A3-CD87-7030-21E1-A82414451087}"/>
            </a:ext>
            <a:ext uri="{147F2762-F138-4A5C-976F-8EAC2B608ADB}">
              <a16:predDERef xmlns:a16="http://schemas.microsoft.com/office/drawing/2014/main" pred="{EC335DB5-544D-D9F4-7D63-6890A51F6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-28575</xdr:colOff>
      <xdr:row>0</xdr:row>
      <xdr:rowOff>-314325</xdr:rowOff>
    </xdr:from>
    <xdr:to>
      <xdr:col>0</xdr:col>
      <xdr:colOff>-28575</xdr:colOff>
      <xdr:row>0</xdr:row>
      <xdr:rowOff>-314325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53C0F0-B771-6E25-C413-0A2E40125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l="16494" t="25191" r="11996" b="24891"/>
        <a:stretch>
          <a:fillRect/>
        </a:stretch>
      </xdr:blipFill>
      <xdr:spPr>
        <a:xfrm>
          <a:off x="-28575" y="-314325"/>
          <a:ext cx="0" cy="0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0</xdr:row>
      <xdr:rowOff>-3743325</xdr:rowOff>
    </xdr:from>
    <xdr:to>
      <xdr:col>16384</xdr:col>
      <xdr:colOff>1943100</xdr:colOff>
      <xdr:row>0</xdr:row>
      <xdr:rowOff>-1000125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655C835-960D-BC39-2428-D05CC00964ED}"/>
            </a:ext>
            <a:ext uri="{147F2762-F138-4A5C-976F-8EAC2B608ADB}">
              <a16:predDERef xmlns:a16="http://schemas.microsoft.com/office/drawing/2014/main" pred="{2853C0F0-B771-6E25-C413-0A2E40125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85725</xdr:colOff>
      <xdr:row>21</xdr:row>
      <xdr:rowOff>133350</xdr:rowOff>
    </xdr:from>
    <xdr:to>
      <xdr:col>10</xdr:col>
      <xdr:colOff>304800</xdr:colOff>
      <xdr:row>31</xdr:row>
      <xdr:rowOff>9525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7B601882-85B1-155D-2415-717C3960F4DF}"/>
            </a:ext>
            <a:ext uri="{147F2762-F138-4A5C-976F-8EAC2B608ADB}">
              <a16:predDERef xmlns:a16="http://schemas.microsoft.com/office/drawing/2014/main" pred="{0655C835-960D-BC39-2428-D05CC0096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352425</xdr:colOff>
      <xdr:row>12</xdr:row>
      <xdr:rowOff>57150</xdr:rowOff>
    </xdr:from>
    <xdr:to>
      <xdr:col>10</xdr:col>
      <xdr:colOff>0</xdr:colOff>
      <xdr:row>20</xdr:row>
      <xdr:rowOff>152400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D5B2FD5-CB0B-8B27-CF6B-CD9716E1AB9E}"/>
            </a:ext>
            <a:ext uri="{147F2762-F138-4A5C-976F-8EAC2B608ADB}">
              <a16:predDERef xmlns:a16="http://schemas.microsoft.com/office/drawing/2014/main" pred="{7B601882-85B1-155D-2415-717C3960F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showGridLines="0" showRowColHeaders="0" tabSelected="1" topLeftCell="A13" workbookViewId="0">
      <selection activeCell="G27" sqref="G27"/>
    </sheetView>
  </sheetViews>
  <sheetFormatPr defaultColWidth="0" defaultRowHeight="15"/>
  <cols>
    <col min="1" max="1" width="2" customWidth="1"/>
    <col min="2" max="2" width="0.5703125" customWidth="1"/>
    <col min="3" max="3" width="4.28515625" customWidth="1"/>
    <col min="4" max="4" width="37.42578125" customWidth="1"/>
    <col min="5" max="5" width="29.42578125" customWidth="1"/>
    <col min="6" max="6" width="23.28515625" style="2" customWidth="1"/>
    <col min="7" max="7" width="34.5703125" customWidth="1"/>
    <col min="8" max="8" width="7.7109375" customWidth="1"/>
    <col min="9" max="9" width="24" bestFit="1" customWidth="1"/>
    <col min="10" max="10" width="32" customWidth="1"/>
    <col min="11" max="11" width="8.5703125" customWidth="1"/>
    <col min="12" max="13" width="9.140625" hidden="1" customWidth="1"/>
  </cols>
  <sheetData>
    <row r="1" spans="1:11" s="45" customFormat="1">
      <c r="A1" s="44" t="s">
        <v>0</v>
      </c>
    </row>
    <row r="2" spans="1:11" s="45" customFormat="1"/>
    <row r="3" spans="1:11" s="45" customFormat="1"/>
    <row r="4" spans="1:11" s="45" customFormat="1"/>
    <row r="5" spans="1:11" s="45" customFormat="1"/>
    <row r="6" spans="1:11" s="42" customFormat="1" ht="19.5" customHeight="1"/>
    <row r="8" spans="1:11" ht="26.25" customHeight="1">
      <c r="D8" s="43" t="s">
        <v>1</v>
      </c>
      <c r="E8" s="43"/>
      <c r="F8" s="43"/>
      <c r="G8" s="43"/>
      <c r="I8" s="43" t="s">
        <v>2</v>
      </c>
      <c r="J8" s="43"/>
      <c r="K8" s="15"/>
    </row>
    <row r="9" spans="1:11" ht="19.5" customHeight="1">
      <c r="D9" s="47" t="s">
        <v>3</v>
      </c>
      <c r="E9" s="47"/>
      <c r="F9" s="47"/>
      <c r="G9" s="24">
        <v>4000</v>
      </c>
      <c r="H9" s="17"/>
      <c r="I9" s="27" t="s">
        <v>4</v>
      </c>
      <c r="J9" s="24" cm="1">
        <f t="array" ref="J9">(Aporte*Qtda_anos*12)</f>
        <v>72000</v>
      </c>
      <c r="K9" s="14"/>
    </row>
    <row r="10" spans="1:11" ht="20.25" customHeight="1">
      <c r="D10" s="47" t="s">
        <v>5</v>
      </c>
      <c r="E10" s="47"/>
      <c r="F10" s="47"/>
      <c r="G10" s="25">
        <v>6.0000000000000001E-3</v>
      </c>
      <c r="H10" s="17"/>
      <c r="I10" s="27" t="s">
        <v>6</v>
      </c>
      <c r="J10" s="24" cm="1">
        <f t="array" ref="J10">Patrimonio-Total_investido</f>
        <v>28532.296798185169</v>
      </c>
      <c r="K10" s="14"/>
    </row>
    <row r="11" spans="1:11" ht="21.75" customHeight="1">
      <c r="D11" s="47" t="s">
        <v>7</v>
      </c>
      <c r="E11" s="47"/>
      <c r="F11" s="47"/>
      <c r="G11" s="26">
        <f>G9*30%</f>
        <v>1200</v>
      </c>
      <c r="H11" s="17"/>
      <c r="I11" s="27" t="s">
        <v>8</v>
      </c>
      <c r="J11" s="24" cm="1">
        <f t="array" ref="J11">Patrimonio</f>
        <v>100532.29679818517</v>
      </c>
      <c r="K11" s="14"/>
    </row>
    <row r="13" spans="1:11" ht="24.75" customHeight="1">
      <c r="D13" s="53" t="s">
        <v>9</v>
      </c>
      <c r="E13" s="53"/>
      <c r="F13" s="53"/>
      <c r="G13" s="53"/>
    </row>
    <row r="14" spans="1:11" ht="21" customHeight="1">
      <c r="D14" s="50" t="s">
        <v>10</v>
      </c>
      <c r="E14" s="50"/>
      <c r="F14" s="50"/>
      <c r="G14" s="28">
        <v>1200</v>
      </c>
    </row>
    <row r="15" spans="1:11" ht="19.5" customHeight="1">
      <c r="D15" s="50" t="s">
        <v>11</v>
      </c>
      <c r="E15" s="50"/>
      <c r="F15" s="50"/>
      <c r="G15" s="29">
        <v>5</v>
      </c>
    </row>
    <row r="16" spans="1:11" ht="19.5" customHeight="1">
      <c r="D16" s="52" t="s">
        <v>12</v>
      </c>
      <c r="E16" s="52"/>
      <c r="F16" s="52"/>
      <c r="G16" s="30">
        <v>1.0789999999999999E-2</v>
      </c>
      <c r="H16" s="6"/>
    </row>
    <row r="17" spans="2:9" ht="16.5" customHeight="1">
      <c r="D17" s="51" t="s">
        <v>13</v>
      </c>
      <c r="E17" s="51"/>
      <c r="F17" s="51"/>
      <c r="G17" s="31" cm="1">
        <f t="array" ref="G17">FV(Taxa_mensal,Qtda_anos*12,Aporte*-1)</f>
        <v>100532.29679818517</v>
      </c>
      <c r="H17" s="6"/>
    </row>
    <row r="18" spans="2:9" ht="18" customHeight="1">
      <c r="D18" s="51" t="s">
        <v>14</v>
      </c>
      <c r="E18" s="51"/>
      <c r="F18" s="51"/>
      <c r="G18" s="32" cm="1">
        <f t="array" ref="G18">Patrimonio*Rendimento_carteira</f>
        <v>603.19378078911097</v>
      </c>
      <c r="H18" s="6"/>
    </row>
    <row r="19" spans="2:9" ht="19.5">
      <c r="D19" s="20"/>
      <c r="E19" s="20"/>
      <c r="F19" s="21" t="s">
        <v>15</v>
      </c>
      <c r="G19" s="22"/>
      <c r="H19" s="6"/>
    </row>
    <row r="20" spans="2:9" ht="23.25" customHeight="1">
      <c r="D20" s="57" t="s">
        <v>16</v>
      </c>
      <c r="E20" s="58"/>
      <c r="F20" s="59"/>
      <c r="G20" s="23" t="s">
        <v>17</v>
      </c>
    </row>
    <row r="21" spans="2:9" ht="19.5" customHeight="1">
      <c r="B21" s="3">
        <v>2</v>
      </c>
      <c r="C21" s="3">
        <v>2</v>
      </c>
      <c r="D21" s="46" t="s">
        <v>18</v>
      </c>
      <c r="E21" s="46"/>
      <c r="F21" s="33">
        <f>FV($G$16,C21*12,$G$14*-1)</f>
        <v>32673.152757174259</v>
      </c>
      <c r="G21" s="33">
        <f>F21*$G$10</f>
        <v>196.03891654304556</v>
      </c>
      <c r="H21" s="5"/>
      <c r="I21" s="6"/>
    </row>
    <row r="22" spans="2:9" ht="21" customHeight="1">
      <c r="B22" s="3">
        <v>5</v>
      </c>
      <c r="C22" s="3">
        <v>5</v>
      </c>
      <c r="D22" s="46" t="s">
        <v>19</v>
      </c>
      <c r="E22" s="46"/>
      <c r="F22" s="33">
        <f t="shared" ref="F22:F25" si="0">FV($G$16,C22*12,$G$14*-1)</f>
        <v>100532.29679818517</v>
      </c>
      <c r="G22" s="33">
        <f t="shared" ref="G22:G25" si="1">F22*$G$10</f>
        <v>603.19378078911097</v>
      </c>
      <c r="H22" s="5"/>
      <c r="I22" s="6"/>
    </row>
    <row r="23" spans="2:9" ht="18.75" customHeight="1">
      <c r="B23" s="3">
        <v>10</v>
      </c>
      <c r="C23" s="3">
        <v>10</v>
      </c>
      <c r="D23" s="46" t="s">
        <v>20</v>
      </c>
      <c r="E23" s="46"/>
      <c r="F23" s="33">
        <f t="shared" si="0"/>
        <v>291941.05503620661</v>
      </c>
      <c r="G23" s="33">
        <f t="shared" si="1"/>
        <v>1751.6463302172397</v>
      </c>
      <c r="H23" s="5"/>
      <c r="I23" s="6"/>
    </row>
    <row r="24" spans="2:9" ht="20.25" customHeight="1">
      <c r="B24" s="3">
        <v>20</v>
      </c>
      <c r="C24" s="3">
        <v>20</v>
      </c>
      <c r="D24" s="46" t="s">
        <v>21</v>
      </c>
      <c r="E24" s="46"/>
      <c r="F24" s="33">
        <f t="shared" si="0"/>
        <v>1350238.0801164967</v>
      </c>
      <c r="G24" s="33">
        <f t="shared" si="1"/>
        <v>8101.4284806989799</v>
      </c>
      <c r="H24" s="5"/>
      <c r="I24" s="6"/>
    </row>
    <row r="25" spans="2:9" ht="18" customHeight="1">
      <c r="B25" s="3">
        <v>30</v>
      </c>
      <c r="C25" s="3">
        <v>30</v>
      </c>
      <c r="D25" s="46" t="s">
        <v>22</v>
      </c>
      <c r="E25" s="46"/>
      <c r="F25" s="33">
        <f t="shared" si="0"/>
        <v>5186603.586005657</v>
      </c>
      <c r="G25" s="33">
        <f t="shared" si="1"/>
        <v>31119.621516033942</v>
      </c>
      <c r="H25" s="5"/>
      <c r="I25" s="6"/>
    </row>
    <row r="26" spans="2:9">
      <c r="D26" s="1"/>
      <c r="E26" s="1"/>
      <c r="F26" s="4"/>
      <c r="G26" s="1"/>
      <c r="H26" s="1"/>
    </row>
    <row r="27" spans="2:9" ht="25.5" customHeight="1">
      <c r="D27" s="53" t="s">
        <v>23</v>
      </c>
      <c r="E27" s="53"/>
      <c r="F27" s="53"/>
      <c r="G27" s="16" t="s">
        <v>24</v>
      </c>
      <c r="H27" s="1"/>
    </row>
    <row r="28" spans="2:9" ht="24.75" customHeight="1">
      <c r="D28" s="54" t="s">
        <v>25</v>
      </c>
      <c r="E28" s="54"/>
      <c r="F28" s="55"/>
      <c r="G28" s="41">
        <v>500</v>
      </c>
      <c r="H28" s="13"/>
    </row>
    <row r="29" spans="2:9">
      <c r="D29" s="1"/>
      <c r="E29" s="1"/>
      <c r="F29" s="4"/>
      <c r="G29" s="1"/>
      <c r="H29" s="1"/>
    </row>
    <row r="30" spans="2:9" ht="33.75" customHeight="1">
      <c r="D30" s="43" t="s">
        <v>26</v>
      </c>
      <c r="E30" s="43"/>
      <c r="F30" s="18" t="s">
        <v>27</v>
      </c>
      <c r="G30" s="19" t="s">
        <v>27</v>
      </c>
    </row>
    <row r="31" spans="2:9" ht="16.5" customHeight="1">
      <c r="D31" s="56" t="s">
        <v>28</v>
      </c>
      <c r="E31" s="56"/>
      <c r="F31" s="34">
        <f>VLOOKUP($G$27&amp; " - "&amp;D31,'Base auxiliar'!$A:$D,4,FALSE)</f>
        <v>0.5</v>
      </c>
      <c r="G31" s="35">
        <f>F31*$G$28</f>
        <v>250</v>
      </c>
    </row>
    <row r="32" spans="2:9" ht="18.75" customHeight="1">
      <c r="D32" s="46" t="s">
        <v>29</v>
      </c>
      <c r="E32" s="46"/>
      <c r="F32" s="36">
        <f>VLOOKUP($G$27&amp; " - "&amp;D32,'Base auxiliar'!$A:$D,4,FALSE)</f>
        <v>0.1</v>
      </c>
      <c r="G32" s="37">
        <f t="shared" ref="F32:G36" si="2">F32*$G$28</f>
        <v>50</v>
      </c>
    </row>
    <row r="33" spans="4:7" ht="18" customHeight="1">
      <c r="D33" s="46" t="s">
        <v>30</v>
      </c>
      <c r="E33" s="46"/>
      <c r="F33" s="36">
        <f>VLOOKUP($G$27&amp; " - "&amp;D33,'Base auxiliar'!$A:$D,4,FALSE)</f>
        <v>0.05</v>
      </c>
      <c r="G33" s="37">
        <f t="shared" si="2"/>
        <v>25</v>
      </c>
    </row>
    <row r="34" spans="4:7" ht="15.75" customHeight="1">
      <c r="D34" s="46" t="s">
        <v>31</v>
      </c>
      <c r="E34" s="46"/>
      <c r="F34" s="36">
        <f>VLOOKUP($G$27&amp; " - "&amp;D34,'Base auxiliar'!$A:$D,4,FALSE)</f>
        <v>0.05</v>
      </c>
      <c r="G34" s="37">
        <f t="shared" si="2"/>
        <v>25</v>
      </c>
    </row>
    <row r="35" spans="4:7" ht="17.25" customHeight="1">
      <c r="D35" s="48" t="s">
        <v>32</v>
      </c>
      <c r="E35" s="48"/>
      <c r="F35" s="38">
        <f>VLOOKUP($G$27&amp; " - "&amp;D35,'Base auxiliar'!$A:$D,4,FALSE)</f>
        <v>0.2</v>
      </c>
      <c r="G35" s="39">
        <f t="shared" si="2"/>
        <v>100</v>
      </c>
    </row>
    <row r="36" spans="4:7" ht="19.5" customHeight="1">
      <c r="D36" s="46" t="s">
        <v>33</v>
      </c>
      <c r="E36" s="46"/>
      <c r="F36" s="36">
        <f>VLOOKUP($G$27&amp; " - "&amp;D36,'Base auxiliar'!$A:$D,4,FALSE)</f>
        <v>0.1</v>
      </c>
      <c r="G36" s="37">
        <f t="shared" si="2"/>
        <v>50</v>
      </c>
    </row>
    <row r="37" spans="4:7" ht="19.5">
      <c r="D37" s="49"/>
      <c r="E37" s="49"/>
      <c r="F37" s="49"/>
      <c r="G37" s="40">
        <f>SUM(G31:G36)</f>
        <v>500</v>
      </c>
    </row>
  </sheetData>
  <mergeCells count="28">
    <mergeCell ref="D35:E35"/>
    <mergeCell ref="D36:E36"/>
    <mergeCell ref="D37:F37"/>
    <mergeCell ref="D30:E30"/>
    <mergeCell ref="D14:F14"/>
    <mergeCell ref="D15:F15"/>
    <mergeCell ref="D18:F18"/>
    <mergeCell ref="D17:F17"/>
    <mergeCell ref="D16:F16"/>
    <mergeCell ref="D27:F27"/>
    <mergeCell ref="D28:F28"/>
    <mergeCell ref="D31:E31"/>
    <mergeCell ref="D24:E24"/>
    <mergeCell ref="D25:E25"/>
    <mergeCell ref="D20:F20"/>
    <mergeCell ref="D21:E21"/>
    <mergeCell ref="I8:J8"/>
    <mergeCell ref="A1:XFD5"/>
    <mergeCell ref="D32:E32"/>
    <mergeCell ref="D33:E33"/>
    <mergeCell ref="D34:E34"/>
    <mergeCell ref="D8:G8"/>
    <mergeCell ref="D9:F9"/>
    <mergeCell ref="D10:F10"/>
    <mergeCell ref="D11:F11"/>
    <mergeCell ref="D13:G13"/>
    <mergeCell ref="D22:E22"/>
    <mergeCell ref="D23:E23"/>
  </mergeCells>
  <dataValidations count="1">
    <dataValidation type="list" allowBlank="1" showInputMessage="1" showErrorMessage="1" sqref="G27" xr:uid="{51D30275-7F50-445B-9567-ABA0BEA98D6E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059B-2495-4D71-BDC8-45AA3F527AE2}">
  <dimension ref="A2:H20"/>
  <sheetViews>
    <sheetView topLeftCell="A7" workbookViewId="0">
      <selection activeCell="G12" sqref="G12"/>
    </sheetView>
  </sheetViews>
  <sheetFormatPr defaultRowHeight="15"/>
  <cols>
    <col min="1" max="1" width="30.85546875" bestFit="1" customWidth="1"/>
    <col min="2" max="2" width="18" customWidth="1"/>
    <col min="3" max="3" width="20.7109375" customWidth="1"/>
    <col min="7" max="7" width="16.85546875" bestFit="1" customWidth="1"/>
    <col min="8" max="8" width="10" customWidth="1"/>
  </cols>
  <sheetData>
    <row r="2" spans="1:8">
      <c r="A2" s="9" t="s">
        <v>34</v>
      </c>
      <c r="B2" s="9" t="s">
        <v>35</v>
      </c>
      <c r="C2" s="9" t="s">
        <v>36</v>
      </c>
      <c r="D2" s="9" t="s">
        <v>37</v>
      </c>
    </row>
    <row r="3" spans="1:8">
      <c r="A3" s="8" t="str">
        <f>$B$3 &amp;" - " &amp; C3</f>
        <v>Conservador - PAPEL</v>
      </c>
      <c r="B3" s="8" t="s">
        <v>38</v>
      </c>
      <c r="C3" s="8" t="s">
        <v>28</v>
      </c>
      <c r="D3" s="10">
        <v>0.3</v>
      </c>
    </row>
    <row r="4" spans="1:8">
      <c r="A4" s="8" t="str">
        <f t="shared" ref="A4:A20" si="0">$B$3 &amp;" - " &amp; C4</f>
        <v>Conservador - TIJOLO</v>
      </c>
      <c r="B4" s="8" t="s">
        <v>38</v>
      </c>
      <c r="C4" s="8" t="s">
        <v>29</v>
      </c>
      <c r="D4" s="10">
        <v>0.5</v>
      </c>
    </row>
    <row r="5" spans="1:8">
      <c r="A5" s="8" t="str">
        <f t="shared" si="0"/>
        <v>Conservador - HIBRIDOS</v>
      </c>
      <c r="B5" s="8" t="s">
        <v>38</v>
      </c>
      <c r="C5" s="8" t="s">
        <v>30</v>
      </c>
      <c r="D5" s="10">
        <v>0.1</v>
      </c>
    </row>
    <row r="6" spans="1:8">
      <c r="A6" s="8" t="str">
        <f t="shared" si="0"/>
        <v>Conservador - FOFs</v>
      </c>
      <c r="B6" s="8" t="s">
        <v>38</v>
      </c>
      <c r="C6" s="8" t="s">
        <v>31</v>
      </c>
      <c r="D6" s="10">
        <v>0.1</v>
      </c>
      <c r="G6" s="9" t="s">
        <v>34</v>
      </c>
      <c r="H6" s="9" t="s">
        <v>37</v>
      </c>
    </row>
    <row r="7" spans="1:8">
      <c r="A7" s="8" t="str">
        <f t="shared" si="0"/>
        <v>Conservador - DESENVOLVIMENTO</v>
      </c>
      <c r="B7" s="8" t="s">
        <v>38</v>
      </c>
      <c r="C7" s="8" t="s">
        <v>32</v>
      </c>
      <c r="D7" s="10">
        <v>0</v>
      </c>
      <c r="G7" s="8" t="s">
        <v>39</v>
      </c>
      <c r="H7" s="7">
        <f>VLOOKUP(G7,$A:$D,4,FALSE)</f>
        <v>0.35</v>
      </c>
    </row>
    <row r="8" spans="1:8">
      <c r="A8" s="8" t="str">
        <f>$B$3 &amp;" - " &amp; C8</f>
        <v>Conservador - HOTELARIAIS</v>
      </c>
      <c r="B8" s="8" t="s">
        <v>38</v>
      </c>
      <c r="C8" s="8" t="s">
        <v>33</v>
      </c>
      <c r="D8" s="10">
        <v>0</v>
      </c>
    </row>
    <row r="9" spans="1:8">
      <c r="A9" s="11" t="str">
        <f>$B$9 &amp; " - " &amp; C9</f>
        <v>Moderado - PAPEL</v>
      </c>
      <c r="B9" s="11" t="s">
        <v>40</v>
      </c>
      <c r="C9" s="11" t="s">
        <v>28</v>
      </c>
      <c r="D9" s="12">
        <v>0.32</v>
      </c>
    </row>
    <row r="10" spans="1:8">
      <c r="A10" s="8" t="str">
        <f t="shared" ref="A10:A14" si="1">$B$9 &amp; " - " &amp; C10</f>
        <v>Moderado - TIJOLO</v>
      </c>
      <c r="B10" s="8" t="s">
        <v>40</v>
      </c>
      <c r="C10" s="8" t="s">
        <v>29</v>
      </c>
      <c r="D10" s="10">
        <v>0.35</v>
      </c>
    </row>
    <row r="11" spans="1:8">
      <c r="A11" s="8" t="str">
        <f t="shared" si="1"/>
        <v>Moderado - HIBRIDOS</v>
      </c>
      <c r="B11" s="8" t="s">
        <v>40</v>
      </c>
      <c r="C11" s="8" t="s">
        <v>30</v>
      </c>
      <c r="D11" s="10">
        <v>0.08</v>
      </c>
    </row>
    <row r="12" spans="1:8">
      <c r="A12" s="8" t="str">
        <f t="shared" si="1"/>
        <v>Moderado - FOFs</v>
      </c>
      <c r="B12" s="8" t="s">
        <v>40</v>
      </c>
      <c r="C12" s="8" t="s">
        <v>31</v>
      </c>
      <c r="D12" s="10">
        <v>0.05</v>
      </c>
    </row>
    <row r="13" spans="1:8">
      <c r="A13" s="8" t="str">
        <f t="shared" si="1"/>
        <v>Moderado - DESENVOLVIMENTO</v>
      </c>
      <c r="B13" s="8" t="s">
        <v>40</v>
      </c>
      <c r="C13" s="8" t="s">
        <v>32</v>
      </c>
      <c r="D13" s="10">
        <v>0.1</v>
      </c>
    </row>
    <row r="14" spans="1:8">
      <c r="A14" s="8" t="str">
        <f t="shared" si="1"/>
        <v>Moderado - HOTELARIAIS</v>
      </c>
      <c r="B14" s="8" t="s">
        <v>40</v>
      </c>
      <c r="C14" s="8" t="s">
        <v>33</v>
      </c>
      <c r="D14" s="10">
        <v>0.1</v>
      </c>
    </row>
    <row r="15" spans="1:8">
      <c r="A15" s="11" t="str">
        <f>B15 &amp; " - " &amp;C15</f>
        <v>Agressivo - PAPEL</v>
      </c>
      <c r="B15" s="11" t="s">
        <v>24</v>
      </c>
      <c r="C15" s="11" t="s">
        <v>28</v>
      </c>
      <c r="D15" s="12">
        <v>0.5</v>
      </c>
    </row>
    <row r="16" spans="1:8">
      <c r="A16" s="8" t="str">
        <f t="shared" ref="A16:A20" si="2">B16 &amp; " - " &amp;C16</f>
        <v>Agressivo - TIJOLO</v>
      </c>
      <c r="B16" s="8" t="s">
        <v>24</v>
      </c>
      <c r="C16" s="8" t="s">
        <v>29</v>
      </c>
      <c r="D16" s="10">
        <v>0.1</v>
      </c>
    </row>
    <row r="17" spans="1:4">
      <c r="A17" s="8" t="str">
        <f t="shared" si="2"/>
        <v>Agressivo - HIBRIDOS</v>
      </c>
      <c r="B17" s="8" t="s">
        <v>24</v>
      </c>
      <c r="C17" s="8" t="s">
        <v>30</v>
      </c>
      <c r="D17" s="10">
        <v>0.05</v>
      </c>
    </row>
    <row r="18" spans="1:4">
      <c r="A18" s="8" t="str">
        <f t="shared" si="2"/>
        <v>Agressivo - FOFs</v>
      </c>
      <c r="B18" s="8" t="s">
        <v>24</v>
      </c>
      <c r="C18" s="8" t="s">
        <v>31</v>
      </c>
      <c r="D18" s="10">
        <v>0.05</v>
      </c>
    </row>
    <row r="19" spans="1:4">
      <c r="A19" s="8" t="str">
        <f t="shared" si="2"/>
        <v>Agressivo - DESENVOLVIMENTO</v>
      </c>
      <c r="B19" s="8" t="s">
        <v>24</v>
      </c>
      <c r="C19" s="8" t="s">
        <v>32</v>
      </c>
      <c r="D19" s="10">
        <v>0.2</v>
      </c>
    </row>
    <row r="20" spans="1:4">
      <c r="A20" s="8" t="str">
        <f t="shared" si="2"/>
        <v>Agressivo - HOTELARIAIS</v>
      </c>
      <c r="B20" s="8" t="s">
        <v>24</v>
      </c>
      <c r="C20" s="8" t="s">
        <v>33</v>
      </c>
      <c r="D20" s="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2025-06-24T23:03:38Z</dcterms:created>
  <dcterms:modified xsi:type="dcterms:W3CDTF">2025-06-28T18:09:11Z</dcterms:modified>
  <cp:category/>
  <cp:contentStatus/>
</cp:coreProperties>
</file>