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israelcastilloh/Documents/MATLAB/"/>
    </mc:Choice>
  </mc:AlternateContent>
  <xr:revisionPtr revIDLastSave="0" documentId="13_ncr:1_{DFD2374B-0C8B-614D-98A7-04193999FC15}" xr6:coauthVersionLast="44" xr6:coauthVersionMax="44" xr10:uidLastSave="{00000000-0000-0000-0000-000000000000}"/>
  <bookViews>
    <workbookView xWindow="0" yWindow="0" windowWidth="25600" windowHeight="16000" xr2:uid="{00000000-000D-0000-FFFF-FFFF00000000}"/>
  </bookViews>
  <sheets>
    <sheet name="ejercicio 1" sheetId="1" r:id="rId1"/>
    <sheet name="ejercicio 2" sheetId="3" r:id="rId2"/>
    <sheet name="si spot +20c" sheetId="4" r:id="rId3"/>
    <sheet name="si spot -20c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1" l="1"/>
  <c r="N11" i="1"/>
  <c r="L11" i="1"/>
  <c r="M11" i="1"/>
  <c r="K11" i="1"/>
  <c r="I32" i="4"/>
  <c r="F20" i="1"/>
  <c r="I40" i="5" l="1"/>
  <c r="F28" i="5" a="1"/>
  <c r="G31" i="5" s="1"/>
  <c r="H23" i="5"/>
  <c r="G23" i="5"/>
  <c r="F23" i="5"/>
  <c r="H22" i="5"/>
  <c r="G22" i="5"/>
  <c r="F22" i="5"/>
  <c r="H21" i="5"/>
  <c r="G21" i="5"/>
  <c r="F21" i="5"/>
  <c r="H20" i="5"/>
  <c r="G20" i="5"/>
  <c r="F20" i="5"/>
  <c r="H11" i="5"/>
  <c r="G11" i="5"/>
  <c r="I11" i="5" s="1"/>
  <c r="F11" i="5"/>
  <c r="B8" i="5"/>
  <c r="I40" i="4"/>
  <c r="F28" i="4" a="1"/>
  <c r="H30" i="4" s="1"/>
  <c r="H23" i="4"/>
  <c r="G23" i="4"/>
  <c r="F23" i="4"/>
  <c r="H22" i="4"/>
  <c r="G22" i="4"/>
  <c r="F22" i="4"/>
  <c r="H21" i="4"/>
  <c r="G21" i="4"/>
  <c r="F21" i="4"/>
  <c r="H20" i="4"/>
  <c r="G20" i="4"/>
  <c r="F20" i="4"/>
  <c r="H11" i="4"/>
  <c r="G11" i="4"/>
  <c r="F11" i="4"/>
  <c r="B8" i="4"/>
  <c r="I40" i="1"/>
  <c r="F28" i="1" a="1"/>
  <c r="F28" i="1" s="1"/>
  <c r="G11" i="1"/>
  <c r="I11" i="1" s="1"/>
  <c r="H11" i="1"/>
  <c r="F11" i="1"/>
  <c r="F24" i="1"/>
  <c r="I24" i="1" s="1"/>
  <c r="F21" i="1"/>
  <c r="G21" i="1"/>
  <c r="I21" i="1" s="1"/>
  <c r="H21" i="1"/>
  <c r="F22" i="1"/>
  <c r="I22" i="1" s="1"/>
  <c r="G22" i="1"/>
  <c r="H22" i="1"/>
  <c r="H24" i="1" s="1"/>
  <c r="F23" i="1"/>
  <c r="G23" i="1"/>
  <c r="H23" i="1"/>
  <c r="I23" i="1" s="1"/>
  <c r="G24" i="1"/>
  <c r="H20" i="1"/>
  <c r="I20" i="1"/>
  <c r="B8" i="1"/>
  <c r="H28" i="4" l="1"/>
  <c r="I11" i="4"/>
  <c r="I23" i="4"/>
  <c r="H29" i="4"/>
  <c r="I22" i="5"/>
  <c r="F30" i="4"/>
  <c r="I30" i="4" s="1"/>
  <c r="G28" i="4"/>
  <c r="F31" i="4"/>
  <c r="G31" i="4"/>
  <c r="G24" i="5"/>
  <c r="I23" i="5"/>
  <c r="H24" i="5"/>
  <c r="I21" i="5"/>
  <c r="F24" i="5"/>
  <c r="I24" i="5" s="1"/>
  <c r="F29" i="5"/>
  <c r="G30" i="5"/>
  <c r="H31" i="5"/>
  <c r="F28" i="5"/>
  <c r="G29" i="5"/>
  <c r="H30" i="5"/>
  <c r="G28" i="5"/>
  <c r="H29" i="5"/>
  <c r="F31" i="5"/>
  <c r="I31" i="5" s="1"/>
  <c r="I20" i="5"/>
  <c r="H28" i="5"/>
  <c r="F30" i="5"/>
  <c r="F24" i="4"/>
  <c r="I22" i="4"/>
  <c r="G24" i="4"/>
  <c r="I21" i="4"/>
  <c r="I20" i="4"/>
  <c r="H24" i="4"/>
  <c r="F29" i="4"/>
  <c r="G30" i="4"/>
  <c r="H31" i="4"/>
  <c r="F28" i="4"/>
  <c r="G29" i="4"/>
  <c r="G30" i="1"/>
  <c r="G31" i="1"/>
  <c r="H28" i="1"/>
  <c r="F31" i="1"/>
  <c r="I31" i="1" s="1"/>
  <c r="H29" i="1"/>
  <c r="G28" i="1"/>
  <c r="H31" i="1"/>
  <c r="F29" i="1"/>
  <c r="F30" i="1"/>
  <c r="I30" i="1" s="1"/>
  <c r="H30" i="1"/>
  <c r="G29" i="1"/>
  <c r="I29" i="1" l="1"/>
  <c r="G32" i="4"/>
  <c r="F32" i="1"/>
  <c r="H32" i="1"/>
  <c r="I24" i="4"/>
  <c r="G32" i="1"/>
  <c r="I31" i="4"/>
  <c r="I28" i="1"/>
  <c r="I29" i="5"/>
  <c r="I30" i="5"/>
  <c r="F32" i="5"/>
  <c r="I28" i="5"/>
  <c r="H32" i="5"/>
  <c r="G32" i="5"/>
  <c r="I29" i="4"/>
  <c r="F32" i="4"/>
  <c r="I28" i="4"/>
  <c r="H32" i="4"/>
  <c r="K37" i="4" l="1"/>
  <c r="L37" i="4" s="1"/>
  <c r="I32" i="1"/>
  <c r="K37" i="1" s="1"/>
  <c r="L37" i="1" s="1"/>
  <c r="I32" i="5"/>
  <c r="K37" i="5" s="1"/>
  <c r="L37" i="5" s="1"/>
  <c r="L18" i="5" l="1"/>
  <c r="L18" i="4"/>
  <c r="I41" i="1"/>
  <c r="I42" i="1" s="1"/>
  <c r="I41" i="4"/>
  <c r="I42" i="4" s="1"/>
  <c r="L19" i="4"/>
  <c r="L19" i="5"/>
  <c r="I41" i="5"/>
  <c r="I42" i="5" s="1"/>
  <c r="O19" i="5" l="1"/>
  <c r="O19" i="4"/>
</calcChain>
</file>

<file path=xl/sharedStrings.xml><?xml version="1.0" encoding="utf-8"?>
<sst xmlns="http://schemas.openxmlformats.org/spreadsheetml/2006/main" count="229" uniqueCount="63">
  <si>
    <t>Tienes el siguiente book de opciones del USDMXN, calcular la delta de todo el libro</t>
  </si>
  <si>
    <t>Plazo/Strike</t>
  </si>
  <si>
    <t>1m</t>
  </si>
  <si>
    <t>2m</t>
  </si>
  <si>
    <t>3m</t>
  </si>
  <si>
    <t>6m</t>
  </si>
  <si>
    <t>Volatilidades Implícitas</t>
  </si>
  <si>
    <t>nocional calls (+ banco largo, - banco corto)</t>
  </si>
  <si>
    <t>puts (+banco largo, -banco corto)</t>
  </si>
  <si>
    <t>Recacular tu delta si spot sube 20 centavos, ¿qué cantidad de subyacente debes comprar o vender para rebalancear tu delta?</t>
  </si>
  <si>
    <t>Recacular tu delta si spot baja 20 centavos, ¿qué cantidad de subyacente debes comprar o vender para rebalancear tu delta?</t>
  </si>
  <si>
    <t>Sobre esa delta calculada, calcular tu VaR a 1 día, nivel de confianza 95% a 2c</t>
  </si>
  <si>
    <t>nocional caps (+ banco largo, - banco corto)</t>
  </si>
  <si>
    <t>floors (+banco largo, -banco corto)</t>
  </si>
  <si>
    <t>Tienes el siguiente book de derivados de TIIE (tanto caps, floors, como swaps), calcular tu DV01 de todo tu book</t>
  </si>
  <si>
    <t>1y</t>
  </si>
  <si>
    <t>2y</t>
  </si>
  <si>
    <t>3y</t>
  </si>
  <si>
    <t>5y</t>
  </si>
  <si>
    <t>Swaps</t>
  </si>
  <si>
    <t>10y</t>
  </si>
  <si>
    <t>Neto</t>
  </si>
  <si>
    <t>Receiver</t>
  </si>
  <si>
    <t>Payer</t>
  </si>
  <si>
    <t xml:space="preserve">Nocional </t>
  </si>
  <si>
    <t>Tasa</t>
  </si>
  <si>
    <t>Volatilidad histórica por nodo ultimos 21 días (en puntos base)</t>
  </si>
  <si>
    <t>Calcula tu VaR a 1 día, nivel de confianza 95% a 2c por cada nodo en total (caps, floor y swaps)</t>
  </si>
  <si>
    <t>¿En qué nodo tienes más riesgo?</t>
  </si>
  <si>
    <t>¿Tu riesgo es al alza o a la baja de tasa?</t>
  </si>
  <si>
    <t>¿Qué debes hacer en cada nodo para estar dv01 neutral? Especificar detalles de cada hedge</t>
  </si>
  <si>
    <t>Plazo</t>
  </si>
  <si>
    <t>Tasa mxn</t>
  </si>
  <si>
    <t>Tasa usd</t>
  </si>
  <si>
    <t>delta calls</t>
  </si>
  <si>
    <t>delta puts</t>
  </si>
  <si>
    <t>delta neta, global , total</t>
  </si>
  <si>
    <t>de los calls</t>
  </si>
  <si>
    <t>TOTAL strike</t>
  </si>
  <si>
    <t>TOTAL plazo</t>
  </si>
  <si>
    <t>delta neta de los puts</t>
  </si>
  <si>
    <t>en el put estoy largo el subyacente</t>
  </si>
  <si>
    <t>entonces me afectan las subidas, por lo que paracubrir un (+) vender el subyacente</t>
  </si>
  <si>
    <t>entonces me afectan las subidas, por lo que paracubrir un (-) comprar el subyacente</t>
  </si>
  <si>
    <t xml:space="preserve">para estar delta neutral tengo que vender </t>
  </si>
  <si>
    <t>noc de opc</t>
  </si>
  <si>
    <t>Esta es la vol del subyacente (tc)</t>
  </si>
  <si>
    <t>Z (nivel de confianza)</t>
  </si>
  <si>
    <t>Exposure</t>
  </si>
  <si>
    <t>VaR</t>
  </si>
  <si>
    <t>mi delta original</t>
  </si>
  <si>
    <t>mi delta si spot +20c</t>
  </si>
  <si>
    <t>debo comprar</t>
  </si>
  <si>
    <t>millones de usd</t>
  </si>
  <si>
    <t>porque mi delta es menor</t>
  </si>
  <si>
    <t>debo vender</t>
  </si>
  <si>
    <t>1.9 mdd adicionales</t>
  </si>
  <si>
    <t>para tener una posicion corta de -41.9 mdd</t>
  </si>
  <si>
    <t>neto corto puts</t>
  </si>
  <si>
    <t>pierdo si sube</t>
  </si>
  <si>
    <t>neta largo calls</t>
  </si>
  <si>
    <t>pierdo si baja</t>
  </si>
  <si>
    <t>tengo que vender para cubrir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</si>
</sst>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$&quot;* #,##0.00_-;\-&quot;$&quot;* #,##0.00_-;_-&quot;$&quot;* &quot;-&quot;??_-;_-@_-"/>
    <numFmt numFmtId="165" formatCode="0.0%"/>
    <numFmt numFmtId="166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9" fontId="0" fillId="0" borderId="0" xfId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66" fontId="6" fillId="0" borderId="4" xfId="0" applyNumberFormat="1" applyFont="1" applyBorder="1"/>
    <xf numFmtId="166" fontId="6" fillId="0" borderId="0" xfId="0" applyNumberFormat="1" applyFont="1" applyBorder="1"/>
    <xf numFmtId="166" fontId="6" fillId="0" borderId="5" xfId="0" applyNumberFormat="1" applyFont="1" applyBorder="1"/>
    <xf numFmtId="166" fontId="6" fillId="0" borderId="6" xfId="0" applyNumberFormat="1" applyFont="1" applyBorder="1"/>
    <xf numFmtId="166" fontId="6" fillId="0" borderId="7" xfId="0" applyNumberFormat="1" applyFont="1" applyBorder="1"/>
    <xf numFmtId="166" fontId="6" fillId="0" borderId="8" xfId="0" applyNumberFormat="1" applyFont="1" applyBorder="1"/>
    <xf numFmtId="166" fontId="4" fillId="0" borderId="4" xfId="0" applyNumberFormat="1" applyFont="1" applyBorder="1"/>
    <xf numFmtId="166" fontId="4" fillId="0" borderId="0" xfId="0" applyNumberFormat="1" applyFont="1" applyBorder="1"/>
    <xf numFmtId="166" fontId="4" fillId="0" borderId="5" xfId="0" applyNumberFormat="1" applyFont="1" applyBorder="1"/>
    <xf numFmtId="166" fontId="4" fillId="0" borderId="6" xfId="0" applyNumberFormat="1" applyFont="1" applyBorder="1"/>
    <xf numFmtId="166" fontId="4" fillId="0" borderId="7" xfId="0" applyNumberFormat="1" applyFont="1" applyBorder="1"/>
    <xf numFmtId="166" fontId="4" fillId="0" borderId="8" xfId="0" applyNumberFormat="1" applyFont="1" applyBorder="1"/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2" borderId="0" xfId="0" applyFill="1"/>
    <xf numFmtId="164" fontId="0" fillId="2" borderId="0" xfId="2" applyFont="1" applyFill="1"/>
    <xf numFmtId="164" fontId="0" fillId="0" borderId="0" xfId="0" applyNumberFormat="1"/>
    <xf numFmtId="164" fontId="3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2"/>
  <sheetViews>
    <sheetView tabSelected="1" topLeftCell="A10" zoomScaleNormal="210" workbookViewId="0">
      <selection activeCell="L28" sqref="L28"/>
    </sheetView>
  </sheetViews>
  <sheetFormatPr baseColWidth="10" defaultRowHeight="15" x14ac:dyDescent="0.2"/>
  <cols>
    <col min="9" max="9" width="16.6640625" bestFit="1" customWidth="1"/>
    <col min="12" max="12" width="15.6640625" bestFit="1" customWidth="1"/>
    <col min="15" max="15" width="17.1640625" customWidth="1"/>
  </cols>
  <sheetData>
    <row r="3" spans="1:15" x14ac:dyDescent="0.2">
      <c r="D3" s="5" t="s">
        <v>0</v>
      </c>
    </row>
    <row r="5" spans="1:15" x14ac:dyDescent="0.2">
      <c r="E5" s="32" t="s">
        <v>7</v>
      </c>
      <c r="F5" s="32"/>
      <c r="G5" s="32"/>
      <c r="H5" s="32"/>
      <c r="J5" s="33" t="s">
        <v>8</v>
      </c>
      <c r="K5" s="33"/>
      <c r="L5" s="33"/>
      <c r="M5" s="33"/>
    </row>
    <row r="6" spans="1:15" x14ac:dyDescent="0.2">
      <c r="A6" s="10" t="s">
        <v>31</v>
      </c>
      <c r="B6" t="s">
        <v>32</v>
      </c>
      <c r="C6" t="s">
        <v>33</v>
      </c>
      <c r="E6" s="1" t="s">
        <v>1</v>
      </c>
      <c r="F6" s="2">
        <v>19</v>
      </c>
      <c r="G6" s="2">
        <v>19.5</v>
      </c>
      <c r="H6" s="2">
        <v>20</v>
      </c>
      <c r="J6" s="1" t="s">
        <v>1</v>
      </c>
      <c r="K6" s="2">
        <v>19</v>
      </c>
      <c r="L6" s="2">
        <v>19.5</v>
      </c>
      <c r="M6" s="2">
        <v>20</v>
      </c>
    </row>
    <row r="7" spans="1:15" x14ac:dyDescent="0.2">
      <c r="A7" s="10" t="s">
        <v>2</v>
      </c>
      <c r="B7" s="11">
        <v>7.6100000000000001E-2</v>
      </c>
      <c r="C7" s="11">
        <v>1.9099999999999999E-2</v>
      </c>
      <c r="E7" s="1" t="s">
        <v>2</v>
      </c>
      <c r="F7" s="1">
        <v>-7</v>
      </c>
      <c r="G7" s="1">
        <v>-4</v>
      </c>
      <c r="H7" s="1">
        <v>-39</v>
      </c>
      <c r="J7" s="1" t="s">
        <v>2</v>
      </c>
      <c r="K7" s="1">
        <v>-3</v>
      </c>
      <c r="L7" s="1">
        <v>3</v>
      </c>
      <c r="M7" s="1">
        <v>17</v>
      </c>
    </row>
    <row r="8" spans="1:15" x14ac:dyDescent="0.2">
      <c r="A8" s="10" t="s">
        <v>3</v>
      </c>
      <c r="B8" s="11">
        <f>(B7+B9)/2</f>
        <v>7.5999999999999998E-2</v>
      </c>
      <c r="C8" s="11">
        <v>1.9E-2</v>
      </c>
      <c r="E8" s="1" t="s">
        <v>3</v>
      </c>
      <c r="F8" s="1">
        <v>-5</v>
      </c>
      <c r="G8" s="1">
        <v>-30</v>
      </c>
      <c r="H8" s="1">
        <v>8</v>
      </c>
      <c r="J8" s="1" t="s">
        <v>3</v>
      </c>
      <c r="K8" s="1">
        <v>-7</v>
      </c>
      <c r="L8" s="1">
        <v>9</v>
      </c>
      <c r="M8" s="1">
        <v>-24</v>
      </c>
    </row>
    <row r="9" spans="1:15" x14ac:dyDescent="0.2">
      <c r="A9" s="10" t="s">
        <v>4</v>
      </c>
      <c r="B9" s="11">
        <v>7.5899999999999995E-2</v>
      </c>
      <c r="C9" s="11">
        <v>1.83E-2</v>
      </c>
      <c r="E9" s="1" t="s">
        <v>4</v>
      </c>
      <c r="F9" s="1">
        <v>18</v>
      </c>
      <c r="G9" s="1">
        <v>46</v>
      </c>
      <c r="H9" s="1">
        <v>-11</v>
      </c>
      <c r="J9" s="1" t="s">
        <v>4</v>
      </c>
      <c r="K9" s="1">
        <v>-10</v>
      </c>
      <c r="L9" s="1">
        <v>15</v>
      </c>
      <c r="M9" s="1">
        <v>15</v>
      </c>
    </row>
    <row r="10" spans="1:15" x14ac:dyDescent="0.2">
      <c r="A10" s="10" t="s">
        <v>5</v>
      </c>
      <c r="B10" s="11">
        <v>7.4200000000000002E-2</v>
      </c>
      <c r="C10" s="11">
        <v>1.8800000000000001E-2</v>
      </c>
      <c r="E10" s="1" t="s">
        <v>5</v>
      </c>
      <c r="F10" s="1">
        <v>42</v>
      </c>
      <c r="G10" s="1">
        <v>0</v>
      </c>
      <c r="H10" s="1">
        <v>11</v>
      </c>
      <c r="J10" s="1" t="s">
        <v>5</v>
      </c>
      <c r="K10" s="1">
        <v>-21</v>
      </c>
      <c r="L10" s="1">
        <v>4</v>
      </c>
      <c r="M10" s="1">
        <v>-28</v>
      </c>
    </row>
    <row r="11" spans="1:15" x14ac:dyDescent="0.2">
      <c r="F11">
        <f>SUM(F7:F10)</f>
        <v>48</v>
      </c>
      <c r="G11">
        <f t="shared" ref="G11:H11" si="0">SUM(G7:G10)</f>
        <v>12</v>
      </c>
      <c r="H11">
        <f t="shared" si="0"/>
        <v>-31</v>
      </c>
      <c r="I11">
        <f>SUM(F11:H11)</f>
        <v>29</v>
      </c>
      <c r="K11">
        <f>SUM(K7:K10)</f>
        <v>-41</v>
      </c>
      <c r="L11">
        <f t="shared" ref="L11:M11" si="1">SUM(L7:L10)</f>
        <v>31</v>
      </c>
      <c r="M11">
        <f t="shared" si="1"/>
        <v>-20</v>
      </c>
      <c r="N11">
        <f>SUM(K11:M11)</f>
        <v>-30</v>
      </c>
      <c r="O11" t="s">
        <v>58</v>
      </c>
    </row>
    <row r="12" spans="1:15" ht="16" thickBot="1" x14ac:dyDescent="0.25">
      <c r="I12" t="s">
        <v>60</v>
      </c>
      <c r="J12" s="9" t="s">
        <v>61</v>
      </c>
      <c r="K12" t="s">
        <v>62</v>
      </c>
      <c r="O12" t="s">
        <v>59</v>
      </c>
    </row>
    <row r="13" spans="1:15" x14ac:dyDescent="0.2">
      <c r="A13" s="34" t="s">
        <v>34</v>
      </c>
      <c r="B13" s="35"/>
      <c r="C13" s="36"/>
      <c r="F13" s="31" t="s">
        <v>6</v>
      </c>
      <c r="G13" s="31"/>
      <c r="H13" s="31"/>
    </row>
    <row r="14" spans="1:15" x14ac:dyDescent="0.2">
      <c r="A14" s="12">
        <v>0.91570955834640599</v>
      </c>
      <c r="B14" s="13">
        <v>0.67567876787788395</v>
      </c>
      <c r="C14" s="14">
        <v>0.36760065378175599</v>
      </c>
      <c r="E14" s="1" t="s">
        <v>1</v>
      </c>
      <c r="F14" s="2">
        <v>19</v>
      </c>
      <c r="G14" s="2">
        <v>19.5</v>
      </c>
      <c r="H14" s="2">
        <v>20</v>
      </c>
      <c r="J14" s="27" t="s">
        <v>11</v>
      </c>
      <c r="K14" s="27"/>
    </row>
    <row r="15" spans="1:15" x14ac:dyDescent="0.2">
      <c r="A15" s="12">
        <v>0.85951796426971705</v>
      </c>
      <c r="B15" s="13">
        <v>0.66908948858497996</v>
      </c>
      <c r="C15" s="14">
        <v>0.44664489149644598</v>
      </c>
      <c r="E15" s="1" t="s">
        <v>2</v>
      </c>
      <c r="F15" s="3">
        <v>9.9500000000000005E-2</v>
      </c>
      <c r="G15" s="3">
        <v>0.10489999999999999</v>
      </c>
      <c r="H15" s="3">
        <v>0.11650000000000001</v>
      </c>
      <c r="J15" t="s">
        <v>9</v>
      </c>
    </row>
    <row r="16" spans="1:15" x14ac:dyDescent="0.2">
      <c r="A16" s="12">
        <v>0.83332793604644595</v>
      </c>
      <c r="B16" s="13">
        <v>0.67485578190925199</v>
      </c>
      <c r="C16" s="14">
        <v>0.49308926682566701</v>
      </c>
      <c r="E16" s="1" t="s">
        <v>3</v>
      </c>
      <c r="F16" s="3">
        <v>0.1011</v>
      </c>
      <c r="G16" s="3">
        <v>0.1056</v>
      </c>
      <c r="H16" s="3">
        <v>0.1137</v>
      </c>
      <c r="J16" t="s">
        <v>10</v>
      </c>
    </row>
    <row r="17" spans="1:12" ht="16" thickBot="1" x14ac:dyDescent="0.25">
      <c r="A17" s="15">
        <v>0.80361977016144304</v>
      </c>
      <c r="B17" s="16">
        <v>0.69247996232728104</v>
      </c>
      <c r="C17" s="17">
        <v>0.56625718357083898</v>
      </c>
      <c r="E17" s="1" t="s">
        <v>4</v>
      </c>
      <c r="F17" s="3">
        <v>0.10249999999999999</v>
      </c>
      <c r="G17" s="3">
        <v>0.106</v>
      </c>
      <c r="H17" s="3">
        <v>0.1125</v>
      </c>
    </row>
    <row r="18" spans="1:12" ht="16" thickBot="1" x14ac:dyDescent="0.25">
      <c r="E18" s="1" t="s">
        <v>5</v>
      </c>
      <c r="F18" s="3">
        <v>0.1043</v>
      </c>
      <c r="G18" s="3">
        <v>0.10630000000000001</v>
      </c>
      <c r="H18" s="3">
        <v>0.11070000000000001</v>
      </c>
    </row>
    <row r="19" spans="1:12" x14ac:dyDescent="0.2">
      <c r="A19" s="34" t="s">
        <v>35</v>
      </c>
      <c r="B19" s="35"/>
      <c r="C19" s="36"/>
      <c r="I19" t="s">
        <v>39</v>
      </c>
    </row>
    <row r="20" spans="1:12" x14ac:dyDescent="0.2">
      <c r="A20" s="18">
        <v>-8.2700041016528295E-2</v>
      </c>
      <c r="B20" s="19">
        <v>-0.32273083148505</v>
      </c>
      <c r="C20" s="20">
        <v>-0.63080894558117795</v>
      </c>
      <c r="E20" s="10" t="s">
        <v>2</v>
      </c>
      <c r="F20">
        <f>A14*F7</f>
        <v>-6.4099669084248418</v>
      </c>
      <c r="G20">
        <f>B14*G7</f>
        <v>-2.7027150715115358</v>
      </c>
      <c r="H20">
        <f t="shared" ref="G20:H20" si="2">C14*H7</f>
        <v>-14.336425497488484</v>
      </c>
      <c r="I20" s="25">
        <f>SUM(F20:H20)</f>
        <v>-23.44910747742486</v>
      </c>
    </row>
    <row r="21" spans="1:12" x14ac:dyDescent="0.2">
      <c r="A21" s="18">
        <v>-0.13732037766425501</v>
      </c>
      <c r="B21" s="19">
        <v>-0.32774885334899101</v>
      </c>
      <c r="C21" s="20">
        <v>-0.55019345043752499</v>
      </c>
      <c r="E21" s="10" t="s">
        <v>3</v>
      </c>
      <c r="F21">
        <f t="shared" ref="F21:F23" si="3">A15*F8</f>
        <v>-4.297589821348585</v>
      </c>
      <c r="G21">
        <f t="shared" ref="G21:G23" si="4">B15*G8</f>
        <v>-20.072684657549399</v>
      </c>
      <c r="H21">
        <f t="shared" ref="H21:H23" si="5">C15*H8</f>
        <v>3.5731591319715679</v>
      </c>
      <c r="I21" s="25">
        <f t="shared" ref="I21:I22" si="6">SUM(F21:H21)</f>
        <v>-20.797115346926415</v>
      </c>
    </row>
    <row r="22" spans="1:12" x14ac:dyDescent="0.2">
      <c r="A22" s="18">
        <v>-0.16210751332468901</v>
      </c>
      <c r="B22" s="19">
        <v>-0.32057966746188399</v>
      </c>
      <c r="C22" s="20">
        <v>-0.50234618254546903</v>
      </c>
      <c r="E22" s="10" t="s">
        <v>4</v>
      </c>
      <c r="F22">
        <f t="shared" si="3"/>
        <v>14.999902848836028</v>
      </c>
      <c r="G22">
        <f t="shared" si="4"/>
        <v>31.043365967825594</v>
      </c>
      <c r="H22">
        <f t="shared" si="5"/>
        <v>-5.4239819350823373</v>
      </c>
      <c r="I22" s="25">
        <f t="shared" si="6"/>
        <v>40.619286881579285</v>
      </c>
    </row>
    <row r="23" spans="1:12" ht="16" thickBot="1" x14ac:dyDescent="0.25">
      <c r="A23" s="21">
        <v>-0.18702427173259201</v>
      </c>
      <c r="B23" s="22">
        <v>-0.298164079566754</v>
      </c>
      <c r="C23" s="23">
        <v>-0.424386858323196</v>
      </c>
      <c r="E23" s="10" t="s">
        <v>5</v>
      </c>
      <c r="F23">
        <f t="shared" si="3"/>
        <v>33.752030346780607</v>
      </c>
      <c r="G23">
        <f t="shared" si="4"/>
        <v>0</v>
      </c>
      <c r="H23">
        <f t="shared" si="5"/>
        <v>6.2288290192792291</v>
      </c>
      <c r="I23" s="25">
        <f>SUM(F23:H23)</f>
        <v>39.980859366059839</v>
      </c>
    </row>
    <row r="24" spans="1:12" x14ac:dyDescent="0.2">
      <c r="E24" s="10" t="s">
        <v>38</v>
      </c>
      <c r="F24" s="5">
        <f>SUM(F20:F23)</f>
        <v>38.044376465843207</v>
      </c>
      <c r="G24" s="5">
        <f t="shared" ref="G24:H24" si="7">SUM(G20:G23)</f>
        <v>8.2679662387646573</v>
      </c>
      <c r="H24" s="5">
        <f t="shared" si="7"/>
        <v>-9.9584192813200261</v>
      </c>
      <c r="I24" s="24">
        <f>SUM(F24:H24)</f>
        <v>36.353923423287839</v>
      </c>
      <c r="J24" s="24" t="s">
        <v>36</v>
      </c>
    </row>
    <row r="25" spans="1:12" x14ac:dyDescent="0.2">
      <c r="J25" s="24" t="s">
        <v>37</v>
      </c>
      <c r="L25" t="s">
        <v>45</v>
      </c>
    </row>
    <row r="26" spans="1:12" x14ac:dyDescent="0.2">
      <c r="L26">
        <v>1000000</v>
      </c>
    </row>
    <row r="27" spans="1:12" x14ac:dyDescent="0.2">
      <c r="I27" t="s">
        <v>39</v>
      </c>
    </row>
    <row r="28" spans="1:12" x14ac:dyDescent="0.2">
      <c r="E28" s="10" t="s">
        <v>2</v>
      </c>
      <c r="F28">
        <f t="array" ref="F28:H31">A20:C23*K7:M10</f>
        <v>0.2481001230495849</v>
      </c>
      <c r="G28">
        <v>-0.96819249445514999</v>
      </c>
      <c r="H28">
        <v>-10.723752074880025</v>
      </c>
      <c r="I28" s="5">
        <f>SUM(F28:H28)</f>
        <v>-11.44384444628559</v>
      </c>
    </row>
    <row r="29" spans="1:12" x14ac:dyDescent="0.2">
      <c r="E29" s="10" t="s">
        <v>3</v>
      </c>
      <c r="F29">
        <v>0.96124264364978507</v>
      </c>
      <c r="G29">
        <v>-2.9497396801409193</v>
      </c>
      <c r="H29">
        <v>13.2046428105006</v>
      </c>
      <c r="I29" s="5">
        <f t="shared" ref="I29:I31" si="8">SUM(F29:H29)</f>
        <v>11.216145774009465</v>
      </c>
    </row>
    <row r="30" spans="1:12" x14ac:dyDescent="0.2">
      <c r="E30" s="10" t="s">
        <v>4</v>
      </c>
      <c r="F30">
        <v>1.62107513324689</v>
      </c>
      <c r="G30">
        <v>-4.8086950119282594</v>
      </c>
      <c r="H30">
        <v>-7.5351927381820358</v>
      </c>
      <c r="I30" s="5">
        <f t="shared" si="8"/>
        <v>-10.722812616863404</v>
      </c>
    </row>
    <row r="31" spans="1:12" x14ac:dyDescent="0.2">
      <c r="E31" s="10" t="s">
        <v>5</v>
      </c>
      <c r="F31">
        <v>3.927509706384432</v>
      </c>
      <c r="G31">
        <v>-1.192656318267016</v>
      </c>
      <c r="H31">
        <v>11.882832033049489</v>
      </c>
      <c r="I31" s="5">
        <f t="shared" si="8"/>
        <v>14.617685421166904</v>
      </c>
    </row>
    <row r="32" spans="1:12" x14ac:dyDescent="0.2">
      <c r="E32" s="10" t="s">
        <v>38</v>
      </c>
      <c r="F32" s="5">
        <f>SUM(F28:F31)</f>
        <v>6.7579276063306919</v>
      </c>
      <c r="G32" s="5">
        <f t="shared" ref="G32:H32" si="9">SUM(G28:G31)</f>
        <v>-9.9192835047913448</v>
      </c>
      <c r="H32" s="5">
        <f t="shared" si="9"/>
        <v>6.8285300304880279</v>
      </c>
      <c r="I32" s="26">
        <f>SUM(I28:I31)</f>
        <v>3.667174132027375</v>
      </c>
      <c r="J32" t="s">
        <v>40</v>
      </c>
    </row>
    <row r="34" spans="6:12" x14ac:dyDescent="0.2">
      <c r="F34" t="s">
        <v>41</v>
      </c>
    </row>
    <row r="35" spans="6:12" x14ac:dyDescent="0.2">
      <c r="F35" t="s">
        <v>42</v>
      </c>
    </row>
    <row r="36" spans="6:12" x14ac:dyDescent="0.2">
      <c r="F36" t="s">
        <v>43</v>
      </c>
    </row>
    <row r="37" spans="6:12" x14ac:dyDescent="0.2">
      <c r="F37" t="s">
        <v>44</v>
      </c>
      <c r="K37" s="27">
        <f>I24+I32</f>
        <v>40.021097555315215</v>
      </c>
      <c r="L37" s="28">
        <f>K37*L26</f>
        <v>40021097.555315219</v>
      </c>
    </row>
    <row r="39" spans="6:12" x14ac:dyDescent="0.2">
      <c r="F39" t="s">
        <v>46</v>
      </c>
      <c r="I39">
        <v>4.294259907690009E-3</v>
      </c>
    </row>
    <row r="40" spans="6:12" x14ac:dyDescent="0.2">
      <c r="F40" t="s">
        <v>47</v>
      </c>
      <c r="I40">
        <f>NORMSINV(0.025)</f>
        <v>-1.9599639845400538</v>
      </c>
    </row>
    <row r="41" spans="6:12" x14ac:dyDescent="0.2">
      <c r="F41" t="s">
        <v>48</v>
      </c>
      <c r="I41" s="29">
        <f>L37*19.67</f>
        <v>787214988.91305041</v>
      </c>
    </row>
    <row r="42" spans="6:12" x14ac:dyDescent="0.2">
      <c r="F42" s="24" t="s">
        <v>49</v>
      </c>
      <c r="G42" s="24"/>
      <c r="H42" s="24"/>
      <c r="I42" s="30">
        <f>I39*I40*I41</f>
        <v>-6625669.550149017</v>
      </c>
    </row>
  </sheetData>
  <mergeCells count="5">
    <mergeCell ref="F13:H13"/>
    <mergeCell ref="E5:H5"/>
    <mergeCell ref="J5:M5"/>
    <mergeCell ref="A13:C13"/>
    <mergeCell ref="A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5"/>
  <sheetViews>
    <sheetView workbookViewId="0">
      <selection activeCell="D15" sqref="D15"/>
    </sheetView>
  </sheetViews>
  <sheetFormatPr baseColWidth="10" defaultRowHeight="15" x14ac:dyDescent="0.2"/>
  <sheetData>
    <row r="3" spans="2:16" x14ac:dyDescent="0.2">
      <c r="B3" s="5" t="s">
        <v>14</v>
      </c>
    </row>
    <row r="5" spans="2:16" x14ac:dyDescent="0.2">
      <c r="C5" s="37" t="s">
        <v>12</v>
      </c>
      <c r="D5" s="37"/>
      <c r="E5" s="37"/>
      <c r="F5" s="37"/>
      <c r="H5" s="37" t="s">
        <v>13</v>
      </c>
      <c r="I5" s="37"/>
      <c r="J5" s="37"/>
      <c r="K5" s="37"/>
      <c r="M5" s="8" t="s">
        <v>19</v>
      </c>
      <c r="N5" s="8" t="s">
        <v>21</v>
      </c>
      <c r="O5" s="8" t="s">
        <v>24</v>
      </c>
      <c r="P5" s="8" t="s">
        <v>25</v>
      </c>
    </row>
    <row r="6" spans="2:16" x14ac:dyDescent="0.2">
      <c r="C6" s="1" t="s">
        <v>1</v>
      </c>
      <c r="D6" s="6">
        <v>0.08</v>
      </c>
      <c r="E6" s="7">
        <v>8.5000000000000006E-2</v>
      </c>
      <c r="F6" s="6">
        <v>0.09</v>
      </c>
      <c r="H6" s="1" t="s">
        <v>1</v>
      </c>
      <c r="I6" s="6">
        <v>7.0000000000000007E-2</v>
      </c>
      <c r="J6" s="7">
        <v>7.4999999999999997E-2</v>
      </c>
      <c r="K6" s="6">
        <v>0.08</v>
      </c>
      <c r="M6" s="1" t="s">
        <v>16</v>
      </c>
      <c r="N6" s="1" t="s">
        <v>22</v>
      </c>
      <c r="O6" s="1">
        <v>1500</v>
      </c>
      <c r="P6" s="3">
        <v>7.5999999999999998E-2</v>
      </c>
    </row>
    <row r="7" spans="2:16" x14ac:dyDescent="0.2">
      <c r="C7" s="1" t="s">
        <v>15</v>
      </c>
      <c r="D7" s="1">
        <v>-1221</v>
      </c>
      <c r="E7" s="1">
        <v>-1759</v>
      </c>
      <c r="F7" s="1">
        <v>-1159</v>
      </c>
      <c r="H7" s="1" t="s">
        <v>15</v>
      </c>
      <c r="I7" s="1">
        <v>707</v>
      </c>
      <c r="J7" s="1">
        <v>342</v>
      </c>
      <c r="K7" s="1">
        <v>-53</v>
      </c>
      <c r="M7" s="1" t="s">
        <v>17</v>
      </c>
      <c r="N7" s="1" t="s">
        <v>22</v>
      </c>
      <c r="O7" s="1">
        <v>2600</v>
      </c>
      <c r="P7" s="3">
        <v>7.6999999999999999E-2</v>
      </c>
    </row>
    <row r="8" spans="2:16" x14ac:dyDescent="0.2">
      <c r="C8" s="1" t="s">
        <v>16</v>
      </c>
      <c r="D8" s="1">
        <v>-2038</v>
      </c>
      <c r="E8" s="1">
        <v>309</v>
      </c>
      <c r="F8" s="1">
        <v>678</v>
      </c>
      <c r="H8" s="1" t="s">
        <v>16</v>
      </c>
      <c r="I8" s="1">
        <v>-338</v>
      </c>
      <c r="J8" s="1">
        <v>-917</v>
      </c>
      <c r="K8" s="1">
        <v>-121</v>
      </c>
      <c r="M8" s="1" t="s">
        <v>18</v>
      </c>
      <c r="N8" s="1" t="s">
        <v>23</v>
      </c>
      <c r="O8" s="1">
        <v>1800</v>
      </c>
      <c r="P8" s="3">
        <v>7.9000000000000001E-2</v>
      </c>
    </row>
    <row r="9" spans="2:16" x14ac:dyDescent="0.2">
      <c r="C9" s="1" t="s">
        <v>17</v>
      </c>
      <c r="D9" s="1">
        <v>-1581</v>
      </c>
      <c r="E9" s="1">
        <v>513</v>
      </c>
      <c r="F9" s="1">
        <v>782</v>
      </c>
      <c r="H9" s="1" t="s">
        <v>17</v>
      </c>
      <c r="I9" s="1">
        <v>389</v>
      </c>
      <c r="J9" s="1">
        <v>-758</v>
      </c>
      <c r="K9" s="1">
        <v>-188</v>
      </c>
      <c r="M9" s="1" t="s">
        <v>20</v>
      </c>
      <c r="N9" s="1" t="s">
        <v>23</v>
      </c>
      <c r="O9" s="1">
        <v>1900</v>
      </c>
      <c r="P9" s="3">
        <v>0.08</v>
      </c>
    </row>
    <row r="10" spans="2:16" x14ac:dyDescent="0.2">
      <c r="C10" s="1" t="s">
        <v>18</v>
      </c>
      <c r="D10" s="1">
        <v>-2402</v>
      </c>
      <c r="E10" s="1">
        <v>-320</v>
      </c>
      <c r="F10" s="1">
        <v>-583</v>
      </c>
      <c r="H10" s="1" t="s">
        <v>18</v>
      </c>
      <c r="I10" s="1">
        <v>-677</v>
      </c>
      <c r="J10" s="1">
        <v>171</v>
      </c>
      <c r="K10" s="1">
        <v>456</v>
      </c>
    </row>
    <row r="13" spans="2:16" x14ac:dyDescent="0.2">
      <c r="D13" s="31" t="s">
        <v>6</v>
      </c>
      <c r="E13" s="31"/>
      <c r="F13" s="31"/>
    </row>
    <row r="14" spans="2:16" x14ac:dyDescent="0.2">
      <c r="C14" s="1" t="s">
        <v>1</v>
      </c>
      <c r="D14" s="6">
        <v>0.08</v>
      </c>
      <c r="E14" s="7">
        <v>8.5000000000000006E-2</v>
      </c>
      <c r="F14" s="6">
        <v>0.09</v>
      </c>
      <c r="H14" t="s">
        <v>27</v>
      </c>
    </row>
    <row r="15" spans="2:16" x14ac:dyDescent="0.2">
      <c r="C15" s="1" t="s">
        <v>15</v>
      </c>
      <c r="D15" s="3">
        <v>0.20850000000000002</v>
      </c>
      <c r="E15" s="3">
        <v>0.21389999999999998</v>
      </c>
      <c r="F15" s="3">
        <v>0.22550000000000001</v>
      </c>
      <c r="H15" t="s">
        <v>26</v>
      </c>
    </row>
    <row r="16" spans="2:16" x14ac:dyDescent="0.2">
      <c r="C16" s="1" t="s">
        <v>16</v>
      </c>
      <c r="D16" s="3">
        <v>0.21410000000000001</v>
      </c>
      <c r="E16" s="3">
        <v>0.21860000000000002</v>
      </c>
      <c r="F16" s="3">
        <v>0.22670000000000001</v>
      </c>
      <c r="H16" s="1" t="s">
        <v>15</v>
      </c>
      <c r="I16" s="1">
        <v>9</v>
      </c>
    </row>
    <row r="17" spans="3:9" x14ac:dyDescent="0.2">
      <c r="C17" s="1" t="s">
        <v>17</v>
      </c>
      <c r="D17" s="3">
        <v>0.2175</v>
      </c>
      <c r="E17" s="3">
        <v>0.221</v>
      </c>
      <c r="F17" s="3">
        <v>0.22750000000000001</v>
      </c>
      <c r="H17" s="1" t="s">
        <v>16</v>
      </c>
      <c r="I17" s="1">
        <v>8</v>
      </c>
    </row>
    <row r="18" spans="3:9" x14ac:dyDescent="0.2">
      <c r="C18" s="1" t="s">
        <v>18</v>
      </c>
      <c r="D18" s="3">
        <v>0.2243</v>
      </c>
      <c r="E18" s="3">
        <v>0.2263</v>
      </c>
      <c r="F18" s="3">
        <v>0.23070000000000002</v>
      </c>
      <c r="H18" s="1" t="s">
        <v>17</v>
      </c>
      <c r="I18" s="1">
        <v>6</v>
      </c>
    </row>
    <row r="19" spans="3:9" x14ac:dyDescent="0.2">
      <c r="H19" s="1" t="s">
        <v>18</v>
      </c>
      <c r="I19" s="1">
        <v>5</v>
      </c>
    </row>
    <row r="20" spans="3:9" x14ac:dyDescent="0.2">
      <c r="D20" s="31" t="s">
        <v>6</v>
      </c>
      <c r="E20" s="31"/>
      <c r="F20" s="31"/>
      <c r="H20" s="1" t="s">
        <v>20</v>
      </c>
      <c r="I20" s="1">
        <v>7</v>
      </c>
    </row>
    <row r="21" spans="3:9" x14ac:dyDescent="0.2">
      <c r="C21" s="4" t="s">
        <v>1</v>
      </c>
      <c r="D21" s="6">
        <v>7.0000000000000007E-2</v>
      </c>
      <c r="E21" s="7">
        <v>7.4999999999999997E-2</v>
      </c>
      <c r="F21" s="6">
        <v>0.08</v>
      </c>
    </row>
    <row r="22" spans="3:9" x14ac:dyDescent="0.2">
      <c r="C22" s="4" t="s">
        <v>15</v>
      </c>
      <c r="D22" s="3">
        <v>0.19969999999999999</v>
      </c>
      <c r="E22" s="3">
        <v>0.2046</v>
      </c>
      <c r="F22" s="3">
        <v>0.20849999999999999</v>
      </c>
      <c r="H22" s="9" t="s">
        <v>28</v>
      </c>
    </row>
    <row r="23" spans="3:9" x14ac:dyDescent="0.2">
      <c r="C23" s="4" t="s">
        <v>16</v>
      </c>
      <c r="D23" s="3">
        <v>0.20380000000000001</v>
      </c>
      <c r="E23" s="3">
        <v>0.20930000000000001</v>
      </c>
      <c r="F23" s="3">
        <v>0.21410000000000001</v>
      </c>
      <c r="H23" s="9" t="s">
        <v>29</v>
      </c>
    </row>
    <row r="24" spans="3:9" x14ac:dyDescent="0.2">
      <c r="C24" s="4" t="s">
        <v>17</v>
      </c>
      <c r="D24" s="3">
        <v>0.2049</v>
      </c>
      <c r="E24" s="3">
        <v>0.21179999999999999</v>
      </c>
      <c r="F24" s="3">
        <v>0.2175</v>
      </c>
      <c r="H24" t="s">
        <v>30</v>
      </c>
    </row>
    <row r="25" spans="3:9" x14ac:dyDescent="0.2">
      <c r="C25" s="4" t="s">
        <v>18</v>
      </c>
      <c r="D25" s="3">
        <v>0.2034</v>
      </c>
      <c r="E25" s="3">
        <v>0.20960000000000001</v>
      </c>
      <c r="F25" s="3">
        <v>0.2243</v>
      </c>
    </row>
  </sheetData>
  <mergeCells count="4">
    <mergeCell ref="C5:F5"/>
    <mergeCell ref="H5:K5"/>
    <mergeCell ref="D13:F13"/>
    <mergeCell ref="D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P42"/>
  <sheetViews>
    <sheetView topLeftCell="C12" zoomScale="115" zoomScaleNormal="210" workbookViewId="0">
      <selection activeCell="L18" sqref="L18"/>
    </sheetView>
  </sheetViews>
  <sheetFormatPr baseColWidth="10" defaultRowHeight="15" x14ac:dyDescent="0.2"/>
  <cols>
    <col min="9" max="9" width="16.6640625" bestFit="1" customWidth="1"/>
    <col min="12" max="12" width="15.6640625" bestFit="1" customWidth="1"/>
    <col min="15" max="15" width="14.5" bestFit="1" customWidth="1"/>
  </cols>
  <sheetData>
    <row r="3" spans="1:13" x14ac:dyDescent="0.2">
      <c r="D3" s="5" t="s">
        <v>0</v>
      </c>
    </row>
    <row r="5" spans="1:13" x14ac:dyDescent="0.2">
      <c r="E5" s="32" t="s">
        <v>7</v>
      </c>
      <c r="F5" s="32"/>
      <c r="G5" s="32"/>
      <c r="H5" s="32"/>
      <c r="J5" s="33" t="s">
        <v>8</v>
      </c>
      <c r="K5" s="33"/>
      <c r="L5" s="33"/>
      <c r="M5" s="33"/>
    </row>
    <row r="6" spans="1:13" x14ac:dyDescent="0.2">
      <c r="A6" s="10" t="s">
        <v>31</v>
      </c>
      <c r="B6" t="s">
        <v>32</v>
      </c>
      <c r="C6" t="s">
        <v>33</v>
      </c>
      <c r="E6" s="10" t="s">
        <v>1</v>
      </c>
      <c r="F6" s="2">
        <v>19</v>
      </c>
      <c r="G6" s="2">
        <v>19.5</v>
      </c>
      <c r="H6" s="2">
        <v>20</v>
      </c>
      <c r="J6" s="10" t="s">
        <v>1</v>
      </c>
      <c r="K6" s="2">
        <v>19</v>
      </c>
      <c r="L6" s="2">
        <v>19.5</v>
      </c>
      <c r="M6" s="2">
        <v>20</v>
      </c>
    </row>
    <row r="7" spans="1:13" x14ac:dyDescent="0.2">
      <c r="A7" s="10" t="s">
        <v>2</v>
      </c>
      <c r="B7" s="11">
        <v>7.6100000000000001E-2</v>
      </c>
      <c r="C7" s="11">
        <v>1.9099999999999999E-2</v>
      </c>
      <c r="E7" s="10" t="s">
        <v>2</v>
      </c>
      <c r="F7" s="10">
        <v>-7</v>
      </c>
      <c r="G7" s="10">
        <v>-4</v>
      </c>
      <c r="H7" s="10">
        <v>-39</v>
      </c>
      <c r="J7" s="10" t="s">
        <v>2</v>
      </c>
      <c r="K7" s="10">
        <v>-3</v>
      </c>
      <c r="L7" s="10">
        <v>3</v>
      </c>
      <c r="M7" s="10">
        <v>17</v>
      </c>
    </row>
    <row r="8" spans="1:13" x14ac:dyDescent="0.2">
      <c r="A8" s="10" t="s">
        <v>3</v>
      </c>
      <c r="B8" s="11">
        <f>(B7+B9)/2</f>
        <v>7.5999999999999998E-2</v>
      </c>
      <c r="C8" s="11">
        <v>1.9E-2</v>
      </c>
      <c r="E8" s="10" t="s">
        <v>3</v>
      </c>
      <c r="F8" s="10">
        <v>-5</v>
      </c>
      <c r="G8" s="10">
        <v>-30</v>
      </c>
      <c r="H8" s="10">
        <v>8</v>
      </c>
      <c r="J8" s="10" t="s">
        <v>3</v>
      </c>
      <c r="K8" s="10">
        <v>-7</v>
      </c>
      <c r="L8" s="10">
        <v>9</v>
      </c>
      <c r="M8" s="10">
        <v>-24</v>
      </c>
    </row>
    <row r="9" spans="1:13" x14ac:dyDescent="0.2">
      <c r="A9" s="10" t="s">
        <v>4</v>
      </c>
      <c r="B9" s="11">
        <v>7.5899999999999995E-2</v>
      </c>
      <c r="C9" s="11">
        <v>1.83E-2</v>
      </c>
      <c r="E9" s="10" t="s">
        <v>4</v>
      </c>
      <c r="F9" s="10">
        <v>18</v>
      </c>
      <c r="G9" s="10">
        <v>46</v>
      </c>
      <c r="H9" s="10">
        <v>-11</v>
      </c>
      <c r="J9" s="10" t="s">
        <v>4</v>
      </c>
      <c r="K9" s="10">
        <v>-10</v>
      </c>
      <c r="L9" s="10">
        <v>15</v>
      </c>
      <c r="M9" s="10">
        <v>15</v>
      </c>
    </row>
    <row r="10" spans="1:13" x14ac:dyDescent="0.2">
      <c r="A10" s="10" t="s">
        <v>5</v>
      </c>
      <c r="B10" s="11">
        <v>7.4200000000000002E-2</v>
      </c>
      <c r="C10" s="11">
        <v>1.8800000000000001E-2</v>
      </c>
      <c r="E10" s="10" t="s">
        <v>5</v>
      </c>
      <c r="F10" s="10">
        <v>42</v>
      </c>
      <c r="G10" s="10">
        <v>0</v>
      </c>
      <c r="H10" s="10">
        <v>11</v>
      </c>
      <c r="J10" s="10" t="s">
        <v>5</v>
      </c>
      <c r="K10" s="10">
        <v>-21</v>
      </c>
      <c r="L10" s="10">
        <v>4</v>
      </c>
      <c r="M10" s="10">
        <v>-28</v>
      </c>
    </row>
    <row r="11" spans="1:13" x14ac:dyDescent="0.2">
      <c r="F11">
        <f>SUM(F7:F10)</f>
        <v>48</v>
      </c>
      <c r="G11">
        <f t="shared" ref="G11:H11" si="0">SUM(G7:G10)</f>
        <v>12</v>
      </c>
      <c r="H11">
        <f t="shared" si="0"/>
        <v>-31</v>
      </c>
      <c r="I11">
        <f>SUM(F11:H11)</f>
        <v>29</v>
      </c>
    </row>
    <row r="12" spans="1:13" ht="16" thickBot="1" x14ac:dyDescent="0.25"/>
    <row r="13" spans="1:13" x14ac:dyDescent="0.2">
      <c r="A13" s="34" t="s">
        <v>34</v>
      </c>
      <c r="B13" s="35"/>
      <c r="C13" s="36"/>
      <c r="F13" s="31" t="s">
        <v>6</v>
      </c>
      <c r="G13" s="31"/>
      <c r="H13" s="31"/>
    </row>
    <row r="14" spans="1:13" x14ac:dyDescent="0.2">
      <c r="A14" s="12">
        <v>0.95741152885297398</v>
      </c>
      <c r="B14" s="13">
        <v>0.78477871151212597</v>
      </c>
      <c r="C14" s="14">
        <v>0.48492795899632402</v>
      </c>
      <c r="E14" s="10" t="s">
        <v>1</v>
      </c>
      <c r="F14" s="2">
        <v>19</v>
      </c>
      <c r="G14" s="2">
        <v>19.5</v>
      </c>
      <c r="H14" s="2">
        <v>20</v>
      </c>
      <c r="J14" s="27" t="s">
        <v>11</v>
      </c>
      <c r="K14" s="27"/>
    </row>
    <row r="15" spans="1:13" x14ac:dyDescent="0.2">
      <c r="A15" s="12">
        <v>0.90627928670575397</v>
      </c>
      <c r="B15" s="13">
        <v>0.748714461730417</v>
      </c>
      <c r="C15" s="14">
        <v>0.533125221356895</v>
      </c>
      <c r="E15" s="10" t="s">
        <v>2</v>
      </c>
      <c r="F15" s="3">
        <v>9.9500000000000005E-2</v>
      </c>
      <c r="G15" s="3">
        <v>0.10489999999999999</v>
      </c>
      <c r="H15" s="3">
        <v>0.11650000000000001</v>
      </c>
      <c r="J15" t="s">
        <v>9</v>
      </c>
    </row>
    <row r="16" spans="1:13" x14ac:dyDescent="0.2">
      <c r="A16" s="12">
        <v>0.87701852989473095</v>
      </c>
      <c r="B16" s="13">
        <v>0.73968195867894804</v>
      </c>
      <c r="C16" s="14">
        <v>0.56419686834567895</v>
      </c>
      <c r="E16" s="10" t="s">
        <v>3</v>
      </c>
      <c r="F16" s="3">
        <v>0.1011</v>
      </c>
      <c r="G16" s="3">
        <v>0.1056</v>
      </c>
      <c r="H16" s="3">
        <v>0.1137</v>
      </c>
      <c r="J16" t="s">
        <v>10</v>
      </c>
    </row>
    <row r="17" spans="1:16" ht="16" thickBot="1" x14ac:dyDescent="0.25">
      <c r="A17" s="15">
        <v>0.83810924479098903</v>
      </c>
      <c r="B17" s="16">
        <v>0.73718130448753505</v>
      </c>
      <c r="C17" s="17">
        <v>0.61579023994410098</v>
      </c>
      <c r="E17" s="10" t="s">
        <v>4</v>
      </c>
      <c r="F17" s="3">
        <v>0.10249999999999999</v>
      </c>
      <c r="G17" s="3">
        <v>0.106</v>
      </c>
      <c r="H17" s="3">
        <v>0.1125</v>
      </c>
    </row>
    <row r="18" spans="1:16" ht="16" thickBot="1" x14ac:dyDescent="0.25">
      <c r="E18" s="10" t="s">
        <v>5</v>
      </c>
      <c r="F18" s="3">
        <v>0.1043</v>
      </c>
      <c r="G18" s="3">
        <v>0.10630000000000001</v>
      </c>
      <c r="H18" s="3">
        <v>0.11070000000000001</v>
      </c>
      <c r="J18" t="s">
        <v>50</v>
      </c>
      <c r="L18" s="29">
        <f>'ejercicio 1'!L37</f>
        <v>40021097.555315219</v>
      </c>
    </row>
    <row r="19" spans="1:16" x14ac:dyDescent="0.2">
      <c r="A19" s="34" t="s">
        <v>35</v>
      </c>
      <c r="B19" s="35"/>
      <c r="C19" s="36"/>
      <c r="I19" t="s">
        <v>39</v>
      </c>
      <c r="J19" t="s">
        <v>51</v>
      </c>
      <c r="L19" s="29">
        <f>L37</f>
        <v>37946205.926174805</v>
      </c>
      <c r="M19" t="s">
        <v>52</v>
      </c>
      <c r="O19" s="29">
        <f>L18-L19</f>
        <v>2074891.6291404143</v>
      </c>
      <c r="P19" t="s">
        <v>53</v>
      </c>
    </row>
    <row r="20" spans="1:16" x14ac:dyDescent="0.2">
      <c r="A20" s="18">
        <v>-4.0998070509959697E-2</v>
      </c>
      <c r="B20" s="19">
        <v>-0.213630887850808</v>
      </c>
      <c r="C20" s="20">
        <v>-0.51348164036661004</v>
      </c>
      <c r="E20" s="10" t="s">
        <v>2</v>
      </c>
      <c r="F20">
        <f>A14*F7</f>
        <v>-6.7018807019708175</v>
      </c>
      <c r="G20">
        <f t="shared" ref="G20:H23" si="1">B14*G7</f>
        <v>-3.1391148460485039</v>
      </c>
      <c r="H20">
        <f t="shared" si="1"/>
        <v>-18.912190400856637</v>
      </c>
      <c r="I20" s="25">
        <f>SUM(F20:H20)</f>
        <v>-28.753185948875959</v>
      </c>
      <c r="P20" t="s">
        <v>54</v>
      </c>
    </row>
    <row r="21" spans="1:16" x14ac:dyDescent="0.2">
      <c r="A21" s="18">
        <v>-9.0559055228217195E-2</v>
      </c>
      <c r="B21" s="19">
        <v>-0.248123880203554</v>
      </c>
      <c r="C21" s="20">
        <v>-0.46371312057707598</v>
      </c>
      <c r="E21" s="10" t="s">
        <v>3</v>
      </c>
      <c r="F21">
        <f t="shared" ref="F21:F23" si="2">A15*F8</f>
        <v>-4.5313964335287702</v>
      </c>
      <c r="G21">
        <f t="shared" si="1"/>
        <v>-22.46143385191251</v>
      </c>
      <c r="H21">
        <f t="shared" si="1"/>
        <v>4.26500177085516</v>
      </c>
      <c r="I21" s="25">
        <f t="shared" ref="I21:I22" si="3">SUM(F21:H21)</f>
        <v>-22.727828514586118</v>
      </c>
    </row>
    <row r="22" spans="1:16" x14ac:dyDescent="0.2">
      <c r="A22" s="18">
        <v>-0.118416919476404</v>
      </c>
      <c r="B22" s="19">
        <v>-0.255753490692188</v>
      </c>
      <c r="C22" s="20">
        <v>-0.43123858102545698</v>
      </c>
      <c r="E22" s="10" t="s">
        <v>4</v>
      </c>
      <c r="F22">
        <f t="shared" si="2"/>
        <v>15.786333538105158</v>
      </c>
      <c r="G22">
        <f t="shared" si="1"/>
        <v>34.025370099231608</v>
      </c>
      <c r="H22">
        <f t="shared" si="1"/>
        <v>-6.2061655518024681</v>
      </c>
      <c r="I22" s="25">
        <f t="shared" si="3"/>
        <v>43.605538085534292</v>
      </c>
    </row>
    <row r="23" spans="1:16" ht="16" thickBot="1" x14ac:dyDescent="0.25">
      <c r="A23" s="21">
        <v>-0.15253479710304599</v>
      </c>
      <c r="B23" s="22">
        <v>-0.25346273740649999</v>
      </c>
      <c r="C23" s="23">
        <v>-0.37485380194993401</v>
      </c>
      <c r="E23" s="10" t="s">
        <v>5</v>
      </c>
      <c r="F23">
        <f t="shared" si="2"/>
        <v>35.200588281221542</v>
      </c>
      <c r="G23">
        <f t="shared" si="1"/>
        <v>0</v>
      </c>
      <c r="H23">
        <f t="shared" si="1"/>
        <v>6.7736926393851107</v>
      </c>
      <c r="I23" s="25">
        <f>SUM(F23:H23)</f>
        <v>41.974280920606653</v>
      </c>
    </row>
    <row r="24" spans="1:16" x14ac:dyDescent="0.2">
      <c r="E24" s="10" t="s">
        <v>38</v>
      </c>
      <c r="F24" s="5">
        <f>SUM(F20:F23)</f>
        <v>39.753644683827112</v>
      </c>
      <c r="G24" s="5">
        <f t="shared" ref="G24:H24" si="4">SUM(G20:G23)</f>
        <v>8.4248214012705951</v>
      </c>
      <c r="H24" s="5">
        <f t="shared" si="4"/>
        <v>-14.079661542418833</v>
      </c>
      <c r="I24" s="24">
        <f>SUM(F24:H24)</f>
        <v>34.098804542678877</v>
      </c>
      <c r="J24" s="24" t="s">
        <v>36</v>
      </c>
    </row>
    <row r="25" spans="1:16" x14ac:dyDescent="0.2">
      <c r="J25" s="24" t="s">
        <v>37</v>
      </c>
      <c r="L25" t="s">
        <v>45</v>
      </c>
    </row>
    <row r="26" spans="1:16" x14ac:dyDescent="0.2">
      <c r="L26">
        <v>1000000</v>
      </c>
    </row>
    <row r="27" spans="1:16" x14ac:dyDescent="0.2">
      <c r="I27" t="s">
        <v>39</v>
      </c>
    </row>
    <row r="28" spans="1:16" x14ac:dyDescent="0.2">
      <c r="E28" s="10" t="s">
        <v>2</v>
      </c>
      <c r="F28">
        <f t="array" ref="F28:H31">A20:C23*K7:M10</f>
        <v>0.12299421152987909</v>
      </c>
      <c r="G28">
        <v>-0.64089266355242402</v>
      </c>
      <c r="H28">
        <v>-8.7291878862323706</v>
      </c>
      <c r="I28" s="5">
        <f>SUM(F28:H28)</f>
        <v>-9.2470863382549151</v>
      </c>
    </row>
    <row r="29" spans="1:16" x14ac:dyDescent="0.2">
      <c r="E29" s="10" t="s">
        <v>3</v>
      </c>
      <c r="F29">
        <v>0.63391338659752039</v>
      </c>
      <c r="G29">
        <v>-2.2331149218319859</v>
      </c>
      <c r="H29">
        <v>11.129114893849824</v>
      </c>
      <c r="I29" s="5">
        <f t="shared" ref="I29:I31" si="5">SUM(F29:H29)</f>
        <v>9.5299133586153584</v>
      </c>
    </row>
    <row r="30" spans="1:16" x14ac:dyDescent="0.2">
      <c r="E30" s="10" t="s">
        <v>4</v>
      </c>
      <c r="F30">
        <v>1.18416919476404</v>
      </c>
      <c r="G30">
        <v>-3.8363023603828199</v>
      </c>
      <c r="H30">
        <v>-6.468578715381855</v>
      </c>
      <c r="I30" s="5">
        <f t="shared" si="5"/>
        <v>-9.1207118810006342</v>
      </c>
    </row>
    <row r="31" spans="1:16" x14ac:dyDescent="0.2">
      <c r="E31" s="10" t="s">
        <v>5</v>
      </c>
      <c r="F31">
        <v>3.2032307391639656</v>
      </c>
      <c r="G31">
        <v>-1.013850949626</v>
      </c>
      <c r="H31">
        <v>10.495906454598153</v>
      </c>
      <c r="I31" s="5">
        <f t="shared" si="5"/>
        <v>12.685286244136119</v>
      </c>
    </row>
    <row r="32" spans="1:16" x14ac:dyDescent="0.2">
      <c r="E32" s="10" t="s">
        <v>38</v>
      </c>
      <c r="F32" s="5">
        <f>SUM(F28:F31)</f>
        <v>5.1443075320554055</v>
      </c>
      <c r="G32" s="5">
        <f t="shared" ref="G32:H32" si="6">SUM(G28:G31)</f>
        <v>-7.7241608953932301</v>
      </c>
      <c r="H32" s="5">
        <f t="shared" si="6"/>
        <v>6.4272547468337509</v>
      </c>
      <c r="I32" s="26">
        <f>SUM(I28:I31)</f>
        <v>3.847401383495928</v>
      </c>
      <c r="J32" t="s">
        <v>40</v>
      </c>
    </row>
    <row r="34" spans="6:12" x14ac:dyDescent="0.2">
      <c r="F34" t="s">
        <v>41</v>
      </c>
    </row>
    <row r="35" spans="6:12" x14ac:dyDescent="0.2">
      <c r="F35" t="s">
        <v>42</v>
      </c>
    </row>
    <row r="36" spans="6:12" x14ac:dyDescent="0.2">
      <c r="F36" t="s">
        <v>43</v>
      </c>
    </row>
    <row r="37" spans="6:12" x14ac:dyDescent="0.2">
      <c r="F37" t="s">
        <v>44</v>
      </c>
      <c r="K37" s="27">
        <f>I24+I32</f>
        <v>37.946205926174805</v>
      </c>
      <c r="L37" s="28">
        <f>K37*L26</f>
        <v>37946205.926174805</v>
      </c>
    </row>
    <row r="39" spans="6:12" x14ac:dyDescent="0.2">
      <c r="F39" t="s">
        <v>46</v>
      </c>
      <c r="I39">
        <v>4.294259907690009E-3</v>
      </c>
    </row>
    <row r="40" spans="6:12" x14ac:dyDescent="0.2">
      <c r="F40" t="s">
        <v>47</v>
      </c>
      <c r="I40">
        <f>NORMSINV(0.025)</f>
        <v>-1.9599639845400538</v>
      </c>
    </row>
    <row r="41" spans="6:12" x14ac:dyDescent="0.2">
      <c r="F41" t="s">
        <v>48</v>
      </c>
      <c r="I41" s="29">
        <f>L37*19.67</f>
        <v>746401870.56785846</v>
      </c>
    </row>
    <row r="42" spans="6:12" x14ac:dyDescent="0.2">
      <c r="F42" s="24" t="s">
        <v>49</v>
      </c>
      <c r="G42" s="24"/>
      <c r="H42" s="24"/>
      <c r="I42" s="30">
        <f>I39*I40*I41</f>
        <v>-6282162.0721730934</v>
      </c>
    </row>
  </sheetData>
  <mergeCells count="5">
    <mergeCell ref="E5:H5"/>
    <mergeCell ref="J5:M5"/>
    <mergeCell ref="A13:C13"/>
    <mergeCell ref="F13:H13"/>
    <mergeCell ref="A19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P42"/>
  <sheetViews>
    <sheetView zoomScale="92" zoomScaleNormal="210" workbookViewId="0">
      <selection activeCell="M22" sqref="M22"/>
    </sheetView>
  </sheetViews>
  <sheetFormatPr baseColWidth="10" defaultRowHeight="15" x14ac:dyDescent="0.2"/>
  <cols>
    <col min="9" max="9" width="16.6640625" bestFit="1" customWidth="1"/>
    <col min="12" max="12" width="15.6640625" bestFit="1" customWidth="1"/>
    <col min="15" max="15" width="14.5" bestFit="1" customWidth="1"/>
  </cols>
  <sheetData>
    <row r="3" spans="1:13" x14ac:dyDescent="0.2">
      <c r="D3" s="5" t="s">
        <v>0</v>
      </c>
    </row>
    <row r="5" spans="1:13" x14ac:dyDescent="0.2">
      <c r="E5" s="32" t="s">
        <v>7</v>
      </c>
      <c r="F5" s="32"/>
      <c r="G5" s="32"/>
      <c r="H5" s="32"/>
      <c r="J5" s="33" t="s">
        <v>8</v>
      </c>
      <c r="K5" s="33"/>
      <c r="L5" s="33"/>
      <c r="M5" s="33"/>
    </row>
    <row r="6" spans="1:13" x14ac:dyDescent="0.2">
      <c r="A6" s="10" t="s">
        <v>31</v>
      </c>
      <c r="B6" t="s">
        <v>32</v>
      </c>
      <c r="C6" t="s">
        <v>33</v>
      </c>
      <c r="E6" s="10" t="s">
        <v>1</v>
      </c>
      <c r="F6" s="2">
        <v>19</v>
      </c>
      <c r="G6" s="2">
        <v>19.5</v>
      </c>
      <c r="H6" s="2">
        <v>20</v>
      </c>
      <c r="J6" s="10" t="s">
        <v>1</v>
      </c>
      <c r="K6" s="2">
        <v>19</v>
      </c>
      <c r="L6" s="2">
        <v>19.5</v>
      </c>
      <c r="M6" s="2">
        <v>20</v>
      </c>
    </row>
    <row r="7" spans="1:13" x14ac:dyDescent="0.2">
      <c r="A7" s="10" t="s">
        <v>2</v>
      </c>
      <c r="B7" s="11">
        <v>7.6100000000000001E-2</v>
      </c>
      <c r="C7" s="11">
        <v>1.9099999999999999E-2</v>
      </c>
      <c r="E7" s="10" t="s">
        <v>2</v>
      </c>
      <c r="F7" s="10">
        <v>-7</v>
      </c>
      <c r="G7" s="10">
        <v>-4</v>
      </c>
      <c r="H7" s="10">
        <v>-39</v>
      </c>
      <c r="J7" s="10" t="s">
        <v>2</v>
      </c>
      <c r="K7" s="10">
        <v>-3</v>
      </c>
      <c r="L7" s="10">
        <v>3</v>
      </c>
      <c r="M7" s="10">
        <v>17</v>
      </c>
    </row>
    <row r="8" spans="1:13" x14ac:dyDescent="0.2">
      <c r="A8" s="10" t="s">
        <v>3</v>
      </c>
      <c r="B8" s="11">
        <f>(B7+B9)/2</f>
        <v>7.5999999999999998E-2</v>
      </c>
      <c r="C8" s="11">
        <v>1.9E-2</v>
      </c>
      <c r="E8" s="10" t="s">
        <v>3</v>
      </c>
      <c r="F8" s="10">
        <v>-5</v>
      </c>
      <c r="G8" s="10">
        <v>-30</v>
      </c>
      <c r="H8" s="10">
        <v>8</v>
      </c>
      <c r="J8" s="10" t="s">
        <v>3</v>
      </c>
      <c r="K8" s="10">
        <v>-7</v>
      </c>
      <c r="L8" s="10">
        <v>9</v>
      </c>
      <c r="M8" s="10">
        <v>-24</v>
      </c>
    </row>
    <row r="9" spans="1:13" x14ac:dyDescent="0.2">
      <c r="A9" s="10" t="s">
        <v>4</v>
      </c>
      <c r="B9" s="11">
        <v>7.5899999999999995E-2</v>
      </c>
      <c r="C9" s="11">
        <v>1.83E-2</v>
      </c>
      <c r="E9" s="10" t="s">
        <v>4</v>
      </c>
      <c r="F9" s="10">
        <v>18</v>
      </c>
      <c r="G9" s="10">
        <v>46</v>
      </c>
      <c r="H9" s="10">
        <v>-11</v>
      </c>
      <c r="J9" s="10" t="s">
        <v>4</v>
      </c>
      <c r="K9" s="10">
        <v>-10</v>
      </c>
      <c r="L9" s="10">
        <v>15</v>
      </c>
      <c r="M9" s="10">
        <v>15</v>
      </c>
    </row>
    <row r="10" spans="1:13" x14ac:dyDescent="0.2">
      <c r="A10" s="10" t="s">
        <v>5</v>
      </c>
      <c r="B10" s="11">
        <v>7.4200000000000002E-2</v>
      </c>
      <c r="C10" s="11">
        <v>1.8800000000000001E-2</v>
      </c>
      <c r="E10" s="10" t="s">
        <v>5</v>
      </c>
      <c r="F10" s="10">
        <v>42</v>
      </c>
      <c r="G10" s="10">
        <v>0</v>
      </c>
      <c r="H10" s="10">
        <v>11</v>
      </c>
      <c r="J10" s="10" t="s">
        <v>5</v>
      </c>
      <c r="K10" s="10">
        <v>-21</v>
      </c>
      <c r="L10" s="10">
        <v>4</v>
      </c>
      <c r="M10" s="10">
        <v>-28</v>
      </c>
    </row>
    <row r="11" spans="1:13" x14ac:dyDescent="0.2">
      <c r="F11">
        <f>SUM(F7:F10)</f>
        <v>48</v>
      </c>
      <c r="G11">
        <f t="shared" ref="G11:H11" si="0">SUM(G7:G10)</f>
        <v>12</v>
      </c>
      <c r="H11">
        <f t="shared" si="0"/>
        <v>-31</v>
      </c>
      <c r="I11">
        <f>SUM(F11:H11)</f>
        <v>29</v>
      </c>
    </row>
    <row r="12" spans="1:13" ht="16" thickBot="1" x14ac:dyDescent="0.25"/>
    <row r="13" spans="1:13" x14ac:dyDescent="0.2">
      <c r="A13" s="34" t="s">
        <v>34</v>
      </c>
      <c r="B13" s="35"/>
      <c r="C13" s="36"/>
      <c r="F13" s="31" t="s">
        <v>6</v>
      </c>
      <c r="G13" s="31"/>
      <c r="H13" s="31"/>
    </row>
    <row r="14" spans="1:13" x14ac:dyDescent="0.2">
      <c r="A14" s="12">
        <v>0.84725549701451897</v>
      </c>
      <c r="B14" s="13">
        <v>0.54734445277168398</v>
      </c>
      <c r="C14" s="14">
        <v>0.26049425037429602</v>
      </c>
      <c r="E14" s="10" t="s">
        <v>1</v>
      </c>
      <c r="F14" s="2">
        <v>19</v>
      </c>
      <c r="G14" s="2">
        <v>19.5</v>
      </c>
      <c r="H14" s="2">
        <v>20</v>
      </c>
      <c r="J14" s="27" t="s">
        <v>11</v>
      </c>
      <c r="K14" s="27"/>
    </row>
    <row r="15" spans="1:13" x14ac:dyDescent="0.2">
      <c r="A15" s="12">
        <v>0.79781273603732294</v>
      </c>
      <c r="B15" s="13">
        <v>0.57984485313086498</v>
      </c>
      <c r="C15" s="14">
        <v>0.361747938377533</v>
      </c>
      <c r="E15" s="10" t="s">
        <v>2</v>
      </c>
      <c r="F15" s="3">
        <v>9.9500000000000005E-2</v>
      </c>
      <c r="G15" s="3">
        <v>0.10489999999999999</v>
      </c>
      <c r="H15" s="3">
        <v>0.11650000000000001</v>
      </c>
      <c r="J15" t="s">
        <v>9</v>
      </c>
    </row>
    <row r="16" spans="1:13" x14ac:dyDescent="0.2">
      <c r="A16" s="12">
        <v>0.77972770895453802</v>
      </c>
      <c r="B16" s="13">
        <v>0.60332563578391596</v>
      </c>
      <c r="C16" s="14">
        <v>0.42141363299547302</v>
      </c>
      <c r="E16" s="10" t="s">
        <v>3</v>
      </c>
      <c r="F16" s="3">
        <v>0.1011</v>
      </c>
      <c r="G16" s="3">
        <v>0.1056</v>
      </c>
      <c r="H16" s="3">
        <v>0.1137</v>
      </c>
      <c r="J16" t="s">
        <v>10</v>
      </c>
    </row>
    <row r="17" spans="1:16" ht="16" thickBot="1" x14ac:dyDescent="0.25">
      <c r="A17" s="15">
        <v>0.76428025107089803</v>
      </c>
      <c r="B17" s="16">
        <v>0.64402840857664101</v>
      </c>
      <c r="C17" s="17">
        <v>0.51503561510164697</v>
      </c>
      <c r="E17" s="10" t="s">
        <v>4</v>
      </c>
      <c r="F17" s="3">
        <v>0.10249999999999999</v>
      </c>
      <c r="G17" s="3">
        <v>0.106</v>
      </c>
      <c r="H17" s="3">
        <v>0.1125</v>
      </c>
    </row>
    <row r="18" spans="1:16" ht="16" thickBot="1" x14ac:dyDescent="0.25">
      <c r="E18" s="10" t="s">
        <v>5</v>
      </c>
      <c r="F18" s="3">
        <v>0.1043</v>
      </c>
      <c r="G18" s="3">
        <v>0.10630000000000001</v>
      </c>
      <c r="H18" s="3">
        <v>0.11070000000000001</v>
      </c>
      <c r="J18" t="s">
        <v>50</v>
      </c>
      <c r="L18" s="29">
        <f>'ejercicio 1'!L37</f>
        <v>40021097.555315219</v>
      </c>
    </row>
    <row r="19" spans="1:16" x14ac:dyDescent="0.2">
      <c r="A19" s="34" t="s">
        <v>35</v>
      </c>
      <c r="B19" s="35"/>
      <c r="C19" s="36"/>
      <c r="I19" t="s">
        <v>39</v>
      </c>
      <c r="J19" t="s">
        <v>51</v>
      </c>
      <c r="L19" s="29">
        <f>L37</f>
        <v>41935251.974302866</v>
      </c>
      <c r="M19" t="s">
        <v>55</v>
      </c>
      <c r="O19" s="29">
        <f>L18-L19</f>
        <v>-1914154.4189876467</v>
      </c>
      <c r="P19" t="s">
        <v>53</v>
      </c>
    </row>
    <row r="20" spans="1:16" x14ac:dyDescent="0.2">
      <c r="A20" s="18">
        <v>-0.151154102348416</v>
      </c>
      <c r="B20" s="19">
        <v>-0.45106514659125002</v>
      </c>
      <c r="C20" s="20">
        <v>-0.73791534898863798</v>
      </c>
      <c r="E20" s="10" t="s">
        <v>2</v>
      </c>
      <c r="F20">
        <f>A14*F7</f>
        <v>-5.9307884791016328</v>
      </c>
      <c r="G20">
        <f t="shared" ref="G20:H23" si="1">B14*G7</f>
        <v>-2.1893778110867359</v>
      </c>
      <c r="H20">
        <f t="shared" si="1"/>
        <v>-10.159275764597545</v>
      </c>
      <c r="I20" s="25">
        <f>SUM(F20:H20)</f>
        <v>-18.279442054785914</v>
      </c>
      <c r="M20" t="s">
        <v>56</v>
      </c>
      <c r="P20" t="s">
        <v>54</v>
      </c>
    </row>
    <row r="21" spans="1:16" x14ac:dyDescent="0.2">
      <c r="A21" s="18">
        <v>-0.199025605896648</v>
      </c>
      <c r="B21" s="19">
        <v>-0.41699348880310699</v>
      </c>
      <c r="C21" s="20">
        <v>-0.63509040355643798</v>
      </c>
      <c r="E21" s="10" t="s">
        <v>3</v>
      </c>
      <c r="F21">
        <f t="shared" ref="F21:F23" si="2">A15*F8</f>
        <v>-3.9890636801866148</v>
      </c>
      <c r="G21">
        <f t="shared" si="1"/>
        <v>-17.395345593925949</v>
      </c>
      <c r="H21">
        <f t="shared" si="1"/>
        <v>2.893983507020264</v>
      </c>
      <c r="I21" s="25">
        <f t="shared" ref="I21:I22" si="3">SUM(F21:H21)</f>
        <v>-18.490425767092301</v>
      </c>
      <c r="M21" t="s">
        <v>57</v>
      </c>
    </row>
    <row r="22" spans="1:16" x14ac:dyDescent="0.2">
      <c r="A22" s="18">
        <v>-0.21570774041659699</v>
      </c>
      <c r="B22" s="19">
        <v>-0.39210981358722002</v>
      </c>
      <c r="C22" s="20">
        <v>-0.57402181637566296</v>
      </c>
      <c r="E22" s="10" t="s">
        <v>4</v>
      </c>
      <c r="F22">
        <f t="shared" si="2"/>
        <v>14.035098761181684</v>
      </c>
      <c r="G22">
        <f t="shared" si="1"/>
        <v>27.752979246060136</v>
      </c>
      <c r="H22">
        <f t="shared" si="1"/>
        <v>-4.6355499629502033</v>
      </c>
      <c r="I22" s="25">
        <f t="shared" si="3"/>
        <v>37.152528044291621</v>
      </c>
    </row>
    <row r="23" spans="1:16" ht="16" thickBot="1" x14ac:dyDescent="0.25">
      <c r="A23" s="21">
        <v>-0.22636379082313701</v>
      </c>
      <c r="B23" s="22">
        <v>-0.34661563331739398</v>
      </c>
      <c r="C23" s="23">
        <v>-0.47560842679238802</v>
      </c>
      <c r="E23" s="10" t="s">
        <v>5</v>
      </c>
      <c r="F23">
        <f t="shared" si="2"/>
        <v>32.099770544977716</v>
      </c>
      <c r="G23">
        <f t="shared" si="1"/>
        <v>0</v>
      </c>
      <c r="H23">
        <f t="shared" si="1"/>
        <v>5.665391766118117</v>
      </c>
      <c r="I23" s="25">
        <f>SUM(F23:H23)</f>
        <v>37.765162311095835</v>
      </c>
    </row>
    <row r="24" spans="1:16" x14ac:dyDescent="0.2">
      <c r="E24" s="10" t="s">
        <v>38</v>
      </c>
      <c r="F24" s="5">
        <f>SUM(F20:F23)</f>
        <v>36.215017146871155</v>
      </c>
      <c r="G24" s="5">
        <f t="shared" ref="G24:H24" si="4">SUM(G20:G23)</f>
        <v>8.1682558410474506</v>
      </c>
      <c r="H24" s="5">
        <f t="shared" si="4"/>
        <v>-6.2354504544093663</v>
      </c>
      <c r="I24" s="24">
        <f>SUM(F24:H24)</f>
        <v>38.147822533509235</v>
      </c>
      <c r="J24" s="24" t="s">
        <v>36</v>
      </c>
    </row>
    <row r="25" spans="1:16" x14ac:dyDescent="0.2">
      <c r="J25" s="24" t="s">
        <v>37</v>
      </c>
      <c r="L25" t="s">
        <v>45</v>
      </c>
    </row>
    <row r="26" spans="1:16" x14ac:dyDescent="0.2">
      <c r="L26">
        <v>1000000</v>
      </c>
    </row>
    <row r="27" spans="1:16" x14ac:dyDescent="0.2">
      <c r="I27" t="s">
        <v>39</v>
      </c>
    </row>
    <row r="28" spans="1:16" x14ac:dyDescent="0.2">
      <c r="E28" s="10" t="s">
        <v>2</v>
      </c>
      <c r="F28">
        <f t="array" ref="F28:H31">A20:C23*K7:M10</f>
        <v>0.45346230704524804</v>
      </c>
      <c r="G28">
        <v>-1.35319543977375</v>
      </c>
      <c r="H28">
        <v>-12.544560932806846</v>
      </c>
      <c r="I28" s="5">
        <f>SUM(F28:H28)</f>
        <v>-13.444294065535347</v>
      </c>
    </row>
    <row r="29" spans="1:16" x14ac:dyDescent="0.2">
      <c r="E29" s="10" t="s">
        <v>3</v>
      </c>
      <c r="F29">
        <v>1.393179241276536</v>
      </c>
      <c r="G29">
        <v>-3.752941399227963</v>
      </c>
      <c r="H29">
        <v>15.242169685354511</v>
      </c>
      <c r="I29" s="5">
        <f t="shared" ref="I29:I31" si="5">SUM(F29:H29)</f>
        <v>12.882407527403085</v>
      </c>
    </row>
    <row r="30" spans="1:16" x14ac:dyDescent="0.2">
      <c r="E30" s="10" t="s">
        <v>4</v>
      </c>
      <c r="F30">
        <v>2.1570774041659697</v>
      </c>
      <c r="G30">
        <v>-5.8816472038083001</v>
      </c>
      <c r="H30">
        <v>-8.6103272456349451</v>
      </c>
      <c r="I30" s="5">
        <f t="shared" si="5"/>
        <v>-12.334897045277275</v>
      </c>
    </row>
    <row r="31" spans="1:16" x14ac:dyDescent="0.2">
      <c r="E31" s="10" t="s">
        <v>5</v>
      </c>
      <c r="F31">
        <v>4.7536396072858773</v>
      </c>
      <c r="G31">
        <v>-1.3864625332695759</v>
      </c>
      <c r="H31">
        <v>13.317035950186865</v>
      </c>
      <c r="I31" s="5">
        <f t="shared" si="5"/>
        <v>16.684213024203167</v>
      </c>
    </row>
    <row r="32" spans="1:16" x14ac:dyDescent="0.2">
      <c r="E32" s="10" t="s">
        <v>38</v>
      </c>
      <c r="F32" s="5">
        <f>SUM(F28:F31)</f>
        <v>8.7573585597736319</v>
      </c>
      <c r="G32" s="5">
        <f t="shared" ref="G32:H32" si="6">SUM(G28:G31)</f>
        <v>-12.374246576079589</v>
      </c>
      <c r="H32" s="5">
        <f t="shared" si="6"/>
        <v>7.4043174570995856</v>
      </c>
      <c r="I32" s="26">
        <f>SUM(I28:I31)</f>
        <v>3.7874294407936304</v>
      </c>
      <c r="J32" t="s">
        <v>40</v>
      </c>
    </row>
    <row r="34" spans="6:12" x14ac:dyDescent="0.2">
      <c r="F34" t="s">
        <v>41</v>
      </c>
    </row>
    <row r="35" spans="6:12" x14ac:dyDescent="0.2">
      <c r="F35" t="s">
        <v>42</v>
      </c>
    </row>
    <row r="36" spans="6:12" x14ac:dyDescent="0.2">
      <c r="F36" t="s">
        <v>43</v>
      </c>
    </row>
    <row r="37" spans="6:12" x14ac:dyDescent="0.2">
      <c r="F37" t="s">
        <v>44</v>
      </c>
      <c r="K37" s="27">
        <f>I24+I32</f>
        <v>41.935251974302865</v>
      </c>
      <c r="L37" s="28">
        <f>K37*L26</f>
        <v>41935251.974302866</v>
      </c>
    </row>
    <row r="39" spans="6:12" x14ac:dyDescent="0.2">
      <c r="F39" t="s">
        <v>46</v>
      </c>
      <c r="I39">
        <v>4.294259907690009E-3</v>
      </c>
    </row>
    <row r="40" spans="6:12" x14ac:dyDescent="0.2">
      <c r="F40" t="s">
        <v>47</v>
      </c>
      <c r="I40">
        <f>NORMSINV(0.025)</f>
        <v>-1.9599639845400538</v>
      </c>
    </row>
    <row r="41" spans="6:12" x14ac:dyDescent="0.2">
      <c r="F41" t="s">
        <v>48</v>
      </c>
      <c r="I41" s="29">
        <f>L37*19.67</f>
        <v>824866406.33453739</v>
      </c>
    </row>
    <row r="42" spans="6:12" x14ac:dyDescent="0.2">
      <c r="F42" s="24" t="s">
        <v>49</v>
      </c>
      <c r="G42" s="24"/>
      <c r="H42" s="24"/>
      <c r="I42" s="30">
        <f>I39*I40*I41</f>
        <v>-6942566.272699927</v>
      </c>
    </row>
  </sheetData>
  <mergeCells count="5">
    <mergeCell ref="E5:H5"/>
    <mergeCell ref="J5:M5"/>
    <mergeCell ref="A13:C13"/>
    <mergeCell ref="F13:H13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ejercicio 1</vt:lpstr>
      <vt:lpstr>ejercicio 2</vt:lpstr>
      <vt:lpstr>si spot +20c</vt:lpstr>
      <vt:lpstr>si spot -20c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Oceguera Gomez</dc:creator>
  <cp:lastModifiedBy>CASTILLO HERRERA, ISRAEL</cp:lastModifiedBy>
  <dcterms:created xsi:type="dcterms:W3CDTF">2019-03-28T16:58:47Z</dcterms:created>
  <dcterms:modified xsi:type="dcterms:W3CDTF">2019-09-29T00:40:26Z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a7de010c-7861-4e7e-a955-c9d6a5f599ea</vt:lpwstr>
  </property>
</Properties>
</file>