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cuments\GitHub\RF_Balance_Profound\Documentation\"/>
    </mc:Choice>
  </mc:AlternateContent>
  <xr:revisionPtr revIDLastSave="0" documentId="13_ncr:1_{7993C954-EEAC-468E-AA47-BE12AE7E91DC}" xr6:coauthVersionLast="47" xr6:coauthVersionMax="47" xr10:uidLastSave="{00000000-0000-0000-0000-000000000000}"/>
  <bookViews>
    <workbookView xWindow="-105" yWindow="4290" windowWidth="21600" windowHeight="11295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" l="1"/>
  <c r="D59" i="1"/>
  <c r="K60" i="1"/>
  <c r="E60" i="1"/>
  <c r="H60" i="1"/>
  <c r="N60" i="1"/>
  <c r="Q60" i="1"/>
  <c r="T60" i="1"/>
  <c r="W60" i="1"/>
  <c r="I60" i="1"/>
  <c r="G60" i="1"/>
  <c r="J60" i="1"/>
  <c r="F71" i="1"/>
  <c r="F70" i="1"/>
  <c r="F69" i="1"/>
  <c r="F68" i="1"/>
  <c r="F67" i="1"/>
  <c r="F66" i="1"/>
  <c r="F65" i="1"/>
  <c r="W55" i="1"/>
  <c r="T55" i="1"/>
  <c r="Q55" i="1"/>
  <c r="N55" i="1"/>
  <c r="K55" i="1"/>
  <c r="H55" i="1"/>
  <c r="E55" i="1"/>
  <c r="W54" i="1"/>
  <c r="T54" i="1"/>
  <c r="Q54" i="1"/>
  <c r="N54" i="1"/>
  <c r="K54" i="1"/>
  <c r="H54" i="1"/>
  <c r="E54" i="1"/>
  <c r="W53" i="1"/>
  <c r="T53" i="1"/>
  <c r="Q53" i="1"/>
  <c r="N53" i="1"/>
  <c r="K53" i="1"/>
  <c r="H53" i="1"/>
  <c r="E53" i="1"/>
  <c r="W52" i="1"/>
  <c r="T52" i="1"/>
  <c r="Q52" i="1"/>
  <c r="N52" i="1"/>
  <c r="K52" i="1"/>
  <c r="H52" i="1"/>
  <c r="E52" i="1"/>
  <c r="W51" i="1"/>
  <c r="T51" i="1"/>
  <c r="Q51" i="1"/>
  <c r="N51" i="1"/>
  <c r="K51" i="1"/>
  <c r="H51" i="1"/>
  <c r="E51" i="1"/>
  <c r="W50" i="1"/>
  <c r="T50" i="1"/>
  <c r="Q50" i="1"/>
  <c r="N50" i="1"/>
  <c r="K50" i="1"/>
  <c r="H50" i="1"/>
  <c r="E50" i="1"/>
  <c r="W49" i="1"/>
  <c r="T49" i="1"/>
  <c r="Q49" i="1"/>
  <c r="N49" i="1"/>
  <c r="K49" i="1"/>
  <c r="H49" i="1"/>
  <c r="E49" i="1"/>
  <c r="W48" i="1"/>
  <c r="T48" i="1"/>
  <c r="Q48" i="1"/>
  <c r="N48" i="1"/>
  <c r="K48" i="1"/>
  <c r="H48" i="1"/>
  <c r="E48" i="1"/>
  <c r="W47" i="1"/>
  <c r="T47" i="1"/>
  <c r="Q47" i="1"/>
  <c r="N47" i="1"/>
  <c r="K47" i="1"/>
  <c r="H47" i="1"/>
  <c r="E47" i="1"/>
  <c r="W46" i="1"/>
  <c r="T46" i="1"/>
  <c r="Q46" i="1"/>
  <c r="N46" i="1"/>
  <c r="K46" i="1"/>
  <c r="H46" i="1"/>
  <c r="E46" i="1"/>
  <c r="W44" i="1"/>
  <c r="T44" i="1"/>
  <c r="Q44" i="1"/>
  <c r="N44" i="1"/>
  <c r="K44" i="1"/>
  <c r="H44" i="1"/>
  <c r="E44" i="1"/>
  <c r="W43" i="1"/>
  <c r="T43" i="1"/>
  <c r="Q43" i="1"/>
  <c r="N43" i="1"/>
  <c r="K43" i="1"/>
  <c r="H43" i="1"/>
  <c r="E43" i="1"/>
  <c r="W42" i="1"/>
  <c r="T42" i="1"/>
  <c r="Q42" i="1"/>
  <c r="N42" i="1"/>
  <c r="K42" i="1"/>
  <c r="H42" i="1"/>
  <c r="E42" i="1"/>
  <c r="W41" i="1"/>
  <c r="T41" i="1"/>
  <c r="Q41" i="1"/>
  <c r="N41" i="1"/>
  <c r="K41" i="1"/>
  <c r="H41" i="1"/>
  <c r="E41" i="1"/>
  <c r="W40" i="1"/>
  <c r="T40" i="1"/>
  <c r="Q40" i="1"/>
  <c r="N40" i="1"/>
  <c r="K40" i="1"/>
  <c r="H40" i="1"/>
  <c r="E40" i="1"/>
  <c r="W39" i="1"/>
  <c r="T39" i="1"/>
  <c r="Q39" i="1"/>
  <c r="N39" i="1"/>
  <c r="K39" i="1"/>
  <c r="H39" i="1"/>
  <c r="E39" i="1"/>
  <c r="W38" i="1"/>
  <c r="T38" i="1"/>
  <c r="Q38" i="1"/>
  <c r="N38" i="1"/>
  <c r="K38" i="1"/>
  <c r="H38" i="1"/>
  <c r="E38" i="1"/>
  <c r="W37" i="1"/>
  <c r="T37" i="1"/>
  <c r="Q37" i="1"/>
  <c r="N37" i="1"/>
  <c r="K37" i="1"/>
  <c r="H37" i="1"/>
  <c r="E37" i="1"/>
  <c r="W36" i="1"/>
  <c r="T36" i="1"/>
  <c r="Q36" i="1"/>
  <c r="N36" i="1"/>
  <c r="K36" i="1"/>
  <c r="H36" i="1"/>
  <c r="E36" i="1"/>
  <c r="W35" i="1"/>
  <c r="T35" i="1"/>
  <c r="Q35" i="1"/>
  <c r="N35" i="1"/>
  <c r="K35" i="1"/>
  <c r="H35" i="1"/>
  <c r="E35" i="1"/>
  <c r="N33" i="1"/>
  <c r="K33" i="1"/>
  <c r="H33" i="1"/>
  <c r="E33" i="1"/>
  <c r="K31" i="1"/>
  <c r="H31" i="1"/>
  <c r="E31" i="1"/>
  <c r="W30" i="1"/>
  <c r="T30" i="1"/>
  <c r="Q30" i="1"/>
  <c r="N30" i="1"/>
  <c r="K30" i="1"/>
  <c r="H30" i="1"/>
  <c r="E30" i="1"/>
  <c r="W29" i="1"/>
  <c r="T29" i="1"/>
  <c r="Q29" i="1"/>
  <c r="N29" i="1"/>
  <c r="K29" i="1"/>
  <c r="H29" i="1"/>
  <c r="E29" i="1"/>
  <c r="W28" i="1"/>
  <c r="T28" i="1"/>
  <c r="Q28" i="1"/>
  <c r="N28" i="1"/>
  <c r="K28" i="1"/>
  <c r="H28" i="1"/>
  <c r="E28" i="1"/>
  <c r="W27" i="1"/>
  <c r="T27" i="1"/>
  <c r="Q27" i="1"/>
  <c r="N27" i="1"/>
  <c r="K27" i="1"/>
  <c r="H27" i="1"/>
  <c r="E27" i="1"/>
  <c r="W26" i="1"/>
  <c r="T26" i="1"/>
  <c r="Q26" i="1"/>
  <c r="N26" i="1"/>
  <c r="K26" i="1"/>
  <c r="H26" i="1"/>
  <c r="E26" i="1"/>
  <c r="N24" i="1"/>
  <c r="K24" i="1"/>
  <c r="H24" i="1"/>
  <c r="E24" i="1"/>
  <c r="W22" i="1"/>
  <c r="T22" i="1"/>
  <c r="Q22" i="1"/>
  <c r="N22" i="1"/>
  <c r="K22" i="1"/>
  <c r="H22" i="1"/>
  <c r="E22" i="1"/>
  <c r="W21" i="1"/>
  <c r="T21" i="1"/>
  <c r="Q21" i="1"/>
  <c r="N21" i="1"/>
  <c r="K21" i="1"/>
  <c r="H21" i="1"/>
  <c r="E21" i="1"/>
  <c r="W20" i="1"/>
  <c r="T20" i="1"/>
  <c r="Q20" i="1"/>
  <c r="N20" i="1"/>
  <c r="K20" i="1"/>
  <c r="H20" i="1"/>
  <c r="E20" i="1"/>
  <c r="W19" i="1"/>
  <c r="T19" i="1"/>
  <c r="Q19" i="1"/>
  <c r="N19" i="1"/>
  <c r="K19" i="1"/>
  <c r="H19" i="1"/>
  <c r="E19" i="1"/>
  <c r="W18" i="1"/>
  <c r="T18" i="1"/>
  <c r="Q18" i="1"/>
  <c r="N18" i="1"/>
  <c r="K18" i="1"/>
  <c r="H18" i="1"/>
  <c r="E18" i="1"/>
  <c r="W17" i="1"/>
  <c r="T17" i="1"/>
  <c r="Q17" i="1"/>
  <c r="N17" i="1"/>
  <c r="K17" i="1"/>
  <c r="H17" i="1"/>
  <c r="E17" i="1"/>
  <c r="W16" i="1"/>
  <c r="T16" i="1"/>
  <c r="Q16" i="1"/>
  <c r="N16" i="1"/>
  <c r="K16" i="1"/>
  <c r="H16" i="1"/>
  <c r="E16" i="1"/>
  <c r="W15" i="1"/>
  <c r="T15" i="1"/>
  <c r="Q15" i="1"/>
  <c r="N15" i="1"/>
  <c r="K15" i="1"/>
  <c r="H15" i="1"/>
  <c r="E15" i="1"/>
  <c r="W14" i="1"/>
  <c r="T14" i="1"/>
  <c r="Q14" i="1"/>
  <c r="N14" i="1"/>
  <c r="K14" i="1"/>
  <c r="H14" i="1"/>
  <c r="E14" i="1"/>
  <c r="W13" i="1"/>
  <c r="T13" i="1"/>
  <c r="Q13" i="1"/>
  <c r="N13" i="1"/>
  <c r="K13" i="1"/>
  <c r="H13" i="1"/>
  <c r="E13" i="1"/>
  <c r="W11" i="1"/>
  <c r="T11" i="1"/>
  <c r="Q11" i="1"/>
  <c r="N11" i="1"/>
  <c r="K11" i="1"/>
  <c r="H11" i="1"/>
  <c r="E11" i="1"/>
  <c r="W10" i="1"/>
  <c r="T10" i="1"/>
  <c r="Q10" i="1"/>
  <c r="N10" i="1"/>
  <c r="K10" i="1"/>
  <c r="H10" i="1"/>
  <c r="E10" i="1"/>
  <c r="W9" i="1"/>
  <c r="T9" i="1"/>
  <c r="Q9" i="1"/>
  <c r="N9" i="1"/>
  <c r="K9" i="1"/>
  <c r="H9" i="1"/>
  <c r="E9" i="1"/>
  <c r="W8" i="1"/>
  <c r="T8" i="1"/>
  <c r="Q8" i="1"/>
  <c r="N8" i="1"/>
  <c r="K8" i="1"/>
  <c r="H8" i="1"/>
  <c r="E8" i="1"/>
  <c r="W7" i="1"/>
  <c r="T7" i="1"/>
  <c r="Q7" i="1"/>
  <c r="N7" i="1"/>
  <c r="K7" i="1"/>
  <c r="H7" i="1"/>
  <c r="E7" i="1"/>
  <c r="E59" i="1" s="1"/>
  <c r="W6" i="1"/>
  <c r="T6" i="1"/>
  <c r="Q6" i="1"/>
  <c r="N6" i="1"/>
  <c r="K6" i="1"/>
  <c r="H6" i="1"/>
  <c r="E6" i="1"/>
  <c r="W5" i="1"/>
  <c r="T5" i="1"/>
  <c r="Q5" i="1"/>
  <c r="N5" i="1"/>
  <c r="K5" i="1"/>
  <c r="H5" i="1"/>
  <c r="E5" i="1"/>
  <c r="W4" i="1"/>
  <c r="T4" i="1"/>
  <c r="Q4" i="1"/>
  <c r="N4" i="1"/>
  <c r="K4" i="1"/>
  <c r="H4" i="1"/>
  <c r="E4" i="1"/>
  <c r="W3" i="1"/>
  <c r="T3" i="1"/>
  <c r="Q3" i="1"/>
  <c r="N3" i="1"/>
  <c r="K3" i="1"/>
  <c r="H3" i="1"/>
  <c r="E3" i="1"/>
  <c r="W2" i="1"/>
  <c r="T2" i="1"/>
  <c r="Q2" i="1"/>
  <c r="N2" i="1"/>
  <c r="K2" i="1"/>
  <c r="H2" i="1"/>
  <c r="E2" i="1"/>
  <c r="W25" i="2"/>
  <c r="T25" i="2"/>
  <c r="Q25" i="2"/>
  <c r="N25" i="2"/>
  <c r="W24" i="2"/>
  <c r="T24" i="2"/>
  <c r="Q24" i="2"/>
  <c r="N24" i="2"/>
  <c r="W23" i="2"/>
  <c r="T23" i="2"/>
  <c r="Q23" i="2"/>
  <c r="N23" i="2"/>
  <c r="W22" i="2"/>
  <c r="T22" i="2"/>
  <c r="Q22" i="2"/>
  <c r="N22" i="2"/>
  <c r="W21" i="2"/>
  <c r="T21" i="2"/>
  <c r="Q21" i="2"/>
  <c r="N21" i="2"/>
  <c r="W20" i="2"/>
  <c r="T20" i="2"/>
  <c r="Q20" i="2"/>
  <c r="N20" i="2"/>
  <c r="W19" i="2"/>
  <c r="T19" i="2"/>
  <c r="Q19" i="2"/>
  <c r="N19" i="2"/>
  <c r="W18" i="2"/>
  <c r="T18" i="2"/>
  <c r="Q18" i="2"/>
  <c r="N18" i="2"/>
  <c r="W17" i="2"/>
  <c r="T17" i="2"/>
  <c r="Q17" i="2"/>
  <c r="N17" i="2"/>
  <c r="W16" i="2"/>
  <c r="T16" i="2"/>
  <c r="Q16" i="2"/>
  <c r="N16" i="2"/>
  <c r="N14" i="2"/>
  <c r="W12" i="2"/>
  <c r="T12" i="2"/>
  <c r="Q12" i="2"/>
  <c r="N12" i="2"/>
  <c r="W11" i="2"/>
  <c r="T11" i="2"/>
  <c r="Q11" i="2"/>
  <c r="N11" i="2"/>
  <c r="W10" i="2"/>
  <c r="T10" i="2"/>
  <c r="Q10" i="2"/>
  <c r="N10" i="2"/>
  <c r="W9" i="2"/>
  <c r="T9" i="2"/>
  <c r="Q9" i="2"/>
  <c r="N9" i="2"/>
  <c r="W8" i="2"/>
  <c r="T8" i="2"/>
  <c r="Q8" i="2"/>
  <c r="N8" i="2"/>
  <c r="W7" i="2"/>
  <c r="T7" i="2"/>
  <c r="Q7" i="2"/>
  <c r="N7" i="2"/>
  <c r="W6" i="2"/>
  <c r="T6" i="2"/>
  <c r="Q6" i="2"/>
  <c r="N6" i="2"/>
  <c r="W5" i="2"/>
  <c r="T5" i="2"/>
  <c r="Q5" i="2"/>
  <c r="N5" i="2"/>
  <c r="W4" i="2"/>
  <c r="T4" i="2"/>
  <c r="Q4" i="2"/>
  <c r="N4" i="2"/>
  <c r="W3" i="2"/>
  <c r="T3" i="2"/>
  <c r="Q3" i="2"/>
  <c r="N3" i="2"/>
  <c r="K17" i="2"/>
  <c r="K18" i="2"/>
  <c r="K19" i="2"/>
  <c r="K20" i="2"/>
  <c r="K21" i="2"/>
  <c r="K22" i="2"/>
  <c r="K23" i="2"/>
  <c r="K24" i="2"/>
  <c r="K25" i="2"/>
  <c r="K16" i="2"/>
  <c r="K14" i="2"/>
  <c r="K4" i="2"/>
  <c r="K5" i="2"/>
  <c r="K6" i="2"/>
  <c r="K7" i="2"/>
  <c r="K8" i="2"/>
  <c r="K9" i="2"/>
  <c r="K10" i="2"/>
  <c r="K28" i="2" s="1"/>
  <c r="K11" i="2"/>
  <c r="K12" i="2"/>
  <c r="K3" i="2"/>
  <c r="G65" i="1"/>
  <c r="F35" i="2"/>
  <c r="F36" i="2"/>
  <c r="H4" i="2"/>
  <c r="H5" i="2"/>
  <c r="H6" i="2"/>
  <c r="H7" i="2"/>
  <c r="H8" i="2"/>
  <c r="H9" i="2"/>
  <c r="H10" i="2"/>
  <c r="H11" i="2"/>
  <c r="H12" i="2"/>
  <c r="H14" i="2"/>
  <c r="H16" i="2"/>
  <c r="H17" i="2"/>
  <c r="H18" i="2"/>
  <c r="H19" i="2"/>
  <c r="H20" i="2"/>
  <c r="H21" i="2"/>
  <c r="H22" i="2"/>
  <c r="H23" i="2"/>
  <c r="H24" i="2"/>
  <c r="H25" i="2"/>
  <c r="H3" i="2"/>
  <c r="H28" i="2" s="1"/>
  <c r="G34" i="2" s="1"/>
  <c r="E3" i="2"/>
  <c r="E28" i="2" s="1"/>
  <c r="G33" i="2" s="1"/>
  <c r="E4" i="2"/>
  <c r="E5" i="2"/>
  <c r="E6" i="2"/>
  <c r="E27" i="2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K33" i="2" a="1"/>
  <c r="K33" i="2" s="1"/>
  <c r="V28" i="2"/>
  <c r="E39" i="2" s="1"/>
  <c r="U28" i="2"/>
  <c r="D39" i="2" s="1"/>
  <c r="S28" i="2"/>
  <c r="E38" i="2" s="1"/>
  <c r="R28" i="2"/>
  <c r="D38" i="2" s="1"/>
  <c r="P28" i="2"/>
  <c r="E37" i="2" s="1"/>
  <c r="O28" i="2"/>
  <c r="D37" i="2" s="1"/>
  <c r="M28" i="2"/>
  <c r="E36" i="2" s="1"/>
  <c r="L28" i="2"/>
  <c r="D36" i="2" s="1"/>
  <c r="J28" i="2"/>
  <c r="E35" i="2" s="1"/>
  <c r="I28" i="2"/>
  <c r="D35" i="2" s="1"/>
  <c r="G28" i="2"/>
  <c r="E34" i="2" s="1"/>
  <c r="F28" i="2"/>
  <c r="D34" i="2" s="1"/>
  <c r="D28" i="2"/>
  <c r="E33" i="2" s="1"/>
  <c r="C28" i="2"/>
  <c r="D33" i="2" s="1"/>
  <c r="V27" i="2"/>
  <c r="C39" i="2" s="1"/>
  <c r="U27" i="2"/>
  <c r="B39" i="2" s="1"/>
  <c r="F39" i="2" s="1"/>
  <c r="S27" i="2"/>
  <c r="C38" i="2" s="1"/>
  <c r="R27" i="2"/>
  <c r="B38" i="2" s="1"/>
  <c r="F38" i="2" s="1"/>
  <c r="O27" i="2"/>
  <c r="B37" i="2" s="1"/>
  <c r="F37" i="2" s="1"/>
  <c r="D27" i="2"/>
  <c r="C33" i="2" s="1"/>
  <c r="F27" i="2"/>
  <c r="B34" i="2" s="1"/>
  <c r="F34" i="2" s="1"/>
  <c r="G27" i="2"/>
  <c r="C34" i="2" s="1"/>
  <c r="I27" i="2"/>
  <c r="B35" i="2" s="1"/>
  <c r="J27" i="2"/>
  <c r="C35" i="2" s="1"/>
  <c r="L27" i="2"/>
  <c r="B36" i="2" s="1"/>
  <c r="M27" i="2"/>
  <c r="C36" i="2" s="1"/>
  <c r="P27" i="2"/>
  <c r="C37" i="2" s="1"/>
  <c r="C27" i="2"/>
  <c r="B33" i="2" s="1"/>
  <c r="F33" i="2" s="1"/>
  <c r="D65" i="1"/>
  <c r="F60" i="1"/>
  <c r="L60" i="1"/>
  <c r="M60" i="1"/>
  <c r="E68" i="1" s="1"/>
  <c r="O60" i="1"/>
  <c r="D69" i="1" s="1"/>
  <c r="P60" i="1"/>
  <c r="R60" i="1"/>
  <c r="S60" i="1"/>
  <c r="U60" i="1"/>
  <c r="V60" i="1"/>
  <c r="C60" i="1"/>
  <c r="D60" i="1"/>
  <c r="E65" i="1" s="1"/>
  <c r="D68" i="1"/>
  <c r="P59" i="1"/>
  <c r="C69" i="1" s="1"/>
  <c r="E69" i="1"/>
  <c r="D67" i="1"/>
  <c r="E67" i="1"/>
  <c r="D70" i="1"/>
  <c r="E70" i="1"/>
  <c r="D71" i="1"/>
  <c r="E71" i="1"/>
  <c r="E66" i="1"/>
  <c r="D66" i="1"/>
  <c r="C65" i="1"/>
  <c r="B65" i="1"/>
  <c r="V59" i="1"/>
  <c r="C71" i="1" s="1"/>
  <c r="U59" i="1"/>
  <c r="B71" i="1" s="1"/>
  <c r="S59" i="1"/>
  <c r="C70" i="1" s="1"/>
  <c r="R59" i="1"/>
  <c r="B70" i="1" s="1"/>
  <c r="O59" i="1"/>
  <c r="B69" i="1" s="1"/>
  <c r="M59" i="1"/>
  <c r="C68" i="1" s="1"/>
  <c r="L59" i="1"/>
  <c r="B68" i="1" s="1"/>
  <c r="J59" i="1"/>
  <c r="C67" i="1" s="1"/>
  <c r="I59" i="1"/>
  <c r="B67" i="1" s="1"/>
  <c r="G59" i="1"/>
  <c r="C66" i="1" s="1"/>
  <c r="F59" i="1"/>
  <c r="B66" i="1" s="1"/>
  <c r="Q28" i="2" l="1"/>
  <c r="G37" i="2" s="1"/>
  <c r="N28" i="2"/>
  <c r="G36" i="2" s="1"/>
  <c r="T28" i="2"/>
  <c r="G38" i="2" s="1"/>
  <c r="W28" i="2"/>
  <c r="G39" i="2" s="1"/>
  <c r="G68" i="1"/>
  <c r="G69" i="1"/>
  <c r="G71" i="1"/>
  <c r="G70" i="1"/>
  <c r="G66" i="1"/>
  <c r="G67" i="1"/>
  <c r="G35" i="2"/>
  <c r="K27" i="2"/>
  <c r="N27" i="2"/>
  <c r="Q27" i="2"/>
  <c r="H27" i="2"/>
  <c r="W27" i="2"/>
  <c r="T27" i="2"/>
  <c r="H59" i="1"/>
  <c r="N59" i="1"/>
  <c r="T59" i="1"/>
  <c r="W59" i="1"/>
  <c r="Q59" i="1"/>
  <c r="N33" i="2" a="1"/>
  <c r="N33" i="2" s="1"/>
  <c r="K59" i="1"/>
  <c r="M33" i="2" l="1" a="1"/>
  <c r="M33" i="2" s="1"/>
  <c r="J33" i="2" a="1"/>
  <c r="J3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tc={99D24620-AE9B-4863-A687-66391AA9935C}</author>
  </authors>
  <commentList>
    <comment ref="G24" authorId="0" shapeId="0" xr:uid="{99D24620-AE9B-4863-A687-66391AA9935C}">
      <text>
        <t>[Threaded comment]
Your version of Excel allows you to read this threaded comment; however, any edits to it will get removed if the file is opened in a newer version of Excel. Learn more: https://go.microsoft.com/fwlink/?linkid=870924
Comment:
    * Note, a retest on the python software found an efficiency of 39.6, agreeing with the original result within 2%, and passing the element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<sst xmlns="http://schemas.openxmlformats.org/spreadsheetml/2006/main" count="393" uniqueCount="68">
  <si>
    <t>UA</t>
  </si>
  <si>
    <t>Element</t>
  </si>
  <si>
    <t>Theta</t>
  </si>
  <si>
    <t>LF.Eff (%)</t>
  </si>
  <si>
    <t>LF.Rfl (%)</t>
  </si>
  <si>
    <t>LF.Pf(max) (W)</t>
  </si>
  <si>
    <t>HF.Eff (%)</t>
  </si>
  <si>
    <t>HF.Rfl (%)</t>
  </si>
  <si>
    <t>HF.Pf(max) (W)</t>
  </si>
  <si>
    <t>Element result</t>
  </si>
  <si>
    <t>HC0897</t>
  </si>
  <si>
    <t>Element_01</t>
  </si>
  <si>
    <t>PASS</t>
  </si>
  <si>
    <t>Element_02</t>
  </si>
  <si>
    <t>Element_03</t>
  </si>
  <si>
    <t>Element_04</t>
  </si>
  <si>
    <t>Element_05</t>
  </si>
  <si>
    <t>Element_06</t>
  </si>
  <si>
    <t>Element_07</t>
  </si>
  <si>
    <t>Element_08</t>
  </si>
  <si>
    <t>Element_09</t>
  </si>
  <si>
    <t>Element_10</t>
  </si>
  <si>
    <t>UA Common</t>
  </si>
  <si>
    <t>GM0591</t>
  </si>
  <si>
    <t>GM0912</t>
  </si>
  <si>
    <t>HB0398</t>
  </si>
  <si>
    <t>FAIL</t>
  </si>
  <si>
    <t>HB0670</t>
  </si>
  <si>
    <t>HC0893</t>
  </si>
  <si>
    <t>HB0381</t>
  </si>
  <si>
    <t>GK1641</t>
  </si>
  <si>
    <t>Fail</t>
  </si>
  <si>
    <t>Pass</t>
  </si>
  <si>
    <t xml:space="preserve">LF Pf Max above limit (12.09 &gt; 12.00); </t>
  </si>
  <si>
    <t xml:space="preserve">LF Pf Max above limit (20.49 &gt; 12.00); </t>
  </si>
  <si>
    <t xml:space="preserve">LF Pf Max above limit (13.36 &gt; 12.00); </t>
  </si>
  <si>
    <t xml:space="preserve">LF Pf Max above limit ( &gt; 12.00); </t>
  </si>
  <si>
    <t>N/A</t>
  </si>
  <si>
    <t>diff (deg)</t>
  </si>
  <si>
    <t>Mean</t>
  </si>
  <si>
    <t>diff (%)</t>
  </si>
  <si>
    <t>All elements</t>
  </si>
  <si>
    <t>Mean (LabVIEW)</t>
  </si>
  <si>
    <t>Mean (Python)</t>
  </si>
  <si>
    <t>LF.Pf (max) (W)</t>
  </si>
  <si>
    <t>HF.Pf (max) (W)</t>
  </si>
  <si>
    <t>Beam Angle (deg)</t>
  </si>
  <si>
    <t>STDev (LabVIEW)</t>
  </si>
  <si>
    <t>STDev (Python)</t>
  </si>
  <si>
    <t>Measurement</t>
  </si>
  <si>
    <t>diff (W)</t>
  </si>
  <si>
    <t>Stdev.s</t>
  </si>
  <si>
    <t>+</t>
  </si>
  <si>
    <t>-</t>
  </si>
  <si>
    <t>Better/Worse</t>
  </si>
  <si>
    <t>STDev of Differences</t>
  </si>
  <si>
    <t>Difference between Means</t>
  </si>
  <si>
    <t>Difference Between Means (Labview/Python)</t>
  </si>
  <si>
    <t>STDev of Differences (Labview/Python)</t>
  </si>
  <si>
    <t>Difference Between Means</t>
  </si>
  <si>
    <t>Retest</t>
  </si>
  <si>
    <t>Orignal Test</t>
  </si>
  <si>
    <t>Difference Between Means (Original/Retest)</t>
  </si>
  <si>
    <t>STDev (Retest)</t>
  </si>
  <si>
    <t>STDev (Original)</t>
  </si>
  <si>
    <t>Mean (Retest)</t>
  </si>
  <si>
    <t>Mean (Original)</t>
  </si>
  <si>
    <t>STDev of Differences (Original/Retest)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</si>
</sst>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ont="1" applyFill="1"/>
    <xf numFmtId="0" fontId="1" fillId="0" borderId="1" xfId="0" applyFont="1" applyBorder="1" applyAlignment="1">
      <alignment wrapText="1"/>
    </xf>
    <xf numFmtId="2" fontId="0" fillId="4" borderId="0" xfId="0" applyNumberFormat="1" applyFont="1" applyFill="1"/>
    <xf numFmtId="2" fontId="0" fillId="0" borderId="0" xfId="0" applyNumberFormat="1" applyFont="1"/>
    <xf numFmtId="2" fontId="0" fillId="4" borderId="2" xfId="0" applyNumberFormat="1" applyFont="1" applyFill="1" applyBorder="1"/>
    <xf numFmtId="2" fontId="0" fillId="4" borderId="0" xfId="0" applyNumberFormat="1" applyFont="1" applyFill="1" applyAlignment="1">
      <alignment wrapText="1"/>
    </xf>
    <xf numFmtId="2" fontId="3" fillId="2" borderId="0" xfId="1" applyNumberFormat="1"/>
    <xf numFmtId="2" fontId="4" fillId="3" borderId="0" xfId="2" applyNumberFormat="1"/>
    <xf numFmtId="0" fontId="1" fillId="0" borderId="1" xfId="0" applyFont="1" applyBorder="1"/>
    <xf numFmtId="2" fontId="0" fillId="0" borderId="0" xfId="0" applyNumberFormat="1" applyFont="1" applyAlignment="1">
      <alignment wrapText="1"/>
    </xf>
    <xf numFmtId="0" fontId="1" fillId="0" borderId="1" xfId="0" applyFont="1" applyBorder="1" applyAlignment="1"/>
    <xf numFmtId="2" fontId="3" fillId="2" borderId="0" xfId="1" applyNumberFormat="1" applyAlignment="1">
      <alignment wrapText="1"/>
    </xf>
    <xf numFmtId="2" fontId="3" fillId="2" borderId="2" xfId="1" applyNumberFormat="1" applyBorder="1"/>
    <xf numFmtId="2" fontId="4" fillId="3" borderId="2" xfId="2" applyNumberFormat="1" applyBorder="1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iah Baker" id="{229005A2-23F3-487E-B661-F3E1C4080605}" userId="db51590292ff41d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C7219-0B83-4AED-A412-CE05C3DD8C1F}" name="Table1" displayName="Table1" ref="A64:G71" totalsRowShown="0" headerRowDxfId="15">
  <autoFilter ref="A64:G71" xr:uid="{CE5C7219-0B83-4AED-A412-CE05C3DD8C1F}"/>
  <tableColumns count="7">
    <tableColumn id="1" xr3:uid="{7980EA57-5BCB-418F-A9AA-606687CACBB0}" name="Measurement" dataDxfId="14"/>
    <tableColumn id="2" xr3:uid="{0412F6DD-19C5-4BF6-AC69-6B60D0516981}" name="Mean (LabVIEW)" dataDxfId="13"/>
    <tableColumn id="3" xr3:uid="{B7B79CC5-A127-4937-8046-41D16A9324C2}" name="Mean (Python)" dataDxfId="12"/>
    <tableColumn id="6" xr3:uid="{D50CCECF-4DA2-4A95-933C-0D1D26735DDE}" name="STDev (LabVIEW)" dataDxfId="11">
      <calculatedColumnFormula>F60</calculatedColumnFormula>
    </tableColumn>
    <tableColumn id="7" xr3:uid="{270AFBE7-9F4E-43C6-8E25-5A5465ABF73D}" name="STDev (Python)" dataDxfId="10">
      <calculatedColumnFormula>G60</calculatedColumnFormula>
    </tableColumn>
    <tableColumn id="4" xr3:uid="{5E46F0B7-2FCA-46C1-9937-F9748E199098}" name="Difference Between Means" dataDxfId="9">
      <calculatedColumnFormula>ABS(B65-C65)</calculatedColumnFormula>
    </tableColumn>
    <tableColumn id="5" xr3:uid="{DF91EFE2-7F04-4AAE-91B5-F5C4B459D90E}" name="STDev of Difference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40E7C0-2D6E-4D88-8FFA-7B2F66E844DE}" name="Table14" displayName="Table14" ref="A32:G39" totalsRowShown="0" headerRowDxfId="7">
  <autoFilter ref="A32:G39" xr:uid="{D840E7C0-2D6E-4D88-8FFA-7B2F66E844DE}"/>
  <tableColumns count="7">
    <tableColumn id="1" xr3:uid="{5356BB98-4B23-45C1-9E28-1DF9C9CBCE07}" name="Measurement" dataDxfId="6"/>
    <tableColumn id="2" xr3:uid="{828446D9-31F5-4D16-A4C3-175AC8190C42}" name="Mean (Original)" dataDxfId="5"/>
    <tableColumn id="3" xr3:uid="{C13A80E7-449E-4C10-AC07-48ACC26C66CE}" name="Mean (Retest)" dataDxfId="4"/>
    <tableColumn id="6" xr3:uid="{667A4A57-ACE7-4097-B0E8-0FC64F035BC8}" name="STDev (Retest)" dataDxfId="3">
      <calculatedColumnFormula>F28</calculatedColumnFormula>
    </tableColumn>
    <tableColumn id="7" xr3:uid="{1C1E148F-4D7E-4354-B55A-500A95D31408}" name="STDev (Original)" dataDxfId="2">
      <calculatedColumnFormula>G28</calculatedColumnFormula>
    </tableColumn>
    <tableColumn id="4" xr3:uid="{D9EF894A-D543-4103-9035-7ACA2B687467}" name="Difference between Means" dataDxfId="0">
      <calculatedColumnFormula>B33-C33</calculatedColumnFormula>
    </tableColumn>
    <tableColumn id="5" xr3:uid="{427684B1-7D7D-41CA-A334-93DE120A5D23}" name="STDev of Differenc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4" dT="2022-07-26T15:53:32.08" personId="{229005A2-23F3-487E-B661-F3E1C4080605}" id="{99D24620-AE9B-4863-A687-66391AA9935C}">
    <text>* Note, a retest on the python software found an efficiency of 39.6, agreeing with the original result within 2%, and passing the element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opLeftCell="A10" zoomScale="70" zoomScaleNormal="70" workbookViewId="0">
      <selection activeCell="B33" sqref="B33"/>
    </sheetView>
  </sheetViews>
  <sheetFormatPr defaultRowHeight="15" x14ac:dyDescent="0.25"/>
  <cols>
    <col min="1" max="1" width="17.5703125" bestFit="1" customWidth="1"/>
    <col min="2" max="2" width="17.140625" customWidth="1"/>
    <col min="3" max="3" width="16.7109375" bestFit="1" customWidth="1"/>
    <col min="4" max="4" width="17" customWidth="1"/>
    <col min="5" max="5" width="17" bestFit="1" customWidth="1"/>
    <col min="6" max="6" width="14.85546875" customWidth="1"/>
    <col min="7" max="7" width="15.28515625" bestFit="1" customWidth="1"/>
    <col min="8" max="8" width="12.28515625" bestFit="1" customWidth="1"/>
    <col min="12" max="12" width="13.5703125" customWidth="1"/>
    <col min="26" max="26" width="1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38</v>
      </c>
      <c r="F1" t="s">
        <v>3</v>
      </c>
      <c r="G1" t="s">
        <v>3</v>
      </c>
      <c r="H1" t="s">
        <v>40</v>
      </c>
      <c r="I1" t="s">
        <v>4</v>
      </c>
      <c r="J1" t="s">
        <v>4</v>
      </c>
      <c r="L1" t="s">
        <v>5</v>
      </c>
      <c r="M1" t="s">
        <v>5</v>
      </c>
      <c r="O1" t="s">
        <v>6</v>
      </c>
      <c r="P1" t="s">
        <v>6</v>
      </c>
      <c r="R1" t="s">
        <v>7</v>
      </c>
      <c r="S1" t="s">
        <v>7</v>
      </c>
      <c r="U1" t="s">
        <v>8</v>
      </c>
      <c r="V1" t="s">
        <v>8</v>
      </c>
      <c r="X1" t="s">
        <v>9</v>
      </c>
      <c r="Y1" t="s">
        <v>9</v>
      </c>
    </row>
    <row r="2" spans="1:25" x14ac:dyDescent="0.25">
      <c r="A2" s="22" t="s">
        <v>10</v>
      </c>
      <c r="B2" t="s">
        <v>11</v>
      </c>
      <c r="C2">
        <v>-92.6</v>
      </c>
      <c r="D2">
        <v>-90</v>
      </c>
      <c r="E2">
        <f>(C2-D2)</f>
        <v>-2.5999999999999943</v>
      </c>
      <c r="F2">
        <v>64</v>
      </c>
      <c r="G2">
        <v>62</v>
      </c>
      <c r="H2">
        <f>(F2-G2)</f>
        <v>2</v>
      </c>
      <c r="I2">
        <v>11.2</v>
      </c>
      <c r="J2">
        <v>10</v>
      </c>
      <c r="K2">
        <f>(I2-J2)</f>
        <v>1.1999999999999993</v>
      </c>
      <c r="L2">
        <v>7.1</v>
      </c>
      <c r="M2">
        <v>7.2</v>
      </c>
      <c r="N2">
        <f>(L2-M2)</f>
        <v>-0.10000000000000053</v>
      </c>
      <c r="O2">
        <v>32</v>
      </c>
      <c r="P2">
        <v>32.1</v>
      </c>
      <c r="Q2">
        <f>(O2-P2)</f>
        <v>-0.10000000000000142</v>
      </c>
      <c r="R2">
        <v>2.9</v>
      </c>
      <c r="S2">
        <v>2.4</v>
      </c>
      <c r="T2">
        <f>(R2-S2)</f>
        <v>0.5</v>
      </c>
      <c r="U2">
        <v>6.4</v>
      </c>
      <c r="V2">
        <v>6.4</v>
      </c>
      <c r="W2">
        <f>(U2-V2)</f>
        <v>0</v>
      </c>
      <c r="X2" t="s">
        <v>32</v>
      </c>
      <c r="Y2" t="s">
        <v>12</v>
      </c>
    </row>
    <row r="3" spans="1:25" x14ac:dyDescent="0.25">
      <c r="A3" s="22"/>
      <c r="B3" t="s">
        <v>13</v>
      </c>
      <c r="C3">
        <v>-91.8</v>
      </c>
      <c r="D3">
        <v>-90.1</v>
      </c>
      <c r="E3">
        <f>(C3-D3)</f>
        <v>-1.7000000000000028</v>
      </c>
      <c r="F3">
        <v>64</v>
      </c>
      <c r="G3">
        <v>62.8</v>
      </c>
      <c r="H3">
        <f>(F3-G3)</f>
        <v>1.2000000000000028</v>
      </c>
      <c r="I3">
        <v>7.2</v>
      </c>
      <c r="J3">
        <v>5.9</v>
      </c>
      <c r="K3">
        <f>(I3-J3)</f>
        <v>1.2999999999999998</v>
      </c>
      <c r="L3">
        <v>6.7</v>
      </c>
      <c r="M3">
        <v>6.8</v>
      </c>
      <c r="N3">
        <f>(L3-M3)</f>
        <v>-9.9999999999999645E-2</v>
      </c>
      <c r="O3">
        <v>31</v>
      </c>
      <c r="P3">
        <v>28.9</v>
      </c>
      <c r="Q3">
        <f>(O3-P3)</f>
        <v>2.1000000000000014</v>
      </c>
      <c r="R3">
        <v>2.7</v>
      </c>
      <c r="S3">
        <v>2.9</v>
      </c>
      <c r="T3">
        <f>(R3-S3)</f>
        <v>-0.19999999999999973</v>
      </c>
      <c r="U3">
        <v>6.7</v>
      </c>
      <c r="V3">
        <v>7.1</v>
      </c>
      <c r="W3">
        <f>(U3-V3)</f>
        <v>-0.39999999999999947</v>
      </c>
      <c r="X3" t="s">
        <v>32</v>
      </c>
      <c r="Y3" t="s">
        <v>12</v>
      </c>
    </row>
    <row r="4" spans="1:25" x14ac:dyDescent="0.25">
      <c r="A4" s="22"/>
      <c r="B4" t="s">
        <v>14</v>
      </c>
      <c r="C4">
        <v>-92.2</v>
      </c>
      <c r="D4">
        <v>-90.1</v>
      </c>
      <c r="E4">
        <f>(C4-D4)</f>
        <v>-2.1000000000000085</v>
      </c>
      <c r="F4">
        <v>73</v>
      </c>
      <c r="G4">
        <v>71.400000000000006</v>
      </c>
      <c r="H4">
        <f>(F4-G4)</f>
        <v>1.5999999999999943</v>
      </c>
      <c r="I4">
        <v>5.3</v>
      </c>
      <c r="J4">
        <v>5.9</v>
      </c>
      <c r="K4">
        <f>(I4-J4)</f>
        <v>-0.60000000000000053</v>
      </c>
      <c r="L4">
        <v>5.8</v>
      </c>
      <c r="M4">
        <v>6</v>
      </c>
      <c r="N4">
        <f>(L4-M4)</f>
        <v>-0.20000000000000018</v>
      </c>
      <c r="O4">
        <v>29</v>
      </c>
      <c r="P4">
        <v>28.7</v>
      </c>
      <c r="Q4">
        <f>(O4-P4)</f>
        <v>0.30000000000000071</v>
      </c>
      <c r="R4">
        <v>10.8</v>
      </c>
      <c r="S4">
        <v>10</v>
      </c>
      <c r="T4">
        <f>(R4-S4)</f>
        <v>0.80000000000000071</v>
      </c>
      <c r="U4">
        <v>7.7</v>
      </c>
      <c r="V4">
        <v>7.7</v>
      </c>
      <c r="W4">
        <f>(U4-V4)</f>
        <v>0</v>
      </c>
      <c r="X4" t="s">
        <v>32</v>
      </c>
      <c r="Y4" t="s">
        <v>12</v>
      </c>
    </row>
    <row r="5" spans="1:25" x14ac:dyDescent="0.25">
      <c r="A5" s="22"/>
      <c r="B5" t="s">
        <v>15</v>
      </c>
      <c r="C5">
        <v>-92.2</v>
      </c>
      <c r="D5">
        <v>-90.1</v>
      </c>
      <c r="E5">
        <f>(C5-D5)</f>
        <v>-2.1000000000000085</v>
      </c>
      <c r="F5">
        <v>74</v>
      </c>
      <c r="G5">
        <v>71.099999999999994</v>
      </c>
      <c r="H5">
        <f>(F5-G5)</f>
        <v>2.9000000000000057</v>
      </c>
      <c r="I5">
        <v>7.5</v>
      </c>
      <c r="J5">
        <v>8.4</v>
      </c>
      <c r="K5">
        <f>(I5-J5)</f>
        <v>-0.90000000000000036</v>
      </c>
      <c r="L5">
        <v>5.8</v>
      </c>
      <c r="M5">
        <v>6.1</v>
      </c>
      <c r="N5">
        <f>(L5-M5)</f>
        <v>-0.29999999999999982</v>
      </c>
      <c r="O5">
        <v>33</v>
      </c>
      <c r="P5">
        <v>34.5</v>
      </c>
      <c r="Q5">
        <f>(O5-P5)</f>
        <v>-1.5</v>
      </c>
      <c r="R5">
        <v>4</v>
      </c>
      <c r="S5">
        <v>3.6</v>
      </c>
      <c r="T5">
        <f>(R5-S5)</f>
        <v>0.39999999999999991</v>
      </c>
      <c r="U5">
        <v>6.3</v>
      </c>
      <c r="V5">
        <v>6</v>
      </c>
      <c r="W5">
        <f>(U5-V5)</f>
        <v>0.29999999999999982</v>
      </c>
      <c r="X5" t="s">
        <v>32</v>
      </c>
      <c r="Y5" t="s">
        <v>12</v>
      </c>
    </row>
    <row r="6" spans="1:25" x14ac:dyDescent="0.25">
      <c r="A6" s="22"/>
      <c r="B6" t="s">
        <v>16</v>
      </c>
      <c r="C6">
        <v>-92.2</v>
      </c>
      <c r="D6">
        <v>-90.7</v>
      </c>
      <c r="E6">
        <f>(C6-D6)</f>
        <v>-1.5</v>
      </c>
      <c r="F6">
        <v>74</v>
      </c>
      <c r="G6">
        <v>71.3</v>
      </c>
      <c r="H6">
        <f>(F6-G6)</f>
        <v>2.7000000000000028</v>
      </c>
      <c r="I6">
        <v>9.4</v>
      </c>
      <c r="J6">
        <v>10.1</v>
      </c>
      <c r="K6">
        <f>(I6-J6)</f>
        <v>-0.69999999999999929</v>
      </c>
      <c r="L6">
        <v>6</v>
      </c>
      <c r="M6">
        <v>6.2</v>
      </c>
      <c r="N6">
        <f>(L6-M6)</f>
        <v>-0.20000000000000018</v>
      </c>
      <c r="O6">
        <v>42</v>
      </c>
      <c r="P6">
        <v>42.8</v>
      </c>
      <c r="Q6">
        <f>(O6-P6)</f>
        <v>-0.79999999999999716</v>
      </c>
      <c r="R6">
        <v>0.3</v>
      </c>
      <c r="S6">
        <v>0.5</v>
      </c>
      <c r="T6">
        <f>(R6-S6)</f>
        <v>-0.2</v>
      </c>
      <c r="U6">
        <v>4.8</v>
      </c>
      <c r="V6">
        <v>4.7</v>
      </c>
      <c r="W6">
        <f>(U6-V6)</f>
        <v>9.9999999999999645E-2</v>
      </c>
      <c r="X6" t="s">
        <v>32</v>
      </c>
      <c r="Y6" t="s">
        <v>12</v>
      </c>
    </row>
    <row r="7" spans="1:25" x14ac:dyDescent="0.25">
      <c r="A7" s="22"/>
      <c r="B7" t="s">
        <v>17</v>
      </c>
      <c r="C7">
        <v>-92.2</v>
      </c>
      <c r="D7">
        <v>-90.1</v>
      </c>
      <c r="E7">
        <f>(C7-D7)</f>
        <v>-2.1000000000000085</v>
      </c>
      <c r="F7">
        <v>75</v>
      </c>
      <c r="G7">
        <v>70.400000000000006</v>
      </c>
      <c r="H7">
        <f>(F7-G7)</f>
        <v>4.5999999999999943</v>
      </c>
      <c r="I7">
        <v>10.1</v>
      </c>
      <c r="J7">
        <v>10.1</v>
      </c>
      <c r="K7">
        <f>(I7-J7)</f>
        <v>0</v>
      </c>
      <c r="L7">
        <v>6</v>
      </c>
      <c r="M7">
        <v>6.3</v>
      </c>
      <c r="N7">
        <f>(L7-M7)</f>
        <v>-0.29999999999999982</v>
      </c>
      <c r="O7">
        <v>44</v>
      </c>
      <c r="P7">
        <v>42.2</v>
      </c>
      <c r="Q7">
        <f>(O7-P7)</f>
        <v>1.7999999999999972</v>
      </c>
      <c r="R7">
        <v>1.8</v>
      </c>
      <c r="S7">
        <v>1.5</v>
      </c>
      <c r="T7">
        <f>(R7-S7)</f>
        <v>0.30000000000000004</v>
      </c>
      <c r="U7">
        <v>4.7</v>
      </c>
      <c r="V7">
        <v>4.8</v>
      </c>
      <c r="W7">
        <f>(U7-V7)</f>
        <v>-9.9999999999999645E-2</v>
      </c>
      <c r="X7" t="s">
        <v>32</v>
      </c>
      <c r="Y7" t="s">
        <v>12</v>
      </c>
    </row>
    <row r="8" spans="1:25" x14ac:dyDescent="0.25">
      <c r="A8" s="22"/>
      <c r="B8" t="s">
        <v>18</v>
      </c>
      <c r="C8">
        <v>-92.2</v>
      </c>
      <c r="D8">
        <v>-90.1</v>
      </c>
      <c r="E8">
        <f>(C8-D8)</f>
        <v>-2.1000000000000085</v>
      </c>
      <c r="F8">
        <v>75</v>
      </c>
      <c r="G8">
        <v>70.099999999999994</v>
      </c>
      <c r="H8">
        <f>(F8-G8)</f>
        <v>4.9000000000000057</v>
      </c>
      <c r="I8">
        <v>25.3</v>
      </c>
      <c r="J8">
        <v>22.3</v>
      </c>
      <c r="K8">
        <f>(I8-J8)</f>
        <v>3</v>
      </c>
      <c r="L8">
        <v>7.1</v>
      </c>
      <c r="M8">
        <v>7.3</v>
      </c>
      <c r="N8">
        <f>(L8-M8)</f>
        <v>-0.20000000000000018</v>
      </c>
      <c r="O8">
        <v>42</v>
      </c>
      <c r="P8">
        <v>39.4</v>
      </c>
      <c r="Q8">
        <f>(O8-P8)</f>
        <v>2.6000000000000014</v>
      </c>
      <c r="R8">
        <v>4.2</v>
      </c>
      <c r="S8">
        <v>4.4000000000000004</v>
      </c>
      <c r="T8">
        <f>(R8-S8)</f>
        <v>-0.20000000000000018</v>
      </c>
      <c r="U8">
        <v>5</v>
      </c>
      <c r="V8">
        <v>5.3</v>
      </c>
      <c r="W8">
        <f>(U8-V8)</f>
        <v>-0.29999999999999982</v>
      </c>
      <c r="X8" t="s">
        <v>32</v>
      </c>
      <c r="Y8" t="s">
        <v>12</v>
      </c>
    </row>
    <row r="9" spans="1:25" x14ac:dyDescent="0.25">
      <c r="A9" s="22"/>
      <c r="B9" t="s">
        <v>19</v>
      </c>
      <c r="C9">
        <v>-92.2</v>
      </c>
      <c r="D9">
        <v>-90.7</v>
      </c>
      <c r="E9">
        <f>(C9-D9)</f>
        <v>-1.5</v>
      </c>
      <c r="F9">
        <v>75</v>
      </c>
      <c r="G9">
        <v>72.900000000000006</v>
      </c>
      <c r="H9">
        <f>(F9-G9)</f>
        <v>2.0999999999999943</v>
      </c>
      <c r="I9">
        <v>13.8</v>
      </c>
      <c r="J9">
        <v>15.6</v>
      </c>
      <c r="K9">
        <f>(I9-J9)</f>
        <v>-1.7999999999999989</v>
      </c>
      <c r="L9">
        <v>6.2</v>
      </c>
      <c r="M9">
        <v>6.5</v>
      </c>
      <c r="N9">
        <f>(L9-M9)</f>
        <v>-0.29999999999999982</v>
      </c>
      <c r="O9">
        <v>44</v>
      </c>
      <c r="P9">
        <v>43</v>
      </c>
      <c r="Q9">
        <f>(O9-P9)</f>
        <v>1</v>
      </c>
      <c r="R9">
        <v>5.6</v>
      </c>
      <c r="S9">
        <v>5.8</v>
      </c>
      <c r="T9">
        <f>(R9-S9)</f>
        <v>-0.20000000000000018</v>
      </c>
      <c r="U9">
        <v>4.8</v>
      </c>
      <c r="V9">
        <v>4.9000000000000004</v>
      </c>
      <c r="W9">
        <f>(U9-V9)</f>
        <v>-0.10000000000000053</v>
      </c>
      <c r="X9" t="s">
        <v>32</v>
      </c>
      <c r="Y9" t="s">
        <v>12</v>
      </c>
    </row>
    <row r="10" spans="1:25" x14ac:dyDescent="0.25">
      <c r="A10" s="22"/>
      <c r="B10" t="s">
        <v>20</v>
      </c>
      <c r="C10">
        <v>-92.2</v>
      </c>
      <c r="D10">
        <v>-90.7</v>
      </c>
      <c r="E10">
        <f>(C10-D10)</f>
        <v>-1.5</v>
      </c>
      <c r="F10">
        <v>76</v>
      </c>
      <c r="G10">
        <v>73.5</v>
      </c>
      <c r="H10">
        <f>(F10-G10)</f>
        <v>2.5</v>
      </c>
      <c r="I10">
        <v>10.9</v>
      </c>
      <c r="J10">
        <v>9</v>
      </c>
      <c r="K10">
        <f>(I10-J10)</f>
        <v>1.9000000000000004</v>
      </c>
      <c r="L10">
        <v>5.9</v>
      </c>
      <c r="M10">
        <v>6</v>
      </c>
      <c r="N10">
        <f>(L10-M10)</f>
        <v>-9.9999999999999645E-2</v>
      </c>
      <c r="O10">
        <v>42</v>
      </c>
      <c r="P10">
        <v>40.4</v>
      </c>
      <c r="Q10">
        <f>(O10-P10)</f>
        <v>1.6000000000000014</v>
      </c>
      <c r="R10">
        <v>7.3</v>
      </c>
      <c r="S10">
        <v>7.2</v>
      </c>
      <c r="T10">
        <f>(R10-S10)</f>
        <v>9.9999999999999645E-2</v>
      </c>
      <c r="U10">
        <v>5.2</v>
      </c>
      <c r="V10">
        <v>5.3</v>
      </c>
      <c r="W10">
        <f>(U10-V10)</f>
        <v>-9.9999999999999645E-2</v>
      </c>
      <c r="X10" t="s">
        <v>32</v>
      </c>
      <c r="Y10" t="s">
        <v>12</v>
      </c>
    </row>
    <row r="11" spans="1:25" x14ac:dyDescent="0.25">
      <c r="A11" s="22"/>
      <c r="B11" t="s">
        <v>21</v>
      </c>
      <c r="C11">
        <v>-92.2</v>
      </c>
      <c r="D11">
        <v>-90</v>
      </c>
      <c r="E11">
        <f>(C11-D11)</f>
        <v>-2.2000000000000028</v>
      </c>
      <c r="F11">
        <v>74</v>
      </c>
      <c r="G11">
        <v>72</v>
      </c>
      <c r="H11">
        <f>(F11-G11)</f>
        <v>2</v>
      </c>
      <c r="I11">
        <v>20</v>
      </c>
      <c r="J11">
        <v>18.899999999999999</v>
      </c>
      <c r="K11">
        <f>(I11-J11)</f>
        <v>1.1000000000000014</v>
      </c>
      <c r="L11">
        <v>6.7</v>
      </c>
      <c r="M11">
        <v>6.9</v>
      </c>
      <c r="N11">
        <f>(L11-M11)</f>
        <v>-0.20000000000000018</v>
      </c>
      <c r="O11">
        <v>35</v>
      </c>
      <c r="P11">
        <v>34.9</v>
      </c>
      <c r="Q11">
        <f>(O11-P11)</f>
        <v>0.10000000000000142</v>
      </c>
      <c r="R11">
        <v>12.7</v>
      </c>
      <c r="S11">
        <v>13.1</v>
      </c>
      <c r="T11">
        <f>(R11-S11)</f>
        <v>-0.40000000000000036</v>
      </c>
      <c r="U11">
        <v>6.6</v>
      </c>
      <c r="V11">
        <v>6.6</v>
      </c>
      <c r="W11">
        <f>(U11-V11)</f>
        <v>0</v>
      </c>
      <c r="X11" t="s">
        <v>32</v>
      </c>
      <c r="Y11" t="s">
        <v>12</v>
      </c>
    </row>
    <row r="12" spans="1:25" x14ac:dyDescent="0.25">
      <c r="A12" s="22"/>
      <c r="B12" t="s">
        <v>22</v>
      </c>
      <c r="C12">
        <v>-92.2</v>
      </c>
      <c r="D12">
        <v>-90.3</v>
      </c>
      <c r="X12" t="s">
        <v>32</v>
      </c>
      <c r="Y12" t="s">
        <v>12</v>
      </c>
    </row>
    <row r="13" spans="1:25" x14ac:dyDescent="0.25">
      <c r="A13" s="22" t="s">
        <v>23</v>
      </c>
      <c r="B13" t="s">
        <v>11</v>
      </c>
      <c r="C13">
        <v>-86.2</v>
      </c>
      <c r="D13">
        <v>-87.7</v>
      </c>
      <c r="E13">
        <f>(C13-D13)</f>
        <v>1.5</v>
      </c>
      <c r="F13">
        <v>57</v>
      </c>
      <c r="G13">
        <v>67.7</v>
      </c>
      <c r="H13">
        <f>(F13-G13)</f>
        <v>-10.700000000000003</v>
      </c>
      <c r="I13">
        <v>0.2</v>
      </c>
      <c r="J13">
        <v>3.1</v>
      </c>
      <c r="K13">
        <f>(I13-J13)</f>
        <v>-2.9</v>
      </c>
      <c r="L13">
        <v>7</v>
      </c>
      <c r="M13">
        <v>6.1</v>
      </c>
      <c r="N13">
        <f>(L13-M13)</f>
        <v>0.90000000000000036</v>
      </c>
      <c r="O13">
        <v>42</v>
      </c>
      <c r="P13">
        <v>41.1</v>
      </c>
      <c r="Q13">
        <f>(O13-P13)</f>
        <v>0.89999999999999858</v>
      </c>
      <c r="R13">
        <v>6.5</v>
      </c>
      <c r="S13">
        <v>6</v>
      </c>
      <c r="T13">
        <f>(R13-S13)</f>
        <v>0.5</v>
      </c>
      <c r="U13">
        <v>5.0999999999999996</v>
      </c>
      <c r="V13">
        <v>5.2</v>
      </c>
      <c r="W13">
        <f>(U13-V13)</f>
        <v>-0.10000000000000053</v>
      </c>
      <c r="X13" t="s">
        <v>32</v>
      </c>
      <c r="Y13" t="s">
        <v>12</v>
      </c>
    </row>
    <row r="14" spans="1:25" x14ac:dyDescent="0.25">
      <c r="A14" s="22"/>
      <c r="B14" t="s">
        <v>13</v>
      </c>
      <c r="C14">
        <v>-86.6</v>
      </c>
      <c r="D14">
        <v>-87.7</v>
      </c>
      <c r="E14">
        <f>(C14-D14)</f>
        <v>1.1000000000000085</v>
      </c>
      <c r="F14">
        <v>61</v>
      </c>
      <c r="G14">
        <v>71.900000000000006</v>
      </c>
      <c r="H14">
        <f>(F14-G14)</f>
        <v>-10.900000000000006</v>
      </c>
      <c r="I14">
        <v>0.2</v>
      </c>
      <c r="J14">
        <v>4.4000000000000004</v>
      </c>
      <c r="K14">
        <f>(I14-J14)</f>
        <v>-4.2</v>
      </c>
      <c r="L14">
        <v>6.5</v>
      </c>
      <c r="M14">
        <v>5.8</v>
      </c>
      <c r="N14">
        <f>(L14-M14)</f>
        <v>0.70000000000000018</v>
      </c>
      <c r="O14">
        <v>41</v>
      </c>
      <c r="P14">
        <v>39.799999999999997</v>
      </c>
      <c r="Q14">
        <f>(O14-P14)</f>
        <v>1.2000000000000028</v>
      </c>
      <c r="R14">
        <v>3.9</v>
      </c>
      <c r="S14">
        <v>4.9000000000000004</v>
      </c>
      <c r="T14">
        <f>(R14-S14)</f>
        <v>-1.0000000000000004</v>
      </c>
      <c r="U14">
        <v>5.0999999999999996</v>
      </c>
      <c r="V14">
        <v>5.3</v>
      </c>
      <c r="W14">
        <f>(U14-V14)</f>
        <v>-0.20000000000000018</v>
      </c>
      <c r="X14" t="s">
        <v>32</v>
      </c>
      <c r="Y14" t="s">
        <v>12</v>
      </c>
    </row>
    <row r="15" spans="1:25" x14ac:dyDescent="0.25">
      <c r="A15" s="22"/>
      <c r="B15" t="s">
        <v>14</v>
      </c>
      <c r="C15">
        <v>-86.6</v>
      </c>
      <c r="D15">
        <v>-87.7</v>
      </c>
      <c r="E15">
        <f>(C15-D15)</f>
        <v>1.1000000000000085</v>
      </c>
      <c r="F15">
        <v>65</v>
      </c>
      <c r="G15">
        <v>70.5</v>
      </c>
      <c r="H15">
        <f>(F15-G15)</f>
        <v>-5.5</v>
      </c>
      <c r="I15">
        <v>0.1</v>
      </c>
      <c r="J15">
        <v>4.4000000000000004</v>
      </c>
      <c r="K15">
        <f>(I15-J15)</f>
        <v>-4.3000000000000007</v>
      </c>
      <c r="L15">
        <v>6.2</v>
      </c>
      <c r="M15">
        <v>5.9</v>
      </c>
      <c r="N15">
        <f>(L15-M15)</f>
        <v>0.29999999999999982</v>
      </c>
      <c r="O15">
        <v>43</v>
      </c>
      <c r="P15">
        <v>42.8</v>
      </c>
      <c r="Q15">
        <f>(O15-P15)</f>
        <v>0.20000000000000284</v>
      </c>
      <c r="R15">
        <v>1.4</v>
      </c>
      <c r="S15">
        <v>1.3</v>
      </c>
      <c r="T15">
        <f>(R15-S15)</f>
        <v>9.9999999999999867E-2</v>
      </c>
      <c r="U15">
        <v>4.7</v>
      </c>
      <c r="V15">
        <v>4.7</v>
      </c>
      <c r="W15">
        <f>(U15-V15)</f>
        <v>0</v>
      </c>
      <c r="X15" t="s">
        <v>32</v>
      </c>
      <c r="Y15" t="s">
        <v>12</v>
      </c>
    </row>
    <row r="16" spans="1:25" x14ac:dyDescent="0.25">
      <c r="A16" s="22"/>
      <c r="B16" t="s">
        <v>15</v>
      </c>
      <c r="C16">
        <v>-86.6</v>
      </c>
      <c r="D16">
        <v>-87.9</v>
      </c>
      <c r="E16">
        <f>(C16-D16)</f>
        <v>1.3000000000000114</v>
      </c>
      <c r="F16">
        <v>58</v>
      </c>
      <c r="G16">
        <v>67.2</v>
      </c>
      <c r="H16">
        <f>(F16-G16)</f>
        <v>-9.2000000000000028</v>
      </c>
      <c r="I16">
        <v>0.1</v>
      </c>
      <c r="J16">
        <v>1.8</v>
      </c>
      <c r="K16">
        <f>(I16-J16)</f>
        <v>-1.7</v>
      </c>
      <c r="L16">
        <v>6.9</v>
      </c>
      <c r="M16">
        <v>6.1</v>
      </c>
      <c r="N16">
        <f>(L16-M16)</f>
        <v>0.80000000000000071</v>
      </c>
      <c r="O16">
        <v>44</v>
      </c>
      <c r="P16">
        <v>39.299999999999997</v>
      </c>
      <c r="Q16">
        <f>(O16-P16)</f>
        <v>4.7000000000000028</v>
      </c>
      <c r="R16">
        <v>5.4</v>
      </c>
      <c r="S16">
        <v>2</v>
      </c>
      <c r="T16">
        <f>(R16-S16)</f>
        <v>3.4000000000000004</v>
      </c>
      <c r="U16">
        <v>4.8</v>
      </c>
      <c r="V16">
        <v>5.2</v>
      </c>
      <c r="W16">
        <f>(U16-V16)</f>
        <v>-0.40000000000000036</v>
      </c>
      <c r="X16" t="s">
        <v>32</v>
      </c>
      <c r="Y16" t="s">
        <v>12</v>
      </c>
    </row>
    <row r="17" spans="1:29" x14ac:dyDescent="0.25">
      <c r="A17" s="22"/>
      <c r="B17" t="s">
        <v>16</v>
      </c>
      <c r="C17">
        <v>-86.6</v>
      </c>
      <c r="D17">
        <v>-87.7</v>
      </c>
      <c r="E17">
        <f>(C17-D17)</f>
        <v>1.1000000000000085</v>
      </c>
      <c r="F17">
        <v>57</v>
      </c>
      <c r="G17">
        <v>59.4</v>
      </c>
      <c r="H17">
        <f>(F17-G17)</f>
        <v>-2.3999999999999986</v>
      </c>
      <c r="I17">
        <v>0.7</v>
      </c>
      <c r="J17">
        <v>0.1</v>
      </c>
      <c r="K17">
        <f>(I17-J17)</f>
        <v>0.6</v>
      </c>
      <c r="L17">
        <v>7.1</v>
      </c>
      <c r="M17">
        <v>6.7</v>
      </c>
      <c r="N17">
        <f>(L17-M17)</f>
        <v>0.39999999999999947</v>
      </c>
      <c r="O17">
        <v>43</v>
      </c>
      <c r="P17">
        <v>44.3</v>
      </c>
      <c r="Q17">
        <f>(O17-P17)</f>
        <v>-1.2999999999999972</v>
      </c>
      <c r="R17">
        <v>2.1</v>
      </c>
      <c r="S17">
        <v>1.8</v>
      </c>
      <c r="T17">
        <f>(R17-S17)</f>
        <v>0.30000000000000004</v>
      </c>
      <c r="U17">
        <v>4.7</v>
      </c>
      <c r="V17">
        <v>4.5999999999999996</v>
      </c>
      <c r="W17">
        <f>(U17-V17)</f>
        <v>0.10000000000000053</v>
      </c>
      <c r="X17" t="s">
        <v>32</v>
      </c>
      <c r="Y17" t="s">
        <v>12</v>
      </c>
    </row>
    <row r="18" spans="1:29" x14ac:dyDescent="0.25">
      <c r="A18" s="22"/>
      <c r="B18" t="s">
        <v>17</v>
      </c>
      <c r="C18">
        <v>-86.6</v>
      </c>
      <c r="D18">
        <v>-87.7</v>
      </c>
      <c r="E18">
        <f>(C18-D18)</f>
        <v>1.1000000000000085</v>
      </c>
      <c r="F18">
        <v>60</v>
      </c>
      <c r="G18">
        <v>55.9</v>
      </c>
      <c r="H18">
        <f>(F18-G18)</f>
        <v>4.1000000000000014</v>
      </c>
      <c r="I18">
        <v>0.4</v>
      </c>
      <c r="J18">
        <v>0.6</v>
      </c>
      <c r="K18">
        <f>(I18-J18)</f>
        <v>-0.19999999999999996</v>
      </c>
      <c r="L18">
        <v>6.7</v>
      </c>
      <c r="M18">
        <v>7.2</v>
      </c>
      <c r="N18">
        <f>(L18-M18)</f>
        <v>-0.5</v>
      </c>
      <c r="O18">
        <v>45</v>
      </c>
      <c r="P18">
        <v>44.4</v>
      </c>
      <c r="Q18">
        <f>(O18-P18)</f>
        <v>0.60000000000000142</v>
      </c>
      <c r="R18">
        <v>1.2</v>
      </c>
      <c r="S18">
        <v>1.7</v>
      </c>
      <c r="T18">
        <f>(R18-S18)</f>
        <v>-0.5</v>
      </c>
      <c r="U18">
        <v>4.5</v>
      </c>
      <c r="V18">
        <v>4.5999999999999996</v>
      </c>
      <c r="W18">
        <f>(U18-V18)</f>
        <v>-9.9999999999999645E-2</v>
      </c>
      <c r="X18" t="s">
        <v>32</v>
      </c>
      <c r="Y18" t="s">
        <v>12</v>
      </c>
    </row>
    <row r="19" spans="1:29" x14ac:dyDescent="0.25">
      <c r="A19" s="22"/>
      <c r="B19" t="s">
        <v>18</v>
      </c>
      <c r="C19">
        <v>-86.6</v>
      </c>
      <c r="D19">
        <v>-87.1</v>
      </c>
      <c r="E19">
        <f>(C19-D19)</f>
        <v>0.5</v>
      </c>
      <c r="F19">
        <v>58</v>
      </c>
      <c r="G19">
        <v>57.4</v>
      </c>
      <c r="H19">
        <f>(F19-G19)</f>
        <v>0.60000000000000142</v>
      </c>
      <c r="I19">
        <v>0.7</v>
      </c>
      <c r="J19">
        <v>0.2</v>
      </c>
      <c r="K19">
        <f>(I19-J19)</f>
        <v>0.49999999999999994</v>
      </c>
      <c r="L19">
        <v>7</v>
      </c>
      <c r="M19">
        <v>7</v>
      </c>
      <c r="N19">
        <f>(L19-M19)</f>
        <v>0</v>
      </c>
      <c r="O19">
        <v>43</v>
      </c>
      <c r="P19">
        <v>42.2</v>
      </c>
      <c r="Q19">
        <f>(O19-P19)</f>
        <v>0.79999999999999716</v>
      </c>
      <c r="R19">
        <v>3.3</v>
      </c>
      <c r="S19">
        <v>2.6</v>
      </c>
      <c r="T19">
        <f>(R19-S19)</f>
        <v>0.69999999999999973</v>
      </c>
      <c r="U19">
        <v>4.8</v>
      </c>
      <c r="V19">
        <v>4.9000000000000004</v>
      </c>
      <c r="W19">
        <f>(U19-V19)</f>
        <v>-0.10000000000000053</v>
      </c>
      <c r="X19" t="s">
        <v>32</v>
      </c>
      <c r="Y19" t="s">
        <v>12</v>
      </c>
    </row>
    <row r="20" spans="1:29" x14ac:dyDescent="0.25">
      <c r="A20" s="22"/>
      <c r="B20" t="s">
        <v>19</v>
      </c>
      <c r="C20">
        <v>-86.2</v>
      </c>
      <c r="D20">
        <v>-87.7</v>
      </c>
      <c r="E20">
        <f>(C20-D20)</f>
        <v>1.5</v>
      </c>
      <c r="F20">
        <v>62</v>
      </c>
      <c r="G20">
        <v>59.1</v>
      </c>
      <c r="H20">
        <f>(F20-G20)</f>
        <v>2.8999999999999986</v>
      </c>
      <c r="I20">
        <v>3.2</v>
      </c>
      <c r="J20">
        <v>2.8</v>
      </c>
      <c r="K20">
        <f>(I20-J20)</f>
        <v>0.40000000000000036</v>
      </c>
      <c r="L20">
        <v>6.7</v>
      </c>
      <c r="M20">
        <v>7</v>
      </c>
      <c r="N20">
        <f>(L20-M20)</f>
        <v>-0.29999999999999982</v>
      </c>
      <c r="O20">
        <v>48</v>
      </c>
      <c r="P20">
        <v>45.1</v>
      </c>
      <c r="Q20">
        <f>(O20-P20)</f>
        <v>2.8999999999999986</v>
      </c>
      <c r="R20">
        <v>2.4</v>
      </c>
      <c r="S20">
        <v>2.1</v>
      </c>
      <c r="T20">
        <f>(R20-S20)</f>
        <v>0.29999999999999982</v>
      </c>
      <c r="U20">
        <v>4.3</v>
      </c>
      <c r="V20">
        <v>4.5</v>
      </c>
      <c r="W20">
        <f>(U20-V20)</f>
        <v>-0.20000000000000018</v>
      </c>
      <c r="X20" t="s">
        <v>32</v>
      </c>
      <c r="Y20" t="s">
        <v>12</v>
      </c>
    </row>
    <row r="21" spans="1:29" x14ac:dyDescent="0.25">
      <c r="A21" s="22"/>
      <c r="B21" t="s">
        <v>20</v>
      </c>
      <c r="C21">
        <v>-86.6</v>
      </c>
      <c r="D21">
        <v>-87.6</v>
      </c>
      <c r="E21">
        <f>(C21-D21)</f>
        <v>1</v>
      </c>
      <c r="F21">
        <v>72</v>
      </c>
      <c r="G21">
        <v>70</v>
      </c>
      <c r="H21">
        <f>(F21-G21)</f>
        <v>2</v>
      </c>
      <c r="I21">
        <v>2.6</v>
      </c>
      <c r="J21">
        <v>3.1</v>
      </c>
      <c r="K21">
        <f>(I21-J21)</f>
        <v>-0.5</v>
      </c>
      <c r="L21">
        <v>5.7</v>
      </c>
      <c r="M21">
        <v>5.9</v>
      </c>
      <c r="N21">
        <f>(L21-M21)</f>
        <v>-0.20000000000000018</v>
      </c>
      <c r="O21">
        <v>45</v>
      </c>
      <c r="P21">
        <v>44.3</v>
      </c>
      <c r="Q21">
        <f>(O21-P21)</f>
        <v>0.70000000000000284</v>
      </c>
      <c r="R21">
        <v>3.4</v>
      </c>
      <c r="S21">
        <v>3.3</v>
      </c>
      <c r="T21">
        <f>(R21-S21)</f>
        <v>0.10000000000000009</v>
      </c>
      <c r="U21">
        <v>4.5999999999999996</v>
      </c>
      <c r="V21">
        <v>4.7</v>
      </c>
      <c r="W21">
        <f>(U21-V21)</f>
        <v>-0.10000000000000053</v>
      </c>
      <c r="X21" t="s">
        <v>32</v>
      </c>
      <c r="Y21" t="s">
        <v>12</v>
      </c>
    </row>
    <row r="22" spans="1:29" x14ac:dyDescent="0.25">
      <c r="A22" s="22"/>
      <c r="B22" t="s">
        <v>21</v>
      </c>
      <c r="C22">
        <v>-86.6</v>
      </c>
      <c r="D22">
        <v>-87.6</v>
      </c>
      <c r="E22">
        <f>(C22-D22)</f>
        <v>1</v>
      </c>
      <c r="F22">
        <v>61</v>
      </c>
      <c r="G22">
        <v>60.1</v>
      </c>
      <c r="H22">
        <f>(F22-G22)</f>
        <v>0.89999999999999858</v>
      </c>
      <c r="I22">
        <v>0.3</v>
      </c>
      <c r="J22">
        <v>0.2</v>
      </c>
      <c r="K22">
        <f>(I22-J22)</f>
        <v>9.9999999999999978E-2</v>
      </c>
      <c r="L22">
        <v>6.6</v>
      </c>
      <c r="M22">
        <v>6.7</v>
      </c>
      <c r="N22">
        <f>(L22-M22)</f>
        <v>-0.10000000000000053</v>
      </c>
      <c r="O22">
        <v>45</v>
      </c>
      <c r="P22">
        <v>44</v>
      </c>
      <c r="Q22">
        <f>(O22-P22)</f>
        <v>1</v>
      </c>
      <c r="R22">
        <v>6.1</v>
      </c>
      <c r="S22">
        <v>5.9</v>
      </c>
      <c r="T22">
        <f>(R22-S22)</f>
        <v>0.19999999999999929</v>
      </c>
      <c r="U22">
        <v>4.7</v>
      </c>
      <c r="V22">
        <v>4.8</v>
      </c>
      <c r="W22">
        <f>(U22-V22)</f>
        <v>-9.9999999999999645E-2</v>
      </c>
      <c r="X22" t="s">
        <v>32</v>
      </c>
      <c r="Y22" t="s">
        <v>12</v>
      </c>
    </row>
    <row r="23" spans="1:29" x14ac:dyDescent="0.25">
      <c r="A23" s="22"/>
      <c r="B23" t="s">
        <v>22</v>
      </c>
      <c r="C23">
        <v>-86.52</v>
      </c>
      <c r="D23">
        <v>-87.6</v>
      </c>
      <c r="X23" t="s">
        <v>32</v>
      </c>
      <c r="Y23" t="s">
        <v>12</v>
      </c>
    </row>
    <row r="24" spans="1:29" x14ac:dyDescent="0.25">
      <c r="A24" s="22" t="s">
        <v>24</v>
      </c>
      <c r="B24" t="s">
        <v>11</v>
      </c>
      <c r="C24">
        <v>-89.8</v>
      </c>
      <c r="D24">
        <v>-88.5</v>
      </c>
      <c r="E24">
        <f>(C24-D24)</f>
        <v>-1.2999999999999972</v>
      </c>
      <c r="F24">
        <v>34</v>
      </c>
      <c r="G24">
        <v>41.3</v>
      </c>
      <c r="H24">
        <f>(F24-G24)</f>
        <v>-7.2999999999999972</v>
      </c>
      <c r="I24">
        <v>10.7</v>
      </c>
      <c r="J24">
        <v>9.1</v>
      </c>
      <c r="K24">
        <f>(I24-J24)</f>
        <v>1.5999999999999996</v>
      </c>
      <c r="L24">
        <v>13.4</v>
      </c>
      <c r="M24">
        <v>10.7</v>
      </c>
      <c r="N24">
        <f>(L24-M24)</f>
        <v>2.7000000000000011</v>
      </c>
      <c r="P24">
        <v>18.600000000000001</v>
      </c>
      <c r="Q24" t="s">
        <v>37</v>
      </c>
      <c r="S24">
        <v>0.6</v>
      </c>
      <c r="V24">
        <v>10.8</v>
      </c>
      <c r="X24" t="s">
        <v>31</v>
      </c>
      <c r="Y24" t="s">
        <v>12</v>
      </c>
      <c r="AC24" t="s">
        <v>35</v>
      </c>
    </row>
    <row r="25" spans="1:29" x14ac:dyDescent="0.25">
      <c r="A25" s="22"/>
      <c r="B25" t="s">
        <v>22</v>
      </c>
      <c r="C25">
        <v>-89.76</v>
      </c>
      <c r="D25">
        <v>-88.5</v>
      </c>
      <c r="X25" t="s">
        <v>31</v>
      </c>
      <c r="Y25" t="s">
        <v>12</v>
      </c>
    </row>
    <row r="26" spans="1:29" x14ac:dyDescent="0.25">
      <c r="A26" s="22" t="s">
        <v>25</v>
      </c>
      <c r="B26" t="s">
        <v>11</v>
      </c>
      <c r="C26">
        <v>-90.2</v>
      </c>
      <c r="D26">
        <v>-89.8</v>
      </c>
      <c r="E26">
        <f>(C26-D26)</f>
        <v>-0.40000000000000568</v>
      </c>
      <c r="F26">
        <v>45</v>
      </c>
      <c r="G26">
        <v>64.5</v>
      </c>
      <c r="H26">
        <f>(F26-G26)</f>
        <v>-19.5</v>
      </c>
      <c r="I26">
        <v>23.8</v>
      </c>
      <c r="J26">
        <v>20.2</v>
      </c>
      <c r="K26">
        <f>(I26-J26)</f>
        <v>3.6000000000000014</v>
      </c>
      <c r="L26">
        <v>11.6</v>
      </c>
      <c r="M26">
        <v>7.8</v>
      </c>
      <c r="N26">
        <f>(L26-M26)</f>
        <v>3.8</v>
      </c>
      <c r="O26">
        <v>26</v>
      </c>
      <c r="P26">
        <v>31</v>
      </c>
      <c r="Q26">
        <f>(O26-P26)</f>
        <v>-5</v>
      </c>
      <c r="R26">
        <v>3.4</v>
      </c>
      <c r="S26">
        <v>3.4</v>
      </c>
      <c r="T26">
        <f>(R26-S26)</f>
        <v>0</v>
      </c>
      <c r="U26">
        <v>7.9</v>
      </c>
      <c r="V26">
        <v>6.7</v>
      </c>
      <c r="W26">
        <f>(U26-V26)</f>
        <v>1.2000000000000002</v>
      </c>
      <c r="X26" t="s">
        <v>32</v>
      </c>
      <c r="Y26" t="s">
        <v>12</v>
      </c>
    </row>
    <row r="27" spans="1:29" x14ac:dyDescent="0.25">
      <c r="A27" s="22"/>
      <c r="B27" t="s">
        <v>13</v>
      </c>
      <c r="C27">
        <v>-90.2</v>
      </c>
      <c r="D27">
        <v>-90.3</v>
      </c>
      <c r="E27">
        <f>(C27-D27)</f>
        <v>9.9999999999994316E-2</v>
      </c>
      <c r="F27">
        <v>50</v>
      </c>
      <c r="G27">
        <v>60.8</v>
      </c>
      <c r="H27">
        <f>(F27-G27)</f>
        <v>-10.799999999999997</v>
      </c>
      <c r="I27">
        <v>23.5</v>
      </c>
      <c r="J27">
        <v>19.899999999999999</v>
      </c>
      <c r="K27">
        <f>(I27-J27)</f>
        <v>3.6000000000000014</v>
      </c>
      <c r="L27">
        <v>10.4</v>
      </c>
      <c r="M27">
        <v>8.1999999999999993</v>
      </c>
      <c r="N27">
        <f>(L27-M27)</f>
        <v>2.2000000000000011</v>
      </c>
      <c r="O27">
        <v>23</v>
      </c>
      <c r="P27">
        <v>30.6</v>
      </c>
      <c r="Q27">
        <f>(O27-P27)</f>
        <v>-7.6000000000000014</v>
      </c>
      <c r="R27">
        <v>4.0999999999999996</v>
      </c>
      <c r="S27">
        <v>4.4000000000000004</v>
      </c>
      <c r="T27">
        <f>(R27-S27)</f>
        <v>-0.30000000000000071</v>
      </c>
      <c r="U27">
        <v>9</v>
      </c>
      <c r="V27">
        <v>6.8</v>
      </c>
      <c r="W27">
        <f>(U27-V27)</f>
        <v>2.2000000000000002</v>
      </c>
      <c r="X27" t="s">
        <v>32</v>
      </c>
      <c r="Y27" t="s">
        <v>12</v>
      </c>
    </row>
    <row r="28" spans="1:29" x14ac:dyDescent="0.25">
      <c r="A28" s="22"/>
      <c r="B28" t="s">
        <v>14</v>
      </c>
      <c r="C28">
        <v>-90.2</v>
      </c>
      <c r="D28">
        <v>-90.4</v>
      </c>
      <c r="E28">
        <f>(C28-D28)</f>
        <v>0.20000000000000284</v>
      </c>
      <c r="F28">
        <v>48</v>
      </c>
      <c r="G28">
        <v>58.3</v>
      </c>
      <c r="H28">
        <f>(F28-G28)</f>
        <v>-10.299999999999997</v>
      </c>
      <c r="I28">
        <v>19.2</v>
      </c>
      <c r="J28">
        <v>20.8</v>
      </c>
      <c r="K28">
        <f>(I28-J28)</f>
        <v>-1.6000000000000014</v>
      </c>
      <c r="L28">
        <v>10.199999999999999</v>
      </c>
      <c r="M28">
        <v>8.6999999999999993</v>
      </c>
      <c r="N28">
        <f>(L28-M28)</f>
        <v>1.5</v>
      </c>
      <c r="O28">
        <v>27</v>
      </c>
      <c r="P28">
        <v>26.9</v>
      </c>
      <c r="Q28">
        <f>(O28-P28)</f>
        <v>0.10000000000000142</v>
      </c>
      <c r="R28">
        <v>0.1</v>
      </c>
      <c r="S28">
        <v>0.6</v>
      </c>
      <c r="T28">
        <f>(R28-S28)</f>
        <v>-0.5</v>
      </c>
      <c r="U28">
        <v>7.3</v>
      </c>
      <c r="V28">
        <v>7.5</v>
      </c>
      <c r="W28">
        <f>(U28-V28)</f>
        <v>-0.20000000000000018</v>
      </c>
      <c r="X28" t="s">
        <v>32</v>
      </c>
      <c r="Y28" t="s">
        <v>12</v>
      </c>
    </row>
    <row r="29" spans="1:29" x14ac:dyDescent="0.25">
      <c r="A29" s="22"/>
      <c r="B29" t="s">
        <v>15</v>
      </c>
      <c r="C29">
        <v>-90.2</v>
      </c>
      <c r="D29">
        <v>-90.4</v>
      </c>
      <c r="E29">
        <f>(C29-D29)</f>
        <v>0.20000000000000284</v>
      </c>
      <c r="F29">
        <v>41</v>
      </c>
      <c r="G29">
        <v>50.3</v>
      </c>
      <c r="H29">
        <f>(F29-G29)</f>
        <v>-9.2999999999999972</v>
      </c>
      <c r="I29">
        <v>9.1999999999999993</v>
      </c>
      <c r="J29">
        <v>14.7</v>
      </c>
      <c r="K29">
        <f>(I29-J29)</f>
        <v>-5.5</v>
      </c>
      <c r="L29">
        <v>10.7</v>
      </c>
      <c r="M29">
        <v>9.3000000000000007</v>
      </c>
      <c r="N29">
        <f>(L29-M29)</f>
        <v>1.3999999999999986</v>
      </c>
      <c r="O29">
        <v>19</v>
      </c>
      <c r="P29">
        <v>25.1</v>
      </c>
      <c r="Q29">
        <f>(O29-P29)</f>
        <v>-6.1000000000000014</v>
      </c>
      <c r="R29">
        <v>1.1000000000000001</v>
      </c>
      <c r="S29">
        <v>1</v>
      </c>
      <c r="T29">
        <f>(R29-S29)</f>
        <v>0.10000000000000009</v>
      </c>
      <c r="U29">
        <v>10.8</v>
      </c>
      <c r="V29">
        <v>8</v>
      </c>
      <c r="W29">
        <f>(U29-V29)</f>
        <v>2.8000000000000007</v>
      </c>
      <c r="X29" t="s">
        <v>32</v>
      </c>
      <c r="Y29" t="s">
        <v>12</v>
      </c>
    </row>
    <row r="30" spans="1:29" x14ac:dyDescent="0.25">
      <c r="A30" s="22"/>
      <c r="B30" t="s">
        <v>16</v>
      </c>
      <c r="C30">
        <v>-90.2</v>
      </c>
      <c r="D30">
        <v>-90.6</v>
      </c>
      <c r="E30">
        <f>(C30-D30)</f>
        <v>0.39999999999999147</v>
      </c>
      <c r="F30">
        <v>49</v>
      </c>
      <c r="G30">
        <v>60.8</v>
      </c>
      <c r="H30">
        <f>(F30-G30)</f>
        <v>-11.799999999999997</v>
      </c>
      <c r="I30">
        <v>10.9</v>
      </c>
      <c r="J30">
        <v>8.6999999999999993</v>
      </c>
      <c r="K30">
        <f>(I30-J30)</f>
        <v>2.2000000000000011</v>
      </c>
      <c r="L30">
        <v>9.1999999999999993</v>
      </c>
      <c r="M30">
        <v>7.2</v>
      </c>
      <c r="N30">
        <f>(L30-M30)</f>
        <v>1.9999999999999991</v>
      </c>
      <c r="O30">
        <v>21</v>
      </c>
      <c r="P30">
        <v>26.9</v>
      </c>
      <c r="Q30">
        <f>(O30-P30)</f>
        <v>-5.8999999999999986</v>
      </c>
      <c r="R30">
        <v>6</v>
      </c>
      <c r="S30">
        <v>5.5</v>
      </c>
      <c r="T30">
        <f>(R30-S30)</f>
        <v>0.5</v>
      </c>
      <c r="U30">
        <v>10</v>
      </c>
      <c r="V30">
        <v>7.9</v>
      </c>
      <c r="W30">
        <f>(U30-V30)</f>
        <v>2.0999999999999996</v>
      </c>
      <c r="X30" t="s">
        <v>32</v>
      </c>
      <c r="Y30" t="s">
        <v>12</v>
      </c>
    </row>
    <row r="31" spans="1:29" x14ac:dyDescent="0.25">
      <c r="A31" s="22"/>
      <c r="B31" t="s">
        <v>17</v>
      </c>
      <c r="C31">
        <v>-91.8</v>
      </c>
      <c r="D31">
        <v>-90.7</v>
      </c>
      <c r="E31">
        <f>(C31-D31)</f>
        <v>-1.0999999999999943</v>
      </c>
      <c r="F31">
        <v>40</v>
      </c>
      <c r="G31">
        <v>0</v>
      </c>
      <c r="H31">
        <f>(F31-G31)</f>
        <v>40</v>
      </c>
      <c r="I31">
        <v>16.600000000000001</v>
      </c>
      <c r="J31">
        <v>75</v>
      </c>
      <c r="K31">
        <f>(I31-J31)</f>
        <v>-58.4</v>
      </c>
      <c r="L31">
        <v>12.1</v>
      </c>
      <c r="M31" s="2" t="s">
        <v>37</v>
      </c>
      <c r="N31" t="s">
        <v>37</v>
      </c>
      <c r="O31">
        <v>24</v>
      </c>
      <c r="P31" s="2" t="s">
        <v>37</v>
      </c>
      <c r="Q31" t="s">
        <v>37</v>
      </c>
      <c r="R31">
        <v>5.4</v>
      </c>
      <c r="S31" s="2" t="s">
        <v>37</v>
      </c>
      <c r="U31">
        <v>8.9</v>
      </c>
      <c r="V31" s="2" t="s">
        <v>37</v>
      </c>
      <c r="W31" t="s">
        <v>37</v>
      </c>
      <c r="X31" t="s">
        <v>31</v>
      </c>
      <c r="Y31" t="s">
        <v>26</v>
      </c>
      <c r="AC31" t="s">
        <v>33</v>
      </c>
    </row>
    <row r="32" spans="1:29" x14ac:dyDescent="0.25">
      <c r="A32" s="22"/>
      <c r="B32" t="s">
        <v>22</v>
      </c>
      <c r="C32">
        <v>-90.36</v>
      </c>
      <c r="D32">
        <v>-90.4</v>
      </c>
      <c r="X32" t="s">
        <v>31</v>
      </c>
      <c r="Y32" t="s">
        <v>26</v>
      </c>
    </row>
    <row r="33" spans="1:29" x14ac:dyDescent="0.25">
      <c r="A33" s="22" t="s">
        <v>27</v>
      </c>
      <c r="B33" t="s">
        <v>11</v>
      </c>
      <c r="C33">
        <v>-89.8</v>
      </c>
      <c r="D33">
        <v>-89.8</v>
      </c>
      <c r="E33">
        <f>(C33-D33)</f>
        <v>0</v>
      </c>
      <c r="F33">
        <v>24</v>
      </c>
      <c r="G33">
        <v>24</v>
      </c>
      <c r="H33">
        <f>(F33-G33)</f>
        <v>0</v>
      </c>
      <c r="I33">
        <v>19.3</v>
      </c>
      <c r="J33">
        <v>17.7</v>
      </c>
      <c r="K33">
        <f>(I33-J33)</f>
        <v>1.6000000000000014</v>
      </c>
      <c r="L33">
        <v>20.5</v>
      </c>
      <c r="M33">
        <v>20.3</v>
      </c>
      <c r="N33">
        <f>(L33-M33)</f>
        <v>0.19999999999999929</v>
      </c>
      <c r="P33">
        <v>18.100000000000001</v>
      </c>
      <c r="Q33" t="s">
        <v>37</v>
      </c>
      <c r="S33">
        <v>1.7</v>
      </c>
      <c r="T33" t="s">
        <v>37</v>
      </c>
      <c r="V33">
        <v>11.3</v>
      </c>
      <c r="W33" t="s">
        <v>37</v>
      </c>
      <c r="X33" t="s">
        <v>31</v>
      </c>
      <c r="Y33" t="s">
        <v>26</v>
      </c>
      <c r="AC33" t="s">
        <v>34</v>
      </c>
    </row>
    <row r="34" spans="1:29" x14ac:dyDescent="0.25">
      <c r="A34" s="22"/>
      <c r="B34" t="s">
        <v>22</v>
      </c>
      <c r="C34">
        <v>-89.88</v>
      </c>
      <c r="D34">
        <v>-90</v>
      </c>
      <c r="X34" t="s">
        <v>31</v>
      </c>
      <c r="Y34" t="s">
        <v>26</v>
      </c>
    </row>
    <row r="35" spans="1:29" x14ac:dyDescent="0.25">
      <c r="A35" s="22" t="s">
        <v>28</v>
      </c>
      <c r="B35" t="s">
        <v>11</v>
      </c>
      <c r="C35">
        <v>-90.6</v>
      </c>
      <c r="D35">
        <v>-92</v>
      </c>
      <c r="E35">
        <f>(C35-D35)</f>
        <v>1.4000000000000057</v>
      </c>
      <c r="F35">
        <v>63</v>
      </c>
      <c r="G35">
        <v>61.1</v>
      </c>
      <c r="H35">
        <f>(F35-G35)</f>
        <v>1.8999999999999986</v>
      </c>
      <c r="I35">
        <v>9.1</v>
      </c>
      <c r="J35">
        <v>13.8</v>
      </c>
      <c r="K35">
        <f>(I35-J35)</f>
        <v>-4.7000000000000011</v>
      </c>
      <c r="L35">
        <v>7</v>
      </c>
      <c r="M35">
        <v>7.6</v>
      </c>
      <c r="N35">
        <f>(L35-M35)</f>
        <v>-0.59999999999999964</v>
      </c>
      <c r="O35">
        <v>46</v>
      </c>
      <c r="P35">
        <v>42.1</v>
      </c>
      <c r="Q35">
        <f>(O35-P35)</f>
        <v>3.8999999999999986</v>
      </c>
      <c r="R35">
        <v>1.1000000000000001</v>
      </c>
      <c r="S35">
        <v>1.3</v>
      </c>
      <c r="T35">
        <f>(R35-S35)</f>
        <v>-0.19999999999999996</v>
      </c>
      <c r="U35">
        <v>4.4000000000000004</v>
      </c>
      <c r="V35">
        <v>4.8</v>
      </c>
      <c r="W35">
        <f>(U35-V35)</f>
        <v>-0.39999999999999947</v>
      </c>
      <c r="X35" t="s">
        <v>32</v>
      </c>
      <c r="Y35" t="s">
        <v>12</v>
      </c>
    </row>
    <row r="36" spans="1:29" x14ac:dyDescent="0.25">
      <c r="A36" s="22"/>
      <c r="B36" t="s">
        <v>13</v>
      </c>
      <c r="C36">
        <v>-90.6</v>
      </c>
      <c r="D36">
        <v>-91.4</v>
      </c>
      <c r="E36">
        <f>(C36-D36)</f>
        <v>0.80000000000001137</v>
      </c>
      <c r="F36">
        <v>70</v>
      </c>
      <c r="G36">
        <v>67.900000000000006</v>
      </c>
      <c r="H36">
        <f>(F36-G36)</f>
        <v>2.0999999999999943</v>
      </c>
      <c r="I36">
        <v>8.6</v>
      </c>
      <c r="J36">
        <v>7.4</v>
      </c>
      <c r="K36">
        <f>(I36-J36)</f>
        <v>1.1999999999999993</v>
      </c>
      <c r="L36">
        <v>6.3</v>
      </c>
      <c r="M36">
        <v>6.4</v>
      </c>
      <c r="N36">
        <f>(L36-M36)</f>
        <v>-0.10000000000000053</v>
      </c>
      <c r="O36">
        <v>44</v>
      </c>
      <c r="P36">
        <v>40.799999999999997</v>
      </c>
      <c r="Q36">
        <f>(O36-P36)</f>
        <v>3.2000000000000028</v>
      </c>
      <c r="R36">
        <v>0.8</v>
      </c>
      <c r="S36">
        <v>0.5</v>
      </c>
      <c r="T36">
        <f>(R36-S36)</f>
        <v>0.30000000000000004</v>
      </c>
      <c r="U36">
        <v>4.5999999999999996</v>
      </c>
      <c r="V36">
        <v>4.9000000000000004</v>
      </c>
      <c r="W36">
        <f>(U36-V36)</f>
        <v>-0.30000000000000071</v>
      </c>
      <c r="X36" t="s">
        <v>32</v>
      </c>
      <c r="Y36" t="s">
        <v>12</v>
      </c>
    </row>
    <row r="37" spans="1:29" x14ac:dyDescent="0.25">
      <c r="A37" s="22"/>
      <c r="B37" t="s">
        <v>14</v>
      </c>
      <c r="C37">
        <v>-91</v>
      </c>
      <c r="D37">
        <v>-91.4</v>
      </c>
      <c r="E37">
        <f>(C37-D37)</f>
        <v>0.40000000000000568</v>
      </c>
      <c r="F37">
        <v>69</v>
      </c>
      <c r="G37">
        <v>70</v>
      </c>
      <c r="H37">
        <f>(F37-G37)</f>
        <v>-1</v>
      </c>
      <c r="I37">
        <v>7.6</v>
      </c>
      <c r="J37">
        <v>6</v>
      </c>
      <c r="K37">
        <f>(I37-J37)</f>
        <v>1.5999999999999996</v>
      </c>
      <c r="L37">
        <v>6.3</v>
      </c>
      <c r="M37">
        <v>6.1</v>
      </c>
      <c r="N37">
        <f>(L37-M37)</f>
        <v>0.20000000000000018</v>
      </c>
      <c r="O37">
        <v>44</v>
      </c>
      <c r="P37">
        <v>42.8</v>
      </c>
      <c r="Q37">
        <f>(O37-P37)</f>
        <v>1.2000000000000028</v>
      </c>
      <c r="R37">
        <v>6.9</v>
      </c>
      <c r="S37">
        <v>4.5</v>
      </c>
      <c r="T37">
        <f>(R37-S37)</f>
        <v>2.4000000000000004</v>
      </c>
      <c r="U37">
        <v>4.9000000000000004</v>
      </c>
      <c r="V37">
        <v>4.9000000000000004</v>
      </c>
      <c r="W37">
        <f>(U37-V37)</f>
        <v>0</v>
      </c>
      <c r="X37" t="s">
        <v>32</v>
      </c>
      <c r="Y37" t="s">
        <v>12</v>
      </c>
    </row>
    <row r="38" spans="1:29" x14ac:dyDescent="0.25">
      <c r="A38" s="22"/>
      <c r="B38" t="s">
        <v>15</v>
      </c>
      <c r="C38">
        <v>-90.6</v>
      </c>
      <c r="D38">
        <v>-91.4</v>
      </c>
      <c r="E38">
        <f>(C38-D38)</f>
        <v>0.80000000000001137</v>
      </c>
      <c r="F38">
        <v>67</v>
      </c>
      <c r="G38">
        <v>68.5</v>
      </c>
      <c r="H38">
        <f>(F38-G38)</f>
        <v>-1.5</v>
      </c>
      <c r="I38">
        <v>7</v>
      </c>
      <c r="J38">
        <v>5.2</v>
      </c>
      <c r="K38">
        <f>(I38-J38)</f>
        <v>1.7999999999999998</v>
      </c>
      <c r="L38">
        <v>6.5</v>
      </c>
      <c r="M38">
        <v>6.2</v>
      </c>
      <c r="N38">
        <f>(L38-M38)</f>
        <v>0.29999999999999982</v>
      </c>
      <c r="O38">
        <v>39</v>
      </c>
      <c r="P38">
        <v>38.9</v>
      </c>
      <c r="Q38">
        <f>(O38-P38)</f>
        <v>0.10000000000000142</v>
      </c>
      <c r="R38">
        <v>6.2</v>
      </c>
      <c r="S38">
        <v>4.5</v>
      </c>
      <c r="T38">
        <f>(R38-S38)</f>
        <v>1.7000000000000002</v>
      </c>
      <c r="U38">
        <v>5.4</v>
      </c>
      <c r="V38">
        <v>5.4</v>
      </c>
      <c r="W38">
        <f>(U38-V38)</f>
        <v>0</v>
      </c>
      <c r="X38" t="s">
        <v>32</v>
      </c>
      <c r="Y38" t="s">
        <v>12</v>
      </c>
    </row>
    <row r="39" spans="1:29" x14ac:dyDescent="0.25">
      <c r="A39" s="22"/>
      <c r="B39" t="s">
        <v>16</v>
      </c>
      <c r="C39">
        <v>-90.6</v>
      </c>
      <c r="D39">
        <v>-91.4</v>
      </c>
      <c r="E39">
        <f>(C39-D39)</f>
        <v>0.80000000000001137</v>
      </c>
      <c r="F39">
        <v>71</v>
      </c>
      <c r="G39">
        <v>69.400000000000006</v>
      </c>
      <c r="H39">
        <f>(F39-G39)</f>
        <v>1.5999999999999943</v>
      </c>
      <c r="I39">
        <v>9</v>
      </c>
      <c r="J39">
        <v>6.9</v>
      </c>
      <c r="K39">
        <f>(I39-J39)</f>
        <v>2.0999999999999996</v>
      </c>
      <c r="L39">
        <v>6.2</v>
      </c>
      <c r="M39">
        <v>6.2</v>
      </c>
      <c r="N39">
        <f>(L39-M39)</f>
        <v>0</v>
      </c>
      <c r="O39">
        <v>46</v>
      </c>
      <c r="P39">
        <v>41.7</v>
      </c>
      <c r="Q39">
        <f>(O39-P39)</f>
        <v>4.2999999999999972</v>
      </c>
      <c r="R39">
        <v>0.8</v>
      </c>
      <c r="S39">
        <v>0.3</v>
      </c>
      <c r="T39">
        <f>(R39-S39)</f>
        <v>0.5</v>
      </c>
      <c r="U39">
        <v>4.3</v>
      </c>
      <c r="V39">
        <v>4.8</v>
      </c>
      <c r="W39">
        <f>(U39-V39)</f>
        <v>-0.5</v>
      </c>
      <c r="X39" t="s">
        <v>32</v>
      </c>
      <c r="Y39" t="s">
        <v>12</v>
      </c>
    </row>
    <row r="40" spans="1:29" x14ac:dyDescent="0.25">
      <c r="A40" s="22"/>
      <c r="B40" t="s">
        <v>17</v>
      </c>
      <c r="C40">
        <v>-90.6</v>
      </c>
      <c r="D40">
        <v>-91.4</v>
      </c>
      <c r="E40">
        <f>(C40-D40)</f>
        <v>0.80000000000001137</v>
      </c>
      <c r="F40">
        <v>70</v>
      </c>
      <c r="G40">
        <v>67.8</v>
      </c>
      <c r="H40">
        <f>(F40-G40)</f>
        <v>2.2000000000000028</v>
      </c>
      <c r="I40">
        <v>6.1</v>
      </c>
      <c r="J40">
        <v>16.7</v>
      </c>
      <c r="K40">
        <f>(I40-J40)</f>
        <v>-10.6</v>
      </c>
      <c r="L40">
        <v>6.1</v>
      </c>
      <c r="M40">
        <v>7.1</v>
      </c>
      <c r="N40">
        <f>(L40-M40)</f>
        <v>-1</v>
      </c>
      <c r="O40">
        <v>46</v>
      </c>
      <c r="P40">
        <v>45.9</v>
      </c>
      <c r="Q40">
        <f>(O40-P40)</f>
        <v>0.10000000000000142</v>
      </c>
      <c r="R40">
        <v>0.5</v>
      </c>
      <c r="S40">
        <v>0.8</v>
      </c>
      <c r="T40">
        <f>(R40-S40)</f>
        <v>-0.30000000000000004</v>
      </c>
      <c r="U40">
        <v>4.4000000000000004</v>
      </c>
      <c r="V40">
        <v>4.4000000000000004</v>
      </c>
      <c r="W40">
        <f>(U40-V40)</f>
        <v>0</v>
      </c>
      <c r="X40" t="s">
        <v>32</v>
      </c>
      <c r="Y40" t="s">
        <v>12</v>
      </c>
    </row>
    <row r="41" spans="1:29" x14ac:dyDescent="0.25">
      <c r="A41" s="22"/>
      <c r="B41" t="s">
        <v>18</v>
      </c>
      <c r="C41">
        <v>-91</v>
      </c>
      <c r="D41">
        <v>-92</v>
      </c>
      <c r="E41">
        <f>(C41-D41)</f>
        <v>1</v>
      </c>
      <c r="F41">
        <v>69</v>
      </c>
      <c r="G41">
        <v>73.8</v>
      </c>
      <c r="H41">
        <f>(F41-G41)</f>
        <v>-4.7999999999999972</v>
      </c>
      <c r="I41">
        <v>15.7</v>
      </c>
      <c r="J41">
        <v>19.399999999999999</v>
      </c>
      <c r="K41">
        <f>(I41-J41)</f>
        <v>-3.6999999999999993</v>
      </c>
      <c r="L41">
        <v>6.9</v>
      </c>
      <c r="M41">
        <v>6.7</v>
      </c>
      <c r="N41">
        <f>(L41-M41)</f>
        <v>0.20000000000000018</v>
      </c>
      <c r="O41">
        <v>44</v>
      </c>
      <c r="P41">
        <v>40.700000000000003</v>
      </c>
      <c r="Q41">
        <f>(O41-P41)</f>
        <v>3.2999999999999972</v>
      </c>
      <c r="R41">
        <v>1.3</v>
      </c>
      <c r="S41">
        <v>1</v>
      </c>
      <c r="T41">
        <f>(R41-S41)</f>
        <v>0.30000000000000004</v>
      </c>
      <c r="U41">
        <v>4.5999999999999996</v>
      </c>
      <c r="V41">
        <v>5</v>
      </c>
      <c r="W41">
        <f>(U41-V41)</f>
        <v>-0.40000000000000036</v>
      </c>
      <c r="X41" t="s">
        <v>32</v>
      </c>
      <c r="Y41" t="s">
        <v>12</v>
      </c>
    </row>
    <row r="42" spans="1:29" x14ac:dyDescent="0.25">
      <c r="A42" s="22"/>
      <c r="B42" t="s">
        <v>19</v>
      </c>
      <c r="C42">
        <v>-91</v>
      </c>
      <c r="D42">
        <v>-92.1</v>
      </c>
      <c r="E42">
        <f>(C42-D42)</f>
        <v>1.0999999999999943</v>
      </c>
      <c r="F42">
        <v>74</v>
      </c>
      <c r="G42">
        <v>68.7</v>
      </c>
      <c r="H42">
        <f>(F42-G42)</f>
        <v>5.2999999999999972</v>
      </c>
      <c r="I42">
        <v>16.2</v>
      </c>
      <c r="J42">
        <v>6.1</v>
      </c>
      <c r="K42">
        <f>(I42-J42)</f>
        <v>10.1</v>
      </c>
      <c r="L42">
        <v>6.5</v>
      </c>
      <c r="M42">
        <v>6.2</v>
      </c>
      <c r="N42">
        <f>(L42-M42)</f>
        <v>0.29999999999999982</v>
      </c>
      <c r="O42">
        <v>46</v>
      </c>
      <c r="P42">
        <v>44.3</v>
      </c>
      <c r="Q42">
        <f>(O42-P42)</f>
        <v>1.7000000000000028</v>
      </c>
      <c r="R42">
        <v>0.7</v>
      </c>
      <c r="S42">
        <v>0.2</v>
      </c>
      <c r="T42">
        <f>(R42-S42)</f>
        <v>0.49999999999999994</v>
      </c>
      <c r="U42">
        <v>4.4000000000000004</v>
      </c>
      <c r="V42">
        <v>4.5</v>
      </c>
      <c r="W42">
        <f>(U42-V42)</f>
        <v>-9.9999999999999645E-2</v>
      </c>
      <c r="X42" t="s">
        <v>32</v>
      </c>
      <c r="Y42" t="s">
        <v>12</v>
      </c>
    </row>
    <row r="43" spans="1:29" x14ac:dyDescent="0.25">
      <c r="A43" s="22"/>
      <c r="B43" t="s">
        <v>20</v>
      </c>
      <c r="C43">
        <v>-90.6</v>
      </c>
      <c r="D43">
        <v>-91.4</v>
      </c>
      <c r="E43">
        <f>(C43-D43)</f>
        <v>0.80000000000001137</v>
      </c>
      <c r="F43">
        <v>70</v>
      </c>
      <c r="G43">
        <v>66.8</v>
      </c>
      <c r="H43">
        <f>(F43-G43)</f>
        <v>3.2000000000000028</v>
      </c>
      <c r="I43">
        <v>3.4</v>
      </c>
      <c r="J43">
        <v>7.2</v>
      </c>
      <c r="K43">
        <f>(I43-J43)</f>
        <v>-3.8000000000000003</v>
      </c>
      <c r="L43">
        <v>5.9</v>
      </c>
      <c r="M43">
        <v>6.5</v>
      </c>
      <c r="N43">
        <f>(L43-M43)</f>
        <v>-0.59999999999999964</v>
      </c>
      <c r="O43">
        <v>44</v>
      </c>
      <c r="P43">
        <v>38.4</v>
      </c>
      <c r="Q43">
        <f>(O43-P43)</f>
        <v>5.6000000000000014</v>
      </c>
      <c r="R43">
        <v>2.1</v>
      </c>
      <c r="S43">
        <v>1.5</v>
      </c>
      <c r="T43">
        <f>(R43-S43)</f>
        <v>0.60000000000000009</v>
      </c>
      <c r="U43">
        <v>4.7</v>
      </c>
      <c r="V43">
        <v>5.3</v>
      </c>
      <c r="W43">
        <f>(U43-V43)</f>
        <v>-0.59999999999999964</v>
      </c>
      <c r="X43" t="s">
        <v>32</v>
      </c>
      <c r="Y43" t="s">
        <v>12</v>
      </c>
    </row>
    <row r="44" spans="1:29" x14ac:dyDescent="0.25">
      <c r="A44" s="22"/>
      <c r="B44" t="s">
        <v>21</v>
      </c>
      <c r="C44">
        <v>-91</v>
      </c>
      <c r="D44">
        <v>-91.4</v>
      </c>
      <c r="E44">
        <f>(C44-D44)</f>
        <v>0.40000000000000568</v>
      </c>
      <c r="F44">
        <v>66</v>
      </c>
      <c r="G44">
        <v>65.599999999999994</v>
      </c>
      <c r="H44">
        <f>(F44-G44)</f>
        <v>0.40000000000000568</v>
      </c>
      <c r="I44">
        <v>7.7</v>
      </c>
      <c r="J44">
        <v>6.2</v>
      </c>
      <c r="K44">
        <f>(I44-J44)</f>
        <v>1.5</v>
      </c>
      <c r="L44">
        <v>6.6</v>
      </c>
      <c r="M44">
        <v>6.5</v>
      </c>
      <c r="N44">
        <f>(L44-M44)</f>
        <v>9.9999999999999645E-2</v>
      </c>
      <c r="O44">
        <v>46</v>
      </c>
      <c r="P44">
        <v>43.5</v>
      </c>
      <c r="Q44">
        <f>(O44-P44)</f>
        <v>2.5</v>
      </c>
      <c r="R44">
        <v>1.9</v>
      </c>
      <c r="S44">
        <v>1.5</v>
      </c>
      <c r="T44">
        <f>(R44-S44)</f>
        <v>0.39999999999999991</v>
      </c>
      <c r="U44">
        <v>4.5</v>
      </c>
      <c r="V44">
        <v>4.7</v>
      </c>
      <c r="W44">
        <f>(U44-V44)</f>
        <v>-0.20000000000000018</v>
      </c>
      <c r="X44" t="s">
        <v>32</v>
      </c>
      <c r="Y44" t="s">
        <v>12</v>
      </c>
    </row>
    <row r="45" spans="1:29" x14ac:dyDescent="0.25">
      <c r="A45" s="22"/>
      <c r="B45" t="s">
        <v>22</v>
      </c>
      <c r="C45">
        <v>-90.76</v>
      </c>
      <c r="D45">
        <v>-91.6</v>
      </c>
      <c r="X45" t="s">
        <v>32</v>
      </c>
      <c r="Y45" t="s">
        <v>12</v>
      </c>
    </row>
    <row r="46" spans="1:29" x14ac:dyDescent="0.25">
      <c r="A46" s="22" t="s">
        <v>29</v>
      </c>
      <c r="B46" t="s">
        <v>11</v>
      </c>
      <c r="C46">
        <v>-92.2</v>
      </c>
      <c r="D46">
        <v>-93.4</v>
      </c>
      <c r="E46">
        <f>(C46-D46)</f>
        <v>1.2000000000000028</v>
      </c>
      <c r="F46">
        <v>68</v>
      </c>
      <c r="G46">
        <v>61.2</v>
      </c>
      <c r="H46">
        <f>(F46-G46)</f>
        <v>6.7999999999999972</v>
      </c>
      <c r="I46">
        <v>5.5</v>
      </c>
      <c r="J46">
        <v>20.6</v>
      </c>
      <c r="K46">
        <f>(I46-J46)</f>
        <v>-15.100000000000001</v>
      </c>
      <c r="L46">
        <v>6.2</v>
      </c>
      <c r="M46">
        <v>8.1999999999999993</v>
      </c>
      <c r="N46">
        <f>(L46-M46)</f>
        <v>-1.9999999999999991</v>
      </c>
      <c r="O46">
        <v>44</v>
      </c>
      <c r="P46">
        <v>41.9</v>
      </c>
      <c r="Q46">
        <f>(O46-P46)</f>
        <v>2.1000000000000014</v>
      </c>
      <c r="R46">
        <v>0.8</v>
      </c>
      <c r="S46">
        <v>0.8</v>
      </c>
      <c r="T46">
        <f>(R46-S46)</f>
        <v>0</v>
      </c>
      <c r="U46">
        <v>4.5999999999999996</v>
      </c>
      <c r="V46">
        <v>4.8</v>
      </c>
      <c r="W46">
        <f>(U46-V46)</f>
        <v>-0.20000000000000018</v>
      </c>
      <c r="X46" t="s">
        <v>32</v>
      </c>
      <c r="Y46" t="s">
        <v>12</v>
      </c>
      <c r="Z46" t="s">
        <v>11</v>
      </c>
      <c r="AC46" t="s">
        <v>36</v>
      </c>
    </row>
    <row r="47" spans="1:29" x14ac:dyDescent="0.25">
      <c r="A47" s="22"/>
      <c r="B47" t="s">
        <v>13</v>
      </c>
      <c r="C47">
        <v>-92.2</v>
      </c>
      <c r="D47">
        <v>-93.4</v>
      </c>
      <c r="E47">
        <f>(C47-D47)</f>
        <v>1.2000000000000028</v>
      </c>
      <c r="F47">
        <v>67</v>
      </c>
      <c r="G47">
        <v>64.3</v>
      </c>
      <c r="H47">
        <f>(F47-G47)</f>
        <v>2.7000000000000028</v>
      </c>
      <c r="I47">
        <v>17.899999999999999</v>
      </c>
      <c r="J47">
        <v>15.8</v>
      </c>
      <c r="K47">
        <f>(I47-J47)</f>
        <v>2.0999999999999979</v>
      </c>
      <c r="L47">
        <v>7.2</v>
      </c>
      <c r="M47">
        <v>7.4</v>
      </c>
      <c r="N47">
        <f>(L47-M47)</f>
        <v>-0.20000000000000018</v>
      </c>
      <c r="O47">
        <v>40</v>
      </c>
      <c r="P47">
        <v>37.4</v>
      </c>
      <c r="Q47">
        <f>(O47-P47)</f>
        <v>2.6000000000000014</v>
      </c>
      <c r="R47">
        <v>1.2</v>
      </c>
      <c r="S47">
        <v>0.5</v>
      </c>
      <c r="T47">
        <f>(R47-S47)</f>
        <v>0.7</v>
      </c>
      <c r="U47">
        <v>5.0999999999999996</v>
      </c>
      <c r="V47">
        <v>5.4</v>
      </c>
      <c r="W47">
        <f>(U47-V47)</f>
        <v>-0.30000000000000071</v>
      </c>
      <c r="X47" t="s">
        <v>32</v>
      </c>
      <c r="Y47" t="s">
        <v>12</v>
      </c>
      <c r="Z47" t="s">
        <v>22</v>
      </c>
    </row>
    <row r="48" spans="1:29" x14ac:dyDescent="0.25">
      <c r="A48" s="22"/>
      <c r="B48" t="s">
        <v>14</v>
      </c>
      <c r="C48">
        <v>-92.2</v>
      </c>
      <c r="D48">
        <v>-93.1</v>
      </c>
      <c r="E48">
        <f>(C48-D48)</f>
        <v>0.89999999999999147</v>
      </c>
      <c r="F48">
        <v>70</v>
      </c>
      <c r="G48">
        <v>65.3</v>
      </c>
      <c r="H48">
        <f>(F48-G48)</f>
        <v>4.7000000000000028</v>
      </c>
      <c r="I48">
        <v>9.9</v>
      </c>
      <c r="J48">
        <v>9.6999999999999993</v>
      </c>
      <c r="K48">
        <f>(I48-J48)</f>
        <v>0.20000000000000107</v>
      </c>
      <c r="L48">
        <v>6.3</v>
      </c>
      <c r="M48">
        <v>6.8</v>
      </c>
      <c r="N48">
        <f>(L48-M48)</f>
        <v>-0.5</v>
      </c>
      <c r="O48">
        <v>43</v>
      </c>
      <c r="P48">
        <v>38.700000000000003</v>
      </c>
      <c r="Q48">
        <f>(O48-P48)</f>
        <v>4.2999999999999972</v>
      </c>
      <c r="R48">
        <v>1.8</v>
      </c>
      <c r="S48">
        <v>4.0999999999999996</v>
      </c>
      <c r="T48">
        <f>(R48-S48)</f>
        <v>-2.2999999999999998</v>
      </c>
      <c r="U48">
        <v>4.7</v>
      </c>
      <c r="V48">
        <v>5.4</v>
      </c>
      <c r="W48">
        <f>(U48-V48)</f>
        <v>-0.70000000000000018</v>
      </c>
      <c r="X48" t="s">
        <v>32</v>
      </c>
      <c r="Y48" t="s">
        <v>12</v>
      </c>
    </row>
    <row r="49" spans="1:25" x14ac:dyDescent="0.25">
      <c r="A49" s="22"/>
      <c r="B49" t="s">
        <v>15</v>
      </c>
      <c r="C49">
        <v>-92.2</v>
      </c>
      <c r="D49">
        <v>-93.4</v>
      </c>
      <c r="E49">
        <f>(C49-D49)</f>
        <v>1.2000000000000028</v>
      </c>
      <c r="F49">
        <v>71</v>
      </c>
      <c r="G49">
        <v>71.3</v>
      </c>
      <c r="H49">
        <f>(F49-G49)</f>
        <v>-0.29999999999999716</v>
      </c>
      <c r="I49">
        <v>10.199999999999999</v>
      </c>
      <c r="J49">
        <v>11.7</v>
      </c>
      <c r="K49">
        <f>(I49-J49)</f>
        <v>-1.5</v>
      </c>
      <c r="L49">
        <v>6.2</v>
      </c>
      <c r="M49">
        <v>6.4</v>
      </c>
      <c r="N49">
        <f>(L49-M49)</f>
        <v>-0.20000000000000018</v>
      </c>
      <c r="O49">
        <v>42</v>
      </c>
      <c r="P49">
        <v>41.7</v>
      </c>
      <c r="Q49">
        <f>(O49-P49)</f>
        <v>0.29999999999999716</v>
      </c>
      <c r="R49">
        <v>2.6</v>
      </c>
      <c r="S49">
        <v>3.3</v>
      </c>
      <c r="T49">
        <f>(R49-S49)</f>
        <v>-0.69999999999999973</v>
      </c>
      <c r="U49">
        <v>4.9000000000000004</v>
      </c>
      <c r="V49">
        <v>5</v>
      </c>
      <c r="W49">
        <f>(U49-V49)</f>
        <v>-9.9999999999999645E-2</v>
      </c>
      <c r="X49" t="s">
        <v>32</v>
      </c>
      <c r="Y49" t="s">
        <v>12</v>
      </c>
    </row>
    <row r="50" spans="1:25" x14ac:dyDescent="0.25">
      <c r="A50" s="22"/>
      <c r="B50" t="s">
        <v>16</v>
      </c>
      <c r="C50">
        <v>-92.2</v>
      </c>
      <c r="D50">
        <v>-93.4</v>
      </c>
      <c r="E50">
        <f>(C50-D50)</f>
        <v>1.2000000000000028</v>
      </c>
      <c r="F50">
        <v>74</v>
      </c>
      <c r="G50">
        <v>71.5</v>
      </c>
      <c r="H50">
        <f>(F50-G50)</f>
        <v>2.5</v>
      </c>
      <c r="I50">
        <v>4.9000000000000004</v>
      </c>
      <c r="J50">
        <v>13.6</v>
      </c>
      <c r="K50">
        <f>(I50-J50)</f>
        <v>-8.6999999999999993</v>
      </c>
      <c r="L50">
        <v>5.7</v>
      </c>
      <c r="M50">
        <v>6.5</v>
      </c>
      <c r="N50">
        <f>(L50-M50)</f>
        <v>-0.79999999999999982</v>
      </c>
      <c r="O50">
        <v>45</v>
      </c>
      <c r="P50">
        <v>44.5</v>
      </c>
      <c r="Q50">
        <f>(O50-P50)</f>
        <v>0.5</v>
      </c>
      <c r="R50">
        <v>4.7</v>
      </c>
      <c r="S50">
        <v>3.2</v>
      </c>
      <c r="T50">
        <f>(R50-S50)</f>
        <v>1.5</v>
      </c>
      <c r="U50">
        <v>4.5999999999999996</v>
      </c>
      <c r="V50">
        <v>4.5999999999999996</v>
      </c>
      <c r="W50">
        <f>(U50-V50)</f>
        <v>0</v>
      </c>
      <c r="X50" t="s">
        <v>32</v>
      </c>
      <c r="Y50" t="s">
        <v>12</v>
      </c>
    </row>
    <row r="51" spans="1:25" x14ac:dyDescent="0.25">
      <c r="A51" s="22"/>
      <c r="B51" t="s">
        <v>17</v>
      </c>
      <c r="C51">
        <v>-92.2</v>
      </c>
      <c r="D51">
        <v>-93.1</v>
      </c>
      <c r="E51">
        <f>(C51-D51)</f>
        <v>0.89999999999999147</v>
      </c>
      <c r="F51">
        <v>74</v>
      </c>
      <c r="G51">
        <v>71.5</v>
      </c>
      <c r="H51">
        <f>(F51-G51)</f>
        <v>2.5</v>
      </c>
      <c r="I51">
        <v>9.1</v>
      </c>
      <c r="J51">
        <v>12.4</v>
      </c>
      <c r="K51">
        <f>(I51-J51)</f>
        <v>-3.3000000000000007</v>
      </c>
      <c r="L51">
        <v>6</v>
      </c>
      <c r="M51">
        <v>6.4</v>
      </c>
      <c r="N51">
        <f>(L51-M51)</f>
        <v>-0.40000000000000036</v>
      </c>
      <c r="O51">
        <v>44</v>
      </c>
      <c r="P51">
        <v>45.5</v>
      </c>
      <c r="Q51">
        <f>(O51-P51)</f>
        <v>-1.5</v>
      </c>
      <c r="R51">
        <v>2.9</v>
      </c>
      <c r="S51">
        <v>4.7</v>
      </c>
      <c r="T51">
        <f>(R51-S51)</f>
        <v>-1.8000000000000003</v>
      </c>
      <c r="U51">
        <v>4.7</v>
      </c>
      <c r="V51">
        <v>4.5999999999999996</v>
      </c>
      <c r="W51">
        <f>(U51-V51)</f>
        <v>0.10000000000000053</v>
      </c>
      <c r="X51" t="s">
        <v>32</v>
      </c>
      <c r="Y51" t="s">
        <v>12</v>
      </c>
    </row>
    <row r="52" spans="1:25" x14ac:dyDescent="0.25">
      <c r="A52" s="22"/>
      <c r="B52" t="s">
        <v>18</v>
      </c>
      <c r="C52">
        <v>-92.2</v>
      </c>
      <c r="D52">
        <v>-93.4</v>
      </c>
      <c r="E52">
        <f>(C52-D52)</f>
        <v>1.2000000000000028</v>
      </c>
      <c r="F52">
        <v>74</v>
      </c>
      <c r="G52">
        <v>66.099999999999994</v>
      </c>
      <c r="H52">
        <f>(F52-G52)</f>
        <v>7.9000000000000057</v>
      </c>
      <c r="I52">
        <v>7.3</v>
      </c>
      <c r="J52">
        <v>21.3</v>
      </c>
      <c r="K52">
        <f>(I52-J52)</f>
        <v>-14</v>
      </c>
      <c r="L52">
        <v>5.9</v>
      </c>
      <c r="M52">
        <v>7.7</v>
      </c>
      <c r="N52">
        <f>(L52-M52)</f>
        <v>-1.7999999999999998</v>
      </c>
      <c r="O52">
        <v>41</v>
      </c>
      <c r="P52">
        <v>41</v>
      </c>
      <c r="Q52">
        <f>(O52-P52)</f>
        <v>0</v>
      </c>
      <c r="R52">
        <v>5.4</v>
      </c>
      <c r="S52">
        <v>5.6</v>
      </c>
      <c r="T52">
        <f>(R52-S52)</f>
        <v>-0.19999999999999929</v>
      </c>
      <c r="U52">
        <v>5.2</v>
      </c>
      <c r="V52">
        <v>5.2</v>
      </c>
      <c r="W52">
        <f>(U52-V52)</f>
        <v>0</v>
      </c>
      <c r="X52" t="s">
        <v>32</v>
      </c>
      <c r="Y52" t="s">
        <v>12</v>
      </c>
    </row>
    <row r="53" spans="1:25" x14ac:dyDescent="0.25">
      <c r="A53" s="22"/>
      <c r="B53" t="s">
        <v>19</v>
      </c>
      <c r="C53">
        <v>-92.2</v>
      </c>
      <c r="D53">
        <v>-93.4</v>
      </c>
      <c r="E53">
        <f>(C53-D53)</f>
        <v>1.2000000000000028</v>
      </c>
      <c r="F53">
        <v>73</v>
      </c>
      <c r="G53">
        <v>67.3</v>
      </c>
      <c r="H53">
        <f>(F53-G53)</f>
        <v>5.7000000000000028</v>
      </c>
      <c r="I53">
        <v>5.7</v>
      </c>
      <c r="J53">
        <v>23.7</v>
      </c>
      <c r="K53">
        <f>(I53-J53)</f>
        <v>-18</v>
      </c>
      <c r="L53">
        <v>5.8</v>
      </c>
      <c r="M53">
        <v>7.8</v>
      </c>
      <c r="N53">
        <f>(L53-M53)</f>
        <v>-2</v>
      </c>
      <c r="O53">
        <v>48</v>
      </c>
      <c r="P53">
        <v>45.5</v>
      </c>
      <c r="Q53">
        <f>(O53-P53)</f>
        <v>2.5</v>
      </c>
      <c r="R53">
        <v>5.3</v>
      </c>
      <c r="S53">
        <v>4.8</v>
      </c>
      <c r="T53">
        <f>(R53-S53)</f>
        <v>0.5</v>
      </c>
      <c r="U53">
        <v>4.4000000000000004</v>
      </c>
      <c r="V53">
        <v>4.5999999999999996</v>
      </c>
      <c r="W53">
        <f>(U53-V53)</f>
        <v>-0.19999999999999929</v>
      </c>
      <c r="X53" t="s">
        <v>32</v>
      </c>
      <c r="Y53" t="s">
        <v>12</v>
      </c>
    </row>
    <row r="54" spans="1:25" x14ac:dyDescent="0.25">
      <c r="A54" s="22"/>
      <c r="B54" t="s">
        <v>20</v>
      </c>
      <c r="C54">
        <v>-92.2</v>
      </c>
      <c r="D54">
        <v>-92.8</v>
      </c>
      <c r="E54">
        <f>(C54-D54)</f>
        <v>0.59999999999999432</v>
      </c>
      <c r="F54">
        <v>72</v>
      </c>
      <c r="G54">
        <v>66.400000000000006</v>
      </c>
      <c r="H54">
        <f>(F54-G54)</f>
        <v>5.5999999999999943</v>
      </c>
      <c r="I54">
        <v>13</v>
      </c>
      <c r="J54">
        <v>7.5</v>
      </c>
      <c r="K54">
        <f>(I54-J54)</f>
        <v>5.5</v>
      </c>
      <c r="L54">
        <v>6.4</v>
      </c>
      <c r="M54">
        <v>6.5</v>
      </c>
      <c r="N54">
        <f>(L54-M54)</f>
        <v>-9.9999999999999645E-2</v>
      </c>
      <c r="O54">
        <v>45</v>
      </c>
      <c r="P54">
        <v>38.9</v>
      </c>
      <c r="Q54">
        <f>(O54-P54)</f>
        <v>6.1000000000000014</v>
      </c>
      <c r="R54">
        <v>4.7</v>
      </c>
      <c r="S54">
        <v>4</v>
      </c>
      <c r="T54">
        <f>(R54-S54)</f>
        <v>0.70000000000000018</v>
      </c>
      <c r="U54">
        <v>4.7</v>
      </c>
      <c r="V54">
        <v>5.3</v>
      </c>
      <c r="W54">
        <f>(U54-V54)</f>
        <v>-0.59999999999999964</v>
      </c>
      <c r="X54" t="s">
        <v>32</v>
      </c>
      <c r="Y54" t="s">
        <v>12</v>
      </c>
    </row>
    <row r="55" spans="1:25" x14ac:dyDescent="0.25">
      <c r="A55" s="22"/>
      <c r="B55" t="s">
        <v>21</v>
      </c>
      <c r="C55">
        <v>-92.2</v>
      </c>
      <c r="D55">
        <v>-93.4</v>
      </c>
      <c r="E55">
        <f>(C55-D55)</f>
        <v>1.2000000000000028</v>
      </c>
      <c r="F55">
        <v>69</v>
      </c>
      <c r="G55">
        <v>65.8</v>
      </c>
      <c r="H55">
        <f>(F55-G55)</f>
        <v>3.2000000000000028</v>
      </c>
      <c r="I55">
        <v>20.9</v>
      </c>
      <c r="J55">
        <v>19.3</v>
      </c>
      <c r="K55">
        <f>(I55-J55)</f>
        <v>1.5999999999999979</v>
      </c>
      <c r="L55">
        <v>7.4</v>
      </c>
      <c r="M55">
        <v>7.5</v>
      </c>
      <c r="N55">
        <f>(L55-M55)</f>
        <v>-9.9999999999999645E-2</v>
      </c>
      <c r="O55">
        <v>45</v>
      </c>
      <c r="P55">
        <v>43.8</v>
      </c>
      <c r="Q55">
        <f>(O55-P55)</f>
        <v>1.2000000000000028</v>
      </c>
      <c r="R55">
        <v>4.4000000000000004</v>
      </c>
      <c r="S55">
        <v>4.7</v>
      </c>
      <c r="T55">
        <f>(R55-S55)</f>
        <v>-0.29999999999999982</v>
      </c>
      <c r="U55">
        <v>4.7</v>
      </c>
      <c r="V55">
        <v>4.8</v>
      </c>
      <c r="W55">
        <f>(U55-V55)</f>
        <v>-9.9999999999999645E-2</v>
      </c>
      <c r="X55" t="s">
        <v>32</v>
      </c>
      <c r="Y55" t="s">
        <v>12</v>
      </c>
    </row>
    <row r="56" spans="1:25" x14ac:dyDescent="0.25">
      <c r="A56" s="22"/>
      <c r="B56" t="s">
        <v>22</v>
      </c>
      <c r="C56">
        <v>-92.2</v>
      </c>
      <c r="X56" t="s">
        <v>32</v>
      </c>
      <c r="Y56" t="s">
        <v>12</v>
      </c>
    </row>
    <row r="57" spans="1:25" x14ac:dyDescent="0.25">
      <c r="A57" s="22" t="s">
        <v>30</v>
      </c>
      <c r="B57" t="s">
        <v>11</v>
      </c>
      <c r="C57">
        <v>-93</v>
      </c>
      <c r="D57">
        <v>-90.6</v>
      </c>
      <c r="G57">
        <v>63.7</v>
      </c>
      <c r="I57">
        <v>1.6</v>
      </c>
      <c r="J57">
        <v>4.9000000000000004</v>
      </c>
      <c r="M57">
        <v>6.6</v>
      </c>
      <c r="O57">
        <v>38</v>
      </c>
      <c r="P57">
        <v>46.5</v>
      </c>
      <c r="R57">
        <v>1.7</v>
      </c>
      <c r="S57">
        <v>1.4</v>
      </c>
      <c r="U57">
        <v>5.3</v>
      </c>
      <c r="V57">
        <v>4.4000000000000004</v>
      </c>
      <c r="X57" t="s">
        <v>31</v>
      </c>
      <c r="Y57" t="s">
        <v>12</v>
      </c>
    </row>
    <row r="58" spans="1:25" x14ac:dyDescent="0.25">
      <c r="A58" s="22"/>
      <c r="B58" t="s">
        <v>22</v>
      </c>
      <c r="C58">
        <v>-92.64</v>
      </c>
      <c r="D58">
        <v>-90.6</v>
      </c>
      <c r="X58" t="s">
        <v>31</v>
      </c>
      <c r="Y58" t="s">
        <v>26</v>
      </c>
    </row>
    <row r="59" spans="1:25" x14ac:dyDescent="0.25">
      <c r="A59" s="1" t="s">
        <v>39</v>
      </c>
      <c r="B59" t="s">
        <v>41</v>
      </c>
      <c r="C59">
        <f>AVERAGE(C2:C11,C13:C22,C26:C31,C24,C35:C44,C33,C46:C55)</f>
        <v>-90.399999999999963</v>
      </c>
      <c r="D59">
        <f>AVERAGE(D2:D55)</f>
        <v>-90.492592592592587</v>
      </c>
      <c r="E59">
        <f>AVERAGE(E$2:E$11,E$13:E$22,E$26:E$31,E$24,E$33,E$35:E$44,E$46:E$55)</f>
        <v>0.18750000000000147</v>
      </c>
      <c r="F59">
        <f>AVERAGE(F46:F55,F35:F44,F33,F26:F30,F24,F13:F22,F2:F11)</f>
        <v>64.40425531914893</v>
      </c>
      <c r="G59">
        <f>AVERAGE(G46:G55,G35:G44,G33,G26:G30,G24,G13:G22,G2:G11)</f>
        <v>64.829787234042556</v>
      </c>
      <c r="H59">
        <f>AVERAGE(H35:H44,H33,H26:H30,H24,H13:H22,H2:H11,H46:H55)</f>
        <v>-0.42553191489361641</v>
      </c>
      <c r="I59">
        <f>AVERAGE(I46:I55,I35:I44,I33,I26:I30,I24,I13:I22,I2:I11)</f>
        <v>9.3744680851063809</v>
      </c>
      <c r="J59">
        <f>AVERAGE(J46:J55,J35:J44,J33,J26:J30,J24,J13:J22,J2:J11)</f>
        <v>10.606382978723405</v>
      </c>
      <c r="K59">
        <f>AVERAGE(K35:K44,K33,K26:K30,K24,K13:K22,K2:K11,K46:K55)</f>
        <v>-1.2319148936170214</v>
      </c>
      <c r="L59">
        <f>AVERAGE(L46:L55,L35:L44,L33,L26:L30,L24,L13:L22,L2:L11)</f>
        <v>7.2999999999999989</v>
      </c>
      <c r="M59">
        <f>AVERAGE(M46:M55,M35:M44,M33,M26:M30,M24,M13:M22,M2:M11)</f>
        <v>7.2042553191489338</v>
      </c>
      <c r="N59">
        <f>AVERAGE(N35:N44,N33,N26:N30,N24,N13:N22,N2:N11,N46:N55)</f>
        <v>9.5744680851063732E-2</v>
      </c>
      <c r="O59">
        <f>AVERAGE(O46:O55,O35:O44,O26:O31,O24,O13:O22,O2:O11)</f>
        <v>39.891304347826086</v>
      </c>
      <c r="P59">
        <f>AVERAGE(P46:P55,P35:P44,P26:P30,P24,P13:P22,P2:P11)</f>
        <v>38.94130434782609</v>
      </c>
      <c r="Q59">
        <f>AVERAGE(Q2:Q11,Q13:Q22,Q26:Q30,Q35:Q44,Q46:Q55)</f>
        <v>0.85111111111111171</v>
      </c>
      <c r="R59">
        <f>AVERAGE(R46:R55,R35:R44,R26:R31,R13:R22,R2:R11)</f>
        <v>3.5695652173913053</v>
      </c>
      <c r="S59">
        <f>AVERAGE(S46:S55,S35:S44,S26:S31,S13:S22,S2:S11)</f>
        <v>3.3266666666666662</v>
      </c>
      <c r="T59">
        <f>AVERAGE(T2:T11,T13:T22,T26:T30,T35:T44,T46:T55,)</f>
        <v>0.19782608695652162</v>
      </c>
      <c r="U59">
        <f>AVERAGE(U46:U55,U35:U44,U26:U31,U13:U22,U2:U11)</f>
        <v>5.5043478260869563</v>
      </c>
      <c r="V59">
        <f>AVERAGE(V46:V55,V35:V44,V26:V31,V13:V22,V2:V11)</f>
        <v>5.391111111111111</v>
      </c>
      <c r="W59">
        <f>AVERAGE(W46:W55,W35:W44,W26:W30,W13:W22,W2:W11)</f>
        <v>3.7777777777777799E-2</v>
      </c>
    </row>
    <row r="60" spans="1:25" x14ac:dyDescent="0.25">
      <c r="A60" s="1" t="s">
        <v>51</v>
      </c>
      <c r="C60">
        <f>_xlfn.STDEV.S(C2:C55)</f>
        <v>2.1254420348403111</v>
      </c>
      <c r="D60">
        <f>_xlfn.STDEV.S(D2:D55)</f>
        <v>1.9083581654111135</v>
      </c>
      <c r="E60">
        <f>_xlfn.STDEV.S(E$2:E$11,E$13:E$22,E$26:E$31,E$24,E$33,E$35:E$44,E$46:E$55)</f>
        <v>1.250808249331508</v>
      </c>
      <c r="F60">
        <f>_xlfn.STDEV.S(F46:F55,F35:F44,F33,F26:F30,F24,F13:F22,F2:F11)</f>
        <v>11.535690504328544</v>
      </c>
      <c r="G60">
        <f>_xlfn.STDEV.S(G46:G55,G35:G44,G33,G26:G30,G24,G13:G22,G2:G11)</f>
        <v>8.8283366618302548</v>
      </c>
      <c r="H60">
        <f>_xlfn.STDEV.S(H$2:H$11,H$13:H$22,H$26:H$30,H$24,H$33,H$35:H$44,H$46:H$55)</f>
        <v>5.9823460602700722</v>
      </c>
      <c r="I60">
        <f>_xlfn.STDEV.S(I46:I55,I35:I44,I33,I26:I30,I24,I13:I22,I2:I11)</f>
        <v>6.8836121737603682</v>
      </c>
      <c r="J60">
        <f>_xlfn.STDEV.S(J46:J55,J35:J44,J33,J26:J30,J24,J13:J22,J2:J11)</f>
        <v>6.8464971766056566</v>
      </c>
      <c r="K60">
        <f>_xlfn.STDEV.S(K$2:K$11,K$13:K$22,K$26:K$30,K$24,K$33,K$35:K$44,K$46:K$55)</f>
        <v>5.1505637674951883</v>
      </c>
      <c r="L60">
        <f>_xlfn.STDEV.S(L46:L55,L35:L44,L33,L26:L30,L24,L13:L22,L2:L11)</f>
        <v>2.5636251506496563</v>
      </c>
      <c r="M60">
        <f>_xlfn.STDEV.S(M46:M55,M35:M44,M33,M26:M30,M24,M13:M22,M2:M11)</f>
        <v>2.1733521940730181</v>
      </c>
      <c r="N60">
        <f>_xlfn.STDEV.S(N$2:N$11,N$13:N$22,N$26:N$30,N$24,N$33,N$35:N$44,N$46:N$55)</f>
        <v>1.0613685682847551</v>
      </c>
      <c r="O60">
        <f>_xlfn.STDEV.S(O46:O55,O35:O44,O33,O26:O30,O24,O13:O22,O2:O11)</f>
        <v>7.4685874152879723</v>
      </c>
      <c r="P60">
        <f>_xlfn.STDEV.S(P46:P55,P35:P44,P33,P26:P30,P24,P13:P22,P2:P11)</f>
        <v>7.0226184068121107</v>
      </c>
      <c r="Q60">
        <f>_xlfn.STDEV.S(Q$2:Q$11,Q$13:Q$22,Q$26:Q$30,Q$35:Q$44,Q$46:Q$55)</f>
        <v>2.8367412659777425</v>
      </c>
      <c r="R60">
        <f>_xlfn.STDEV.S(R46:R55,R35:R44,R33,R26:R30,R24,R13:R22,R2:R11)</f>
        <v>2.6992105093410874</v>
      </c>
      <c r="S60">
        <f>_xlfn.STDEV.S(S46:S55,S35:S44,S33,S26:S30,S24,S13:S22,S2:S11)</f>
        <v>2.6006083398467177</v>
      </c>
      <c r="T60">
        <f>_xlfn.STDEV.S(T$2:T$11,T$13:T$22,T$26:T$30,T$35:T$44,T$46:T$55)</f>
        <v>0.91241161188081654</v>
      </c>
      <c r="U60">
        <f>_xlfn.STDEV.S(U46:U55,U35:U44,U33,U26:U30,U24,U13:U22,U2:U11)</f>
        <v>1.5183157867462314</v>
      </c>
      <c r="V60">
        <f>_xlfn.STDEV.S(V46:V55,V35:V44,V33,V26:V30,V24,V13:V22,V2:V11)</f>
        <v>1.5102701144783328</v>
      </c>
      <c r="W60">
        <f>_xlfn.STDEV.S(W$2:W$11,W$13:W$22,W$26:W$30,W$35:W$44,W$46:W$55)</f>
        <v>0.69586077790188916</v>
      </c>
    </row>
    <row r="61" spans="1:25" x14ac:dyDescent="0.25">
      <c r="A61" s="1"/>
    </row>
    <row r="62" spans="1:25" x14ac:dyDescent="0.25">
      <c r="A62" s="1"/>
    </row>
    <row r="63" spans="1:25" x14ac:dyDescent="0.25">
      <c r="A63" s="1"/>
      <c r="B63" s="22"/>
      <c r="C63" s="22"/>
      <c r="D63" s="22"/>
      <c r="E63" s="22"/>
      <c r="F63" s="22"/>
      <c r="G63" s="22"/>
      <c r="H63" s="22"/>
      <c r="I63" s="22"/>
    </row>
    <row r="64" spans="1:25" ht="45" x14ac:dyDescent="0.25">
      <c r="A64" s="6" t="s">
        <v>49</v>
      </c>
      <c r="B64" s="7" t="s">
        <v>42</v>
      </c>
      <c r="C64" s="7" t="s">
        <v>43</v>
      </c>
      <c r="D64" s="7" t="s">
        <v>47</v>
      </c>
      <c r="E64" s="7" t="s">
        <v>48</v>
      </c>
      <c r="F64" s="7" t="s">
        <v>59</v>
      </c>
      <c r="G64" s="7" t="s">
        <v>55</v>
      </c>
      <c r="H64" s="3"/>
      <c r="I64" s="3"/>
      <c r="J64" s="3"/>
      <c r="K64" s="3"/>
    </row>
    <row r="65" spans="1:18" x14ac:dyDescent="0.25">
      <c r="A65" t="s">
        <v>46</v>
      </c>
      <c r="B65" s="5">
        <f>AVERAGE(C2:C58)</f>
        <v>-90.465263157894697</v>
      </c>
      <c r="C65" s="5">
        <f>AVERAGE(D2:D55)</f>
        <v>-90.492592592592587</v>
      </c>
      <c r="D65" s="4">
        <f>C60</f>
        <v>2.1254420348403111</v>
      </c>
      <c r="E65" s="4">
        <f>D60</f>
        <v>1.9083581654111135</v>
      </c>
      <c r="F65" s="4">
        <f>(B65-C65)</f>
        <v>2.7329434697890065E-2</v>
      </c>
      <c r="G65" s="5">
        <f>E60</f>
        <v>1.250808249331508</v>
      </c>
      <c r="H65" s="3"/>
      <c r="I65" s="3"/>
      <c r="J65" s="3"/>
      <c r="K65" s="3"/>
    </row>
    <row r="66" spans="1:18" x14ac:dyDescent="0.25">
      <c r="A66" s="4" t="s">
        <v>3</v>
      </c>
      <c r="B66" s="4">
        <f>F59</f>
        <v>64.40425531914893</v>
      </c>
      <c r="C66" s="4">
        <f>G59</f>
        <v>64.829787234042556</v>
      </c>
      <c r="D66" s="5">
        <f>F60</f>
        <v>11.535690504328544</v>
      </c>
      <c r="E66" s="5">
        <f>G60</f>
        <v>8.8283366618302548</v>
      </c>
      <c r="F66" s="4">
        <f>(B66-C66)</f>
        <v>-0.42553191489362518</v>
      </c>
      <c r="G66" s="4">
        <f>H60</f>
        <v>5.9823460602700722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 t="s">
        <v>4</v>
      </c>
      <c r="B67" s="4">
        <f>I59</f>
        <v>9.3744680851063809</v>
      </c>
      <c r="C67" s="4">
        <f>J59</f>
        <v>10.606382978723405</v>
      </c>
      <c r="D67" s="4">
        <f>I60</f>
        <v>6.8836121737603682</v>
      </c>
      <c r="E67" s="4">
        <f>J60</f>
        <v>6.8464971766056566</v>
      </c>
      <c r="F67" s="4">
        <f>(B67-C67)</f>
        <v>-1.2319148936170237</v>
      </c>
      <c r="G67" s="4">
        <f>K60</f>
        <v>5.1505637674951883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 t="s">
        <v>44</v>
      </c>
      <c r="B68" s="4">
        <f>L59</f>
        <v>7.2999999999999989</v>
      </c>
      <c r="C68" s="4">
        <f>M59</f>
        <v>7.2042553191489338</v>
      </c>
      <c r="D68" s="4">
        <f>L60</f>
        <v>2.5636251506496563</v>
      </c>
      <c r="E68" s="4">
        <f>M60</f>
        <v>2.1733521940730181</v>
      </c>
      <c r="F68" s="4">
        <f>(B68-C68)</f>
        <v>9.5744680851065134E-2</v>
      </c>
      <c r="G68" s="4">
        <f>N60</f>
        <v>1.0613685682847551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 t="s">
        <v>6</v>
      </c>
      <c r="B69" s="4">
        <f>O59</f>
        <v>39.891304347826086</v>
      </c>
      <c r="C69" s="4">
        <f>P59</f>
        <v>38.94130434782609</v>
      </c>
      <c r="D69" s="4">
        <f>O60</f>
        <v>7.4685874152879723</v>
      </c>
      <c r="E69" s="4">
        <f>P60</f>
        <v>7.0226184068121107</v>
      </c>
      <c r="F69" s="4">
        <f>(B69-C69)</f>
        <v>0.94999999999999574</v>
      </c>
      <c r="G69" s="4">
        <f>Q60</f>
        <v>2.8367412659777425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7</v>
      </c>
      <c r="B70" s="4">
        <f>R59</f>
        <v>3.5695652173913053</v>
      </c>
      <c r="C70" s="4">
        <f>S59</f>
        <v>3.3266666666666662</v>
      </c>
      <c r="D70" s="4">
        <f>R60</f>
        <v>2.6992105093410874</v>
      </c>
      <c r="E70" s="4">
        <f>S60</f>
        <v>2.6006083398467177</v>
      </c>
      <c r="F70" s="4">
        <f>(B70-C70)</f>
        <v>0.24289855072463906</v>
      </c>
      <c r="G70" s="4">
        <f>T60</f>
        <v>0.91241161188081654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45</v>
      </c>
      <c r="B71" s="4">
        <f>U59</f>
        <v>5.5043478260869563</v>
      </c>
      <c r="C71" s="4">
        <f>V59</f>
        <v>5.391111111111111</v>
      </c>
      <c r="D71" s="4">
        <f>U60</f>
        <v>1.5183157867462314</v>
      </c>
      <c r="E71" s="4">
        <f>V60</f>
        <v>1.5102701144783328</v>
      </c>
      <c r="F71" s="4">
        <f>(B71-C71)</f>
        <v>0.11323671497584531</v>
      </c>
      <c r="G71" s="4">
        <f>W60</f>
        <v>0.69586077790188916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</sheetData>
  <mergeCells count="10">
    <mergeCell ref="B63:E63"/>
    <mergeCell ref="F63:I63"/>
    <mergeCell ref="A2:A12"/>
    <mergeCell ref="A13:A23"/>
    <mergeCell ref="A24:A25"/>
    <mergeCell ref="A57:A58"/>
    <mergeCell ref="A33:A34"/>
    <mergeCell ref="A26:A32"/>
    <mergeCell ref="A35:A45"/>
    <mergeCell ref="A46:A56"/>
  </mergeCells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2014-11D9-4293-BD22-C0D7CF47D175}">
  <dimension ref="A1:AZ39"/>
  <sheetViews>
    <sheetView tabSelected="1" zoomScale="85" zoomScaleNormal="85" workbookViewId="0">
      <selection activeCell="F15" sqref="F15"/>
    </sheetView>
  </sheetViews>
  <sheetFormatPr defaultRowHeight="15" x14ac:dyDescent="0.25"/>
  <cols>
    <col min="2" max="3" width="12.85546875" bestFit="1" customWidth="1"/>
    <col min="6" max="6" width="14.7109375" customWidth="1"/>
    <col min="7" max="7" width="12.28515625" bestFit="1" customWidth="1"/>
    <col min="9" max="9" width="17.5703125" bestFit="1" customWidth="1"/>
    <col min="10" max="10" width="17.5703125" customWidth="1"/>
    <col min="11" max="11" width="16.7109375" customWidth="1"/>
    <col min="12" max="12" width="14.28515625" customWidth="1"/>
    <col min="13" max="13" width="17.140625" customWidth="1"/>
    <col min="14" max="14" width="16.7109375" customWidth="1"/>
    <col min="15" max="15" width="13.42578125" bestFit="1" customWidth="1"/>
    <col min="18" max="18" width="12.140625" bestFit="1" customWidth="1"/>
    <col min="22" max="22" width="14.7109375" bestFit="1" customWidth="1"/>
    <col min="23" max="23" width="8" bestFit="1" customWidth="1"/>
    <col min="24" max="24" width="14.7109375" bestFit="1" customWidth="1"/>
    <col min="25" max="25" width="15" customWidth="1"/>
    <col min="26" max="26" width="22.570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2</v>
      </c>
      <c r="E1" t="s">
        <v>38</v>
      </c>
      <c r="F1" t="s">
        <v>3</v>
      </c>
      <c r="G1" t="s">
        <v>3</v>
      </c>
      <c r="H1" t="s">
        <v>40</v>
      </c>
      <c r="I1" t="s">
        <v>4</v>
      </c>
      <c r="J1" t="s">
        <v>4</v>
      </c>
      <c r="K1" t="s">
        <v>40</v>
      </c>
      <c r="L1" t="s">
        <v>5</v>
      </c>
      <c r="M1" t="s">
        <v>5</v>
      </c>
      <c r="N1" t="s">
        <v>50</v>
      </c>
      <c r="O1" t="s">
        <v>6</v>
      </c>
      <c r="P1" t="s">
        <v>6</v>
      </c>
      <c r="Q1" t="s">
        <v>40</v>
      </c>
      <c r="R1" t="s">
        <v>7</v>
      </c>
      <c r="S1" t="s">
        <v>7</v>
      </c>
      <c r="T1" t="s">
        <v>40</v>
      </c>
      <c r="U1" t="s">
        <v>8</v>
      </c>
      <c r="V1" t="s">
        <v>8</v>
      </c>
      <c r="W1" t="s">
        <v>50</v>
      </c>
      <c r="X1" t="s">
        <v>9</v>
      </c>
      <c r="Y1" t="s">
        <v>9</v>
      </c>
    </row>
    <row r="2" spans="1:52" x14ac:dyDescent="0.25">
      <c r="B2" s="1"/>
      <c r="C2" s="1" t="s">
        <v>60</v>
      </c>
      <c r="D2" s="1" t="s">
        <v>60</v>
      </c>
      <c r="E2" s="1"/>
      <c r="F2" s="1" t="s">
        <v>60</v>
      </c>
      <c r="G2" s="1" t="s">
        <v>61</v>
      </c>
      <c r="H2" s="1"/>
      <c r="I2" s="1" t="s">
        <v>60</v>
      </c>
      <c r="J2" s="1" t="s">
        <v>61</v>
      </c>
      <c r="K2" s="1"/>
      <c r="L2" s="1" t="s">
        <v>60</v>
      </c>
      <c r="M2" s="1" t="s">
        <v>61</v>
      </c>
      <c r="N2" s="1"/>
      <c r="O2" s="1" t="s">
        <v>60</v>
      </c>
      <c r="P2" s="1" t="s">
        <v>61</v>
      </c>
      <c r="Q2" s="1"/>
      <c r="R2" s="1" t="s">
        <v>60</v>
      </c>
      <c r="S2" s="1" t="s">
        <v>61</v>
      </c>
      <c r="T2" s="1"/>
      <c r="U2" s="1" t="s">
        <v>60</v>
      </c>
      <c r="V2" s="1" t="s">
        <v>61</v>
      </c>
      <c r="W2" s="1"/>
      <c r="X2" s="1" t="s">
        <v>61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2" t="s">
        <v>10</v>
      </c>
      <c r="B3" t="s">
        <v>11</v>
      </c>
      <c r="C3">
        <v>-90</v>
      </c>
      <c r="D3">
        <v>-94.3</v>
      </c>
      <c r="E3">
        <f>C3-D3</f>
        <v>4.2999999999999972</v>
      </c>
      <c r="F3">
        <v>64</v>
      </c>
      <c r="G3">
        <v>67</v>
      </c>
      <c r="H3">
        <f>(F3-G3)</f>
        <v>-3</v>
      </c>
      <c r="I3">
        <v>11.2</v>
      </c>
      <c r="J3">
        <v>4.9000000000000004</v>
      </c>
      <c r="K3">
        <f>(I3-J3)</f>
        <v>6.2999999999999989</v>
      </c>
      <c r="L3">
        <v>7.1</v>
      </c>
      <c r="M3">
        <v>6.3</v>
      </c>
      <c r="N3">
        <f>L3-M3</f>
        <v>0.79999999999999982</v>
      </c>
      <c r="O3">
        <v>32</v>
      </c>
      <c r="P3">
        <v>31</v>
      </c>
      <c r="Q3">
        <f>(O3-P3)</f>
        <v>1</v>
      </c>
      <c r="R3">
        <v>2.9</v>
      </c>
      <c r="S3">
        <v>3.5</v>
      </c>
      <c r="T3">
        <f>(R3-S3)</f>
        <v>-0.60000000000000009</v>
      </c>
      <c r="U3">
        <v>6.4</v>
      </c>
      <c r="V3">
        <v>6.7</v>
      </c>
      <c r="W3">
        <f>(U3-V3)</f>
        <v>-0.29999999999999982</v>
      </c>
      <c r="X3" t="s">
        <v>32</v>
      </c>
      <c r="Y3" t="s">
        <v>32</v>
      </c>
    </row>
    <row r="4" spans="1:52" x14ac:dyDescent="0.25">
      <c r="A4" s="22"/>
      <c r="B4" t="s">
        <v>13</v>
      </c>
      <c r="C4">
        <v>-90.1</v>
      </c>
      <c r="D4">
        <v>-94.3</v>
      </c>
      <c r="E4">
        <f t="shared" ref="E4:E26" si="0">C4-D4</f>
        <v>4.2000000000000028</v>
      </c>
      <c r="F4">
        <v>64</v>
      </c>
      <c r="G4">
        <v>71</v>
      </c>
      <c r="H4">
        <f t="shared" ref="H4:H25" si="1">(F4-G4)</f>
        <v>-7</v>
      </c>
      <c r="I4">
        <v>7.2</v>
      </c>
      <c r="J4">
        <v>4.4000000000000004</v>
      </c>
      <c r="K4">
        <f t="shared" ref="K4:K12" si="2">(I4-J4)</f>
        <v>2.8</v>
      </c>
      <c r="L4">
        <v>6.7</v>
      </c>
      <c r="M4">
        <v>5.9</v>
      </c>
      <c r="N4">
        <f>(L4-M4)</f>
        <v>0.79999999999999982</v>
      </c>
      <c r="O4">
        <v>31</v>
      </c>
      <c r="P4">
        <v>29</v>
      </c>
      <c r="Q4">
        <f>(O4-P4)</f>
        <v>2</v>
      </c>
      <c r="R4">
        <v>2.7</v>
      </c>
      <c r="S4">
        <v>2.4</v>
      </c>
      <c r="T4">
        <f>(R4-S4)</f>
        <v>0.30000000000000027</v>
      </c>
      <c r="U4">
        <v>6.7</v>
      </c>
      <c r="V4">
        <v>7.1</v>
      </c>
      <c r="W4">
        <f>(U4-V4)</f>
        <v>-0.39999999999999947</v>
      </c>
      <c r="X4" t="s">
        <v>32</v>
      </c>
      <c r="Y4" t="s">
        <v>32</v>
      </c>
    </row>
    <row r="5" spans="1:52" x14ac:dyDescent="0.25">
      <c r="A5" s="22"/>
      <c r="B5" t="s">
        <v>14</v>
      </c>
      <c r="C5">
        <v>-90.1</v>
      </c>
      <c r="D5">
        <v>-94.3</v>
      </c>
      <c r="E5">
        <f t="shared" si="0"/>
        <v>4.2000000000000028</v>
      </c>
      <c r="F5">
        <v>73</v>
      </c>
      <c r="G5">
        <v>72</v>
      </c>
      <c r="H5">
        <f t="shared" si="1"/>
        <v>1</v>
      </c>
      <c r="I5">
        <v>5.3</v>
      </c>
      <c r="J5">
        <v>3.4</v>
      </c>
      <c r="K5">
        <f t="shared" si="2"/>
        <v>1.9</v>
      </c>
      <c r="L5">
        <v>5.8</v>
      </c>
      <c r="M5">
        <v>5.8</v>
      </c>
      <c r="N5">
        <f>(L5-M5)</f>
        <v>0</v>
      </c>
      <c r="O5">
        <v>29</v>
      </c>
      <c r="P5">
        <v>32</v>
      </c>
      <c r="Q5">
        <f>(O5-P5)</f>
        <v>-3</v>
      </c>
      <c r="R5">
        <v>10.8</v>
      </c>
      <c r="S5">
        <v>4</v>
      </c>
      <c r="T5">
        <f>(R5-S5)</f>
        <v>6.8000000000000007</v>
      </c>
      <c r="U5">
        <v>7.7</v>
      </c>
      <c r="V5">
        <v>6.5</v>
      </c>
      <c r="W5">
        <f>(U5-V5)</f>
        <v>1.2000000000000002</v>
      </c>
      <c r="X5" t="s">
        <v>32</v>
      </c>
      <c r="Y5" t="s">
        <v>32</v>
      </c>
    </row>
    <row r="6" spans="1:52" x14ac:dyDescent="0.25">
      <c r="A6" s="22"/>
      <c r="B6" t="s">
        <v>15</v>
      </c>
      <c r="C6">
        <v>-90.1</v>
      </c>
      <c r="D6">
        <v>-94.3</v>
      </c>
      <c r="E6">
        <f t="shared" si="0"/>
        <v>4.2000000000000028</v>
      </c>
      <c r="F6">
        <v>74</v>
      </c>
      <c r="G6">
        <v>72</v>
      </c>
      <c r="H6">
        <f t="shared" si="1"/>
        <v>2</v>
      </c>
      <c r="I6">
        <v>7.5</v>
      </c>
      <c r="J6">
        <v>1.8</v>
      </c>
      <c r="K6">
        <f t="shared" si="2"/>
        <v>5.7</v>
      </c>
      <c r="L6">
        <v>5.8</v>
      </c>
      <c r="M6">
        <v>5.6</v>
      </c>
      <c r="N6">
        <f>(L6-M6)</f>
        <v>0.20000000000000018</v>
      </c>
      <c r="O6">
        <v>33</v>
      </c>
      <c r="P6">
        <v>32</v>
      </c>
      <c r="Q6">
        <f>(O6-P6)</f>
        <v>1</v>
      </c>
      <c r="R6">
        <v>4</v>
      </c>
      <c r="S6">
        <v>4.8</v>
      </c>
      <c r="T6">
        <f>(R6-S6)</f>
        <v>-0.79999999999999982</v>
      </c>
      <c r="U6">
        <v>6.3</v>
      </c>
      <c r="V6">
        <v>6.5</v>
      </c>
      <c r="W6">
        <f>(U6-V6)</f>
        <v>-0.20000000000000018</v>
      </c>
      <c r="X6" t="s">
        <v>32</v>
      </c>
      <c r="Y6" t="s">
        <v>32</v>
      </c>
    </row>
    <row r="7" spans="1:52" x14ac:dyDescent="0.25">
      <c r="A7" s="22"/>
      <c r="B7" t="s">
        <v>16</v>
      </c>
      <c r="C7">
        <v>-90.7</v>
      </c>
      <c r="D7">
        <v>-94.4</v>
      </c>
      <c r="E7">
        <f t="shared" si="0"/>
        <v>3.7000000000000028</v>
      </c>
      <c r="F7">
        <v>74</v>
      </c>
      <c r="G7">
        <v>74</v>
      </c>
      <c r="H7">
        <f t="shared" si="1"/>
        <v>0</v>
      </c>
      <c r="I7">
        <v>9.4</v>
      </c>
      <c r="J7">
        <v>2.5</v>
      </c>
      <c r="K7">
        <f t="shared" si="2"/>
        <v>6.9</v>
      </c>
      <c r="L7">
        <v>6</v>
      </c>
      <c r="M7">
        <v>5.5</v>
      </c>
      <c r="N7">
        <f>(L7-M7)</f>
        <v>0.5</v>
      </c>
      <c r="O7">
        <v>42</v>
      </c>
      <c r="P7">
        <v>42</v>
      </c>
      <c r="Q7">
        <f>(O7-P7)</f>
        <v>0</v>
      </c>
      <c r="R7">
        <v>0.3</v>
      </c>
      <c r="S7">
        <v>2.9</v>
      </c>
      <c r="T7">
        <f>(R7-S7)</f>
        <v>-2.6</v>
      </c>
      <c r="U7">
        <v>4.8</v>
      </c>
      <c r="V7">
        <v>4.9000000000000004</v>
      </c>
      <c r="W7">
        <f>(U7-V7)</f>
        <v>-0.10000000000000053</v>
      </c>
      <c r="X7" t="s">
        <v>32</v>
      </c>
      <c r="Y7" t="s">
        <v>32</v>
      </c>
    </row>
    <row r="8" spans="1:52" x14ac:dyDescent="0.25">
      <c r="A8" s="22"/>
      <c r="B8" t="s">
        <v>17</v>
      </c>
      <c r="C8">
        <v>-90.1</v>
      </c>
      <c r="D8">
        <v>-94.3</v>
      </c>
      <c r="E8">
        <f t="shared" si="0"/>
        <v>4.2000000000000028</v>
      </c>
      <c r="F8">
        <v>75</v>
      </c>
      <c r="G8">
        <v>73</v>
      </c>
      <c r="H8">
        <f t="shared" si="1"/>
        <v>2</v>
      </c>
      <c r="I8">
        <v>10.1</v>
      </c>
      <c r="J8">
        <v>8.5</v>
      </c>
      <c r="K8">
        <f t="shared" si="2"/>
        <v>1.5999999999999996</v>
      </c>
      <c r="L8">
        <v>6</v>
      </c>
      <c r="M8">
        <v>6</v>
      </c>
      <c r="N8">
        <f>(L8-M8)</f>
        <v>0</v>
      </c>
      <c r="O8">
        <v>44</v>
      </c>
      <c r="P8">
        <v>41</v>
      </c>
      <c r="Q8">
        <f>(O8-P8)</f>
        <v>3</v>
      </c>
      <c r="R8">
        <v>1.8</v>
      </c>
      <c r="S8">
        <v>2.9</v>
      </c>
      <c r="T8">
        <f>(R8-S8)</f>
        <v>-1.0999999999999999</v>
      </c>
      <c r="U8">
        <v>4.7</v>
      </c>
      <c r="V8">
        <v>5</v>
      </c>
      <c r="W8">
        <f>(U8-V8)</f>
        <v>-0.29999999999999982</v>
      </c>
      <c r="X8" t="s">
        <v>32</v>
      </c>
      <c r="Y8" t="s">
        <v>32</v>
      </c>
    </row>
    <row r="9" spans="1:52" x14ac:dyDescent="0.25">
      <c r="A9" s="22"/>
      <c r="B9" t="s">
        <v>18</v>
      </c>
      <c r="C9">
        <v>-90.1</v>
      </c>
      <c r="D9">
        <v>-94.3</v>
      </c>
      <c r="E9">
        <f t="shared" si="0"/>
        <v>4.2000000000000028</v>
      </c>
      <c r="F9">
        <v>75</v>
      </c>
      <c r="G9">
        <v>75</v>
      </c>
      <c r="H9">
        <f t="shared" si="1"/>
        <v>0</v>
      </c>
      <c r="I9">
        <v>25.3</v>
      </c>
      <c r="J9">
        <v>12.1</v>
      </c>
      <c r="K9">
        <f t="shared" si="2"/>
        <v>13.200000000000001</v>
      </c>
      <c r="L9">
        <v>7.1</v>
      </c>
      <c r="M9">
        <v>6</v>
      </c>
      <c r="N9">
        <f>(L9-M9)</f>
        <v>1.0999999999999996</v>
      </c>
      <c r="O9">
        <v>42</v>
      </c>
      <c r="P9">
        <v>42</v>
      </c>
      <c r="Q9">
        <f>(O9-P9)</f>
        <v>0</v>
      </c>
      <c r="R9">
        <v>4.2</v>
      </c>
      <c r="S9">
        <v>4.5999999999999996</v>
      </c>
      <c r="T9">
        <f>(R9-S9)</f>
        <v>-0.39999999999999947</v>
      </c>
      <c r="U9">
        <v>5</v>
      </c>
      <c r="V9">
        <v>5</v>
      </c>
      <c r="W9">
        <f>(U9-V9)</f>
        <v>0</v>
      </c>
      <c r="X9" t="s">
        <v>32</v>
      </c>
      <c r="Y9" t="s">
        <v>32</v>
      </c>
    </row>
    <row r="10" spans="1:52" x14ac:dyDescent="0.25">
      <c r="A10" s="22"/>
      <c r="B10" t="s">
        <v>19</v>
      </c>
      <c r="C10">
        <v>-90.7</v>
      </c>
      <c r="D10">
        <v>-94.7</v>
      </c>
      <c r="E10">
        <f t="shared" si="0"/>
        <v>4</v>
      </c>
      <c r="F10">
        <v>75</v>
      </c>
      <c r="G10">
        <v>73</v>
      </c>
      <c r="H10">
        <f t="shared" si="1"/>
        <v>2</v>
      </c>
      <c r="I10">
        <v>13.8</v>
      </c>
      <c r="J10">
        <v>22.5</v>
      </c>
      <c r="K10">
        <f t="shared" si="2"/>
        <v>-8.6999999999999993</v>
      </c>
      <c r="L10">
        <v>6.2</v>
      </c>
      <c r="M10">
        <v>7.1</v>
      </c>
      <c r="N10">
        <f>(L10-M10)</f>
        <v>-0.89999999999999947</v>
      </c>
      <c r="O10">
        <v>44</v>
      </c>
      <c r="P10">
        <v>44</v>
      </c>
      <c r="Q10">
        <f>(O10-P10)</f>
        <v>0</v>
      </c>
      <c r="R10">
        <v>5.6</v>
      </c>
      <c r="S10">
        <v>5.7</v>
      </c>
      <c r="T10">
        <f>(R10-S10)</f>
        <v>-0.10000000000000053</v>
      </c>
      <c r="U10">
        <v>4.8</v>
      </c>
      <c r="V10">
        <v>4.8</v>
      </c>
      <c r="W10">
        <f>(U10-V10)</f>
        <v>0</v>
      </c>
      <c r="X10" t="s">
        <v>32</v>
      </c>
      <c r="Y10" t="s">
        <v>32</v>
      </c>
    </row>
    <row r="11" spans="1:52" x14ac:dyDescent="0.25">
      <c r="A11" s="22"/>
      <c r="B11" t="s">
        <v>20</v>
      </c>
      <c r="C11">
        <v>-90.7</v>
      </c>
      <c r="D11">
        <v>-94.3</v>
      </c>
      <c r="E11">
        <f t="shared" si="0"/>
        <v>3.5999999999999943</v>
      </c>
      <c r="F11">
        <v>76</v>
      </c>
      <c r="G11">
        <v>76</v>
      </c>
      <c r="H11">
        <f t="shared" si="1"/>
        <v>0</v>
      </c>
      <c r="I11">
        <v>10.9</v>
      </c>
      <c r="J11">
        <v>7.1</v>
      </c>
      <c r="K11">
        <f t="shared" si="2"/>
        <v>3.8000000000000007</v>
      </c>
      <c r="L11">
        <v>5.9</v>
      </c>
      <c r="M11">
        <v>5.7</v>
      </c>
      <c r="N11">
        <f>(L11-M11)</f>
        <v>0.20000000000000018</v>
      </c>
      <c r="O11">
        <v>42</v>
      </c>
      <c r="P11">
        <v>41</v>
      </c>
      <c r="Q11">
        <f>(O11-P11)</f>
        <v>1</v>
      </c>
      <c r="R11">
        <v>7.3</v>
      </c>
      <c r="S11">
        <v>6.4</v>
      </c>
      <c r="T11">
        <f>(R11-S11)</f>
        <v>0.89999999999999947</v>
      </c>
      <c r="U11">
        <v>5.2</v>
      </c>
      <c r="V11">
        <v>5.2</v>
      </c>
      <c r="W11">
        <f>(U11-V11)</f>
        <v>0</v>
      </c>
      <c r="X11" t="s">
        <v>32</v>
      </c>
      <c r="Y11" t="s">
        <v>32</v>
      </c>
    </row>
    <row r="12" spans="1:52" x14ac:dyDescent="0.25">
      <c r="A12" s="22"/>
      <c r="B12" t="s">
        <v>21</v>
      </c>
      <c r="C12">
        <v>-90</v>
      </c>
      <c r="D12">
        <v>-94.3</v>
      </c>
      <c r="E12">
        <f t="shared" si="0"/>
        <v>4.2999999999999972</v>
      </c>
      <c r="F12">
        <v>74</v>
      </c>
      <c r="G12">
        <v>74</v>
      </c>
      <c r="H12">
        <f t="shared" si="1"/>
        <v>0</v>
      </c>
      <c r="I12">
        <v>20</v>
      </c>
      <c r="J12">
        <v>13.3</v>
      </c>
      <c r="K12">
        <f t="shared" si="2"/>
        <v>6.6999999999999993</v>
      </c>
      <c r="L12">
        <v>6.7</v>
      </c>
      <c r="M12">
        <v>6.2</v>
      </c>
      <c r="N12">
        <f>(L12-M12)</f>
        <v>0.5</v>
      </c>
      <c r="O12">
        <v>35</v>
      </c>
      <c r="P12">
        <v>35</v>
      </c>
      <c r="Q12">
        <f>(O12-P12)</f>
        <v>0</v>
      </c>
      <c r="R12">
        <v>12.7</v>
      </c>
      <c r="S12">
        <v>12.6</v>
      </c>
      <c r="T12">
        <f>(R12-S12)</f>
        <v>9.9999999999999645E-2</v>
      </c>
      <c r="U12">
        <v>6.6</v>
      </c>
      <c r="V12">
        <v>6.6</v>
      </c>
      <c r="W12">
        <f>(U12-V12)</f>
        <v>0</v>
      </c>
      <c r="X12" t="s">
        <v>32</v>
      </c>
      <c r="Y12" t="s">
        <v>32</v>
      </c>
    </row>
    <row r="13" spans="1:52" x14ac:dyDescent="0.25">
      <c r="A13" s="22"/>
      <c r="B13" t="s">
        <v>22</v>
      </c>
      <c r="C13">
        <v>-90.3</v>
      </c>
      <c r="D13">
        <v>-94.4</v>
      </c>
      <c r="E13">
        <f t="shared" si="0"/>
        <v>4.1000000000000085</v>
      </c>
      <c r="X13" t="s">
        <v>32</v>
      </c>
      <c r="Y13" t="s">
        <v>32</v>
      </c>
    </row>
    <row r="14" spans="1:52" x14ac:dyDescent="0.25">
      <c r="A14" s="22" t="s">
        <v>24</v>
      </c>
      <c r="B14" t="s">
        <v>11</v>
      </c>
      <c r="C14">
        <v>-88.5</v>
      </c>
      <c r="D14">
        <v>-94.4</v>
      </c>
      <c r="E14">
        <f t="shared" si="0"/>
        <v>5.9000000000000057</v>
      </c>
      <c r="F14">
        <v>34</v>
      </c>
      <c r="G14">
        <v>62</v>
      </c>
      <c r="H14">
        <f t="shared" si="1"/>
        <v>-28</v>
      </c>
      <c r="I14">
        <v>10.7</v>
      </c>
      <c r="J14">
        <v>0.6</v>
      </c>
      <c r="K14">
        <f>(I14-J14)</f>
        <v>10.1</v>
      </c>
      <c r="L14">
        <v>13.4</v>
      </c>
      <c r="M14">
        <v>6.5</v>
      </c>
      <c r="N14">
        <f>(L14-M14)</f>
        <v>6.9</v>
      </c>
      <c r="P14">
        <v>48</v>
      </c>
      <c r="S14">
        <v>3.8</v>
      </c>
      <c r="V14">
        <v>4.4000000000000004</v>
      </c>
      <c r="X14" t="s">
        <v>31</v>
      </c>
      <c r="Y14" t="s">
        <v>32</v>
      </c>
    </row>
    <row r="15" spans="1:52" x14ac:dyDescent="0.25">
      <c r="A15" s="22"/>
      <c r="B15" t="s">
        <v>22</v>
      </c>
      <c r="C15">
        <v>-88.5</v>
      </c>
      <c r="D15">
        <v>-94.6</v>
      </c>
      <c r="E15">
        <f t="shared" si="0"/>
        <v>6.0999999999999943</v>
      </c>
      <c r="X15" t="s">
        <v>31</v>
      </c>
      <c r="Y15" t="s">
        <v>32</v>
      </c>
    </row>
    <row r="16" spans="1:52" x14ac:dyDescent="0.25">
      <c r="A16" s="22" t="s">
        <v>23</v>
      </c>
      <c r="B16" t="s">
        <v>11</v>
      </c>
      <c r="C16">
        <v>-87.7</v>
      </c>
      <c r="D16">
        <v>-88.8</v>
      </c>
      <c r="E16">
        <f t="shared" si="0"/>
        <v>1.0999999999999943</v>
      </c>
      <c r="F16">
        <v>57</v>
      </c>
      <c r="G16">
        <v>59</v>
      </c>
      <c r="H16">
        <f t="shared" si="1"/>
        <v>-2</v>
      </c>
      <c r="I16">
        <v>0.2</v>
      </c>
      <c r="J16">
        <v>0.1</v>
      </c>
      <c r="K16">
        <f>(I16-J16)</f>
        <v>0.1</v>
      </c>
      <c r="L16">
        <v>7</v>
      </c>
      <c r="M16">
        <v>6.8</v>
      </c>
      <c r="N16">
        <f>(L16-M16)</f>
        <v>0.20000000000000018</v>
      </c>
      <c r="O16">
        <v>42</v>
      </c>
      <c r="P16">
        <v>40</v>
      </c>
      <c r="Q16">
        <f>(O16-P16)</f>
        <v>2</v>
      </c>
      <c r="R16">
        <v>6.5</v>
      </c>
      <c r="S16">
        <v>7.8</v>
      </c>
      <c r="T16">
        <f>(R16-S16)</f>
        <v>-1.2999999999999998</v>
      </c>
      <c r="U16">
        <v>5.0999999999999996</v>
      </c>
      <c r="V16">
        <v>5.4</v>
      </c>
      <c r="W16">
        <f>(U16-V16)</f>
        <v>-0.30000000000000071</v>
      </c>
      <c r="X16" t="s">
        <v>32</v>
      </c>
      <c r="Y16" t="s">
        <v>32</v>
      </c>
    </row>
    <row r="17" spans="1:25" x14ac:dyDescent="0.25">
      <c r="A17" s="22"/>
      <c r="B17" t="s">
        <v>13</v>
      </c>
      <c r="C17">
        <v>-87.7</v>
      </c>
      <c r="D17">
        <v>-88.8</v>
      </c>
      <c r="E17">
        <f t="shared" si="0"/>
        <v>1.0999999999999943</v>
      </c>
      <c r="F17">
        <v>61</v>
      </c>
      <c r="G17">
        <v>65</v>
      </c>
      <c r="H17">
        <f t="shared" si="1"/>
        <v>-4</v>
      </c>
      <c r="I17">
        <v>0.2</v>
      </c>
      <c r="J17">
        <v>0.8</v>
      </c>
      <c r="K17">
        <f t="shared" ref="K17:K25" si="3">(I17-J17)</f>
        <v>-0.60000000000000009</v>
      </c>
      <c r="L17">
        <v>6.5</v>
      </c>
      <c r="M17">
        <v>6.2</v>
      </c>
      <c r="N17">
        <f>(L17-M17)</f>
        <v>0.29999999999999982</v>
      </c>
      <c r="O17">
        <v>41</v>
      </c>
      <c r="P17">
        <v>39</v>
      </c>
      <c r="Q17">
        <f>(O17-P17)</f>
        <v>2</v>
      </c>
      <c r="R17">
        <v>3.9</v>
      </c>
      <c r="S17">
        <v>4.4000000000000004</v>
      </c>
      <c r="T17">
        <f>(R17-S17)</f>
        <v>-0.50000000000000044</v>
      </c>
      <c r="U17">
        <v>5.0999999999999996</v>
      </c>
      <c r="V17">
        <v>5.3</v>
      </c>
      <c r="W17">
        <f>(U17-V17)</f>
        <v>-0.20000000000000018</v>
      </c>
      <c r="X17" t="s">
        <v>32</v>
      </c>
      <c r="Y17" t="s">
        <v>32</v>
      </c>
    </row>
    <row r="18" spans="1:25" x14ac:dyDescent="0.25">
      <c r="A18" s="22"/>
      <c r="B18" t="s">
        <v>14</v>
      </c>
      <c r="C18">
        <v>-87.7</v>
      </c>
      <c r="D18">
        <v>-89.3</v>
      </c>
      <c r="E18">
        <f t="shared" si="0"/>
        <v>1.5999999999999943</v>
      </c>
      <c r="F18">
        <v>65</v>
      </c>
      <c r="G18">
        <v>70</v>
      </c>
      <c r="H18">
        <f t="shared" si="1"/>
        <v>-5</v>
      </c>
      <c r="I18">
        <v>0.1</v>
      </c>
      <c r="J18">
        <v>1.8</v>
      </c>
      <c r="K18">
        <f t="shared" si="3"/>
        <v>-1.7</v>
      </c>
      <c r="L18">
        <v>6.2</v>
      </c>
      <c r="M18">
        <v>5.8</v>
      </c>
      <c r="N18">
        <f>(L18-M18)</f>
        <v>0.40000000000000036</v>
      </c>
      <c r="O18">
        <v>43</v>
      </c>
      <c r="P18">
        <v>41</v>
      </c>
      <c r="Q18">
        <f>(O18-P18)</f>
        <v>2</v>
      </c>
      <c r="R18">
        <v>1.4</v>
      </c>
      <c r="S18">
        <v>1.1000000000000001</v>
      </c>
      <c r="T18">
        <f>(R18-S18)</f>
        <v>0.29999999999999982</v>
      </c>
      <c r="U18">
        <v>4.7</v>
      </c>
      <c r="V18">
        <v>4.9000000000000004</v>
      </c>
      <c r="W18">
        <f>(U18-V18)</f>
        <v>-0.20000000000000018</v>
      </c>
      <c r="X18" t="s">
        <v>32</v>
      </c>
      <c r="Y18" t="s">
        <v>32</v>
      </c>
    </row>
    <row r="19" spans="1:25" x14ac:dyDescent="0.25">
      <c r="A19" s="22"/>
      <c r="B19" t="s">
        <v>15</v>
      </c>
      <c r="C19">
        <v>-87.9</v>
      </c>
      <c r="D19">
        <v>-89.4</v>
      </c>
      <c r="E19">
        <f t="shared" si="0"/>
        <v>1.5</v>
      </c>
      <c r="F19">
        <v>58</v>
      </c>
      <c r="G19">
        <v>67</v>
      </c>
      <c r="H19">
        <f t="shared" si="1"/>
        <v>-9</v>
      </c>
      <c r="I19">
        <v>0.1</v>
      </c>
      <c r="J19">
        <v>1.6</v>
      </c>
      <c r="K19">
        <f t="shared" si="3"/>
        <v>-1.5</v>
      </c>
      <c r="L19">
        <v>6.9</v>
      </c>
      <c r="M19">
        <v>6</v>
      </c>
      <c r="N19">
        <f>(L19-M19)</f>
        <v>0.90000000000000036</v>
      </c>
      <c r="O19">
        <v>44</v>
      </c>
      <c r="P19">
        <v>39</v>
      </c>
      <c r="Q19">
        <f>(O19-P19)</f>
        <v>5</v>
      </c>
      <c r="R19">
        <v>5.4</v>
      </c>
      <c r="S19">
        <v>2.4</v>
      </c>
      <c r="T19">
        <f>(R19-S19)</f>
        <v>3.0000000000000004</v>
      </c>
      <c r="U19">
        <v>4.8</v>
      </c>
      <c r="V19">
        <v>5.2</v>
      </c>
      <c r="W19">
        <f>(U19-V19)</f>
        <v>-0.40000000000000036</v>
      </c>
      <c r="X19" t="s">
        <v>32</v>
      </c>
      <c r="Y19" t="s">
        <v>32</v>
      </c>
    </row>
    <row r="20" spans="1:25" x14ac:dyDescent="0.25">
      <c r="A20" s="22"/>
      <c r="B20" t="s">
        <v>16</v>
      </c>
      <c r="C20">
        <v>-87.7</v>
      </c>
      <c r="D20">
        <v>-88.8</v>
      </c>
      <c r="E20">
        <f t="shared" si="0"/>
        <v>1.0999999999999943</v>
      </c>
      <c r="F20">
        <v>57</v>
      </c>
      <c r="G20">
        <v>66</v>
      </c>
      <c r="H20">
        <f t="shared" si="1"/>
        <v>-9</v>
      </c>
      <c r="I20">
        <v>0.7</v>
      </c>
      <c r="J20">
        <v>1.1000000000000001</v>
      </c>
      <c r="K20">
        <f t="shared" si="3"/>
        <v>-0.40000000000000013</v>
      </c>
      <c r="L20">
        <v>7.1</v>
      </c>
      <c r="M20">
        <v>6.1</v>
      </c>
      <c r="N20">
        <f>(L20-M20)</f>
        <v>1</v>
      </c>
      <c r="O20">
        <v>43</v>
      </c>
      <c r="P20">
        <v>43</v>
      </c>
      <c r="Q20">
        <f>(O20-P20)</f>
        <v>0</v>
      </c>
      <c r="R20">
        <v>2.1</v>
      </c>
      <c r="S20">
        <v>3.1</v>
      </c>
      <c r="T20">
        <f>(R20-S20)</f>
        <v>-1</v>
      </c>
      <c r="U20">
        <v>4.7</v>
      </c>
      <c r="V20">
        <v>4.8</v>
      </c>
      <c r="W20">
        <f>(U20-V20)</f>
        <v>-9.9999999999999645E-2</v>
      </c>
      <c r="X20" t="s">
        <v>32</v>
      </c>
      <c r="Y20" t="s">
        <v>32</v>
      </c>
    </row>
    <row r="21" spans="1:25" x14ac:dyDescent="0.25">
      <c r="A21" s="22"/>
      <c r="B21" t="s">
        <v>17</v>
      </c>
      <c r="C21">
        <v>-87.7</v>
      </c>
      <c r="D21">
        <v>-88.8</v>
      </c>
      <c r="E21">
        <f t="shared" si="0"/>
        <v>1.0999999999999943</v>
      </c>
      <c r="F21">
        <v>60</v>
      </c>
      <c r="G21">
        <v>64</v>
      </c>
      <c r="H21">
        <f t="shared" si="1"/>
        <v>-4</v>
      </c>
      <c r="I21">
        <v>0.4</v>
      </c>
      <c r="J21">
        <v>0.5</v>
      </c>
      <c r="K21">
        <f t="shared" si="3"/>
        <v>-9.9999999999999978E-2</v>
      </c>
      <c r="L21">
        <v>6.7</v>
      </c>
      <c r="M21">
        <v>6.3</v>
      </c>
      <c r="N21">
        <f>(L21-M21)</f>
        <v>0.40000000000000036</v>
      </c>
      <c r="O21">
        <v>45</v>
      </c>
      <c r="P21">
        <v>45</v>
      </c>
      <c r="Q21">
        <f>(O21-P21)</f>
        <v>0</v>
      </c>
      <c r="R21">
        <v>1.2</v>
      </c>
      <c r="S21">
        <v>3.5</v>
      </c>
      <c r="T21">
        <f>(R21-S21)</f>
        <v>-2.2999999999999998</v>
      </c>
      <c r="U21">
        <v>4.5</v>
      </c>
      <c r="V21">
        <v>4.5999999999999996</v>
      </c>
      <c r="W21">
        <f>(U21-V21)</f>
        <v>-9.9999999999999645E-2</v>
      </c>
      <c r="X21" t="s">
        <v>32</v>
      </c>
      <c r="Y21" t="s">
        <v>32</v>
      </c>
    </row>
    <row r="22" spans="1:25" x14ac:dyDescent="0.25">
      <c r="A22" s="22"/>
      <c r="B22" t="s">
        <v>18</v>
      </c>
      <c r="C22">
        <v>-87.1</v>
      </c>
      <c r="D22">
        <v>-88.8</v>
      </c>
      <c r="E22">
        <f t="shared" si="0"/>
        <v>1.7000000000000028</v>
      </c>
      <c r="F22">
        <v>58</v>
      </c>
      <c r="G22">
        <v>58</v>
      </c>
      <c r="H22">
        <f t="shared" si="1"/>
        <v>0</v>
      </c>
      <c r="I22">
        <v>0.7</v>
      </c>
      <c r="J22">
        <v>0.4</v>
      </c>
      <c r="K22">
        <f t="shared" si="3"/>
        <v>0.29999999999999993</v>
      </c>
      <c r="L22">
        <v>7</v>
      </c>
      <c r="M22">
        <v>6.9</v>
      </c>
      <c r="N22">
        <f>(L22-M22)</f>
        <v>9.9999999999999645E-2</v>
      </c>
      <c r="O22">
        <v>43</v>
      </c>
      <c r="P22">
        <v>41</v>
      </c>
      <c r="Q22">
        <f>(O22-P22)</f>
        <v>2</v>
      </c>
      <c r="R22">
        <v>3.3</v>
      </c>
      <c r="S22">
        <v>3.6</v>
      </c>
      <c r="T22">
        <f>(R22-S22)</f>
        <v>-0.30000000000000027</v>
      </c>
      <c r="U22">
        <v>4.8</v>
      </c>
      <c r="V22">
        <v>5.0999999999999996</v>
      </c>
      <c r="W22">
        <f>(U22-V22)</f>
        <v>-0.29999999999999982</v>
      </c>
      <c r="X22" t="s">
        <v>32</v>
      </c>
      <c r="Y22" t="s">
        <v>32</v>
      </c>
    </row>
    <row r="23" spans="1:25" x14ac:dyDescent="0.25">
      <c r="A23" s="22"/>
      <c r="B23" t="s">
        <v>19</v>
      </c>
      <c r="C23">
        <v>-87.7</v>
      </c>
      <c r="D23">
        <v>-88.9</v>
      </c>
      <c r="E23">
        <f t="shared" si="0"/>
        <v>1.2000000000000028</v>
      </c>
      <c r="F23">
        <v>62</v>
      </c>
      <c r="G23">
        <v>60</v>
      </c>
      <c r="H23">
        <f t="shared" si="1"/>
        <v>2</v>
      </c>
      <c r="I23">
        <v>3.2</v>
      </c>
      <c r="J23">
        <v>0.4</v>
      </c>
      <c r="K23">
        <f t="shared" si="3"/>
        <v>2.8000000000000003</v>
      </c>
      <c r="L23">
        <v>6.7</v>
      </c>
      <c r="M23">
        <v>6.7</v>
      </c>
      <c r="N23">
        <f>(L23-M23)</f>
        <v>0</v>
      </c>
      <c r="O23">
        <v>48</v>
      </c>
      <c r="P23">
        <v>46</v>
      </c>
      <c r="Q23">
        <f>(O23-P23)</f>
        <v>2</v>
      </c>
      <c r="R23">
        <v>2.4</v>
      </c>
      <c r="S23">
        <v>3.4</v>
      </c>
      <c r="T23">
        <f>(R23-S23)</f>
        <v>-1</v>
      </c>
      <c r="U23">
        <v>4.3</v>
      </c>
      <c r="V23">
        <v>4.5</v>
      </c>
      <c r="W23">
        <f>(U23-V23)</f>
        <v>-0.20000000000000018</v>
      </c>
      <c r="X23" t="s">
        <v>32</v>
      </c>
      <c r="Y23" t="s">
        <v>32</v>
      </c>
    </row>
    <row r="24" spans="1:25" x14ac:dyDescent="0.25">
      <c r="A24" s="22"/>
      <c r="B24" t="s">
        <v>20</v>
      </c>
      <c r="C24">
        <v>-87.6</v>
      </c>
      <c r="D24">
        <v>-88.9</v>
      </c>
      <c r="E24">
        <f t="shared" si="0"/>
        <v>1.3000000000000114</v>
      </c>
      <c r="F24">
        <v>72</v>
      </c>
      <c r="G24">
        <v>61</v>
      </c>
      <c r="H24">
        <f t="shared" si="1"/>
        <v>11</v>
      </c>
      <c r="I24">
        <v>2.6</v>
      </c>
      <c r="J24">
        <v>3.2</v>
      </c>
      <c r="K24">
        <f t="shared" si="3"/>
        <v>-0.60000000000000009</v>
      </c>
      <c r="L24">
        <v>5.7</v>
      </c>
      <c r="M24">
        <v>6.8</v>
      </c>
      <c r="N24">
        <f>(L24-M24)</f>
        <v>-1.0999999999999996</v>
      </c>
      <c r="O24">
        <v>45</v>
      </c>
      <c r="P24">
        <v>44</v>
      </c>
      <c r="Q24">
        <f>(O24-P24)</f>
        <v>1</v>
      </c>
      <c r="R24">
        <v>3.4</v>
      </c>
      <c r="S24">
        <v>3.7</v>
      </c>
      <c r="T24">
        <f>(R24-S24)</f>
        <v>-0.30000000000000027</v>
      </c>
      <c r="U24">
        <v>4.5999999999999996</v>
      </c>
      <c r="V24">
        <v>4.7</v>
      </c>
      <c r="W24">
        <f>(U24-V24)</f>
        <v>-0.10000000000000053</v>
      </c>
      <c r="X24" t="s">
        <v>32</v>
      </c>
      <c r="Y24" t="s">
        <v>32</v>
      </c>
    </row>
    <row r="25" spans="1:25" x14ac:dyDescent="0.25">
      <c r="A25" s="22"/>
      <c r="B25" t="s">
        <v>21</v>
      </c>
      <c r="C25">
        <v>-87.6</v>
      </c>
      <c r="D25">
        <v>-89.4</v>
      </c>
      <c r="E25">
        <f t="shared" si="0"/>
        <v>1.8000000000000114</v>
      </c>
      <c r="F25">
        <v>61</v>
      </c>
      <c r="G25">
        <v>68</v>
      </c>
      <c r="H25">
        <f t="shared" si="1"/>
        <v>-7</v>
      </c>
      <c r="I25">
        <v>0.3</v>
      </c>
      <c r="J25">
        <v>2.1</v>
      </c>
      <c r="K25">
        <f t="shared" si="3"/>
        <v>-1.8</v>
      </c>
      <c r="L25">
        <v>6.6</v>
      </c>
      <c r="M25">
        <v>6</v>
      </c>
      <c r="N25">
        <f>(L25-M25)</f>
        <v>0.59999999999999964</v>
      </c>
      <c r="O25">
        <v>45</v>
      </c>
      <c r="P25">
        <v>44</v>
      </c>
      <c r="Q25">
        <f>(O25-P25)</f>
        <v>1</v>
      </c>
      <c r="R25">
        <v>6.1</v>
      </c>
      <c r="S25">
        <v>6.7</v>
      </c>
      <c r="T25">
        <f>(R25-S25)</f>
        <v>-0.60000000000000053</v>
      </c>
      <c r="U25">
        <v>4.7</v>
      </c>
      <c r="V25">
        <v>4.9000000000000004</v>
      </c>
      <c r="W25">
        <f>(U25-V25)</f>
        <v>-0.20000000000000018</v>
      </c>
      <c r="X25" t="s">
        <v>32</v>
      </c>
      <c r="Y25" t="s">
        <v>32</v>
      </c>
    </row>
    <row r="26" spans="1:25" x14ac:dyDescent="0.25">
      <c r="A26" s="22"/>
      <c r="B26" t="s">
        <v>22</v>
      </c>
      <c r="C26">
        <v>-87.6</v>
      </c>
      <c r="D26">
        <v>-89</v>
      </c>
      <c r="E26">
        <f t="shared" si="0"/>
        <v>1.4000000000000057</v>
      </c>
      <c r="X26" t="s">
        <v>32</v>
      </c>
      <c r="Y26" t="s">
        <v>32</v>
      </c>
    </row>
    <row r="27" spans="1:25" x14ac:dyDescent="0.25">
      <c r="A27" s="1" t="s">
        <v>39</v>
      </c>
      <c r="B27" t="s">
        <v>41</v>
      </c>
      <c r="C27">
        <f>AVERAGE(C3:C12,C14,C16:C25)</f>
        <v>-88.928571428571431</v>
      </c>
      <c r="D27">
        <f t="shared" ref="D27:T27" si="4">AVERAGE(D3:D12,D14,D16:D25)</f>
        <v>-91.8</v>
      </c>
      <c r="E27">
        <f>AVERAGE(E3:E12,E14,E16:E25)</f>
        <v>2.8714285714285719</v>
      </c>
      <c r="F27">
        <f t="shared" si="4"/>
        <v>65.19047619047619</v>
      </c>
      <c r="G27">
        <f t="shared" si="4"/>
        <v>67.952380952380949</v>
      </c>
      <c r="H27">
        <f t="shared" si="4"/>
        <v>-2.7619047619047619</v>
      </c>
      <c r="I27">
        <f t="shared" si="4"/>
        <v>6.6619047619047596</v>
      </c>
      <c r="J27">
        <f t="shared" si="4"/>
        <v>4.4333333333333327</v>
      </c>
      <c r="K27">
        <f t="shared" si="4"/>
        <v>2.2285714285714286</v>
      </c>
      <c r="L27">
        <f t="shared" si="4"/>
        <v>6.8142857142857141</v>
      </c>
      <c r="M27">
        <f t="shared" si="4"/>
        <v>6.1999999999999993</v>
      </c>
      <c r="N27">
        <f t="shared" si="4"/>
        <v>0.61428571428571443</v>
      </c>
      <c r="O27">
        <f>AVERAGE(O3:O12,O16:O25)</f>
        <v>40.65</v>
      </c>
      <c r="P27">
        <f t="shared" si="4"/>
        <v>39.952380952380949</v>
      </c>
      <c r="Q27">
        <f>AVERAGE(Q3:Q12,Q16:Q25)</f>
        <v>1.1000000000000001</v>
      </c>
      <c r="R27">
        <f>AVERAGE(R3:R12,R16:R25)</f>
        <v>4.4000000000000004</v>
      </c>
      <c r="S27">
        <f>AVERAGE(S3:S12,S16:S25)</f>
        <v>4.4749999999999996</v>
      </c>
      <c r="T27">
        <f t="shared" si="4"/>
        <v>-7.5000000000000039E-2</v>
      </c>
      <c r="U27">
        <f>AVERAGE(U3:U12,U16:U25)</f>
        <v>5.2750000000000004</v>
      </c>
      <c r="V27">
        <f>AVERAGE(V3:V12,V14,V16:V25)</f>
        <v>5.3380952380952387</v>
      </c>
      <c r="W27">
        <f>AVERAGE(W3:W12,W16:W25)</f>
        <v>-0.11000000000000006</v>
      </c>
    </row>
    <row r="28" spans="1:25" x14ac:dyDescent="0.25">
      <c r="A28" s="1" t="s">
        <v>51</v>
      </c>
      <c r="C28">
        <f>_xlfn.STDEV.S(C3:C12,C14,C16:C25)</f>
        <v>1.3368406251841898</v>
      </c>
      <c r="D28">
        <f>_xlfn.STDEV.S(D3:D12,D14,D16:D25)</f>
        <v>2.7524534510142029</v>
      </c>
      <c r="E28">
        <f>_xlfn.STDEV.S(E3:E12,E14,E16:E25)</f>
        <v>1.5556808339575499</v>
      </c>
      <c r="F28">
        <f>_xlfn.STDEV.S(F3:F12,F14,F16:F25)</f>
        <v>10.077792653250244</v>
      </c>
      <c r="G28">
        <f>_xlfn.STDEV.S(G3:G12,G14,G16:G25)</f>
        <v>5.6610616537553318</v>
      </c>
      <c r="H28">
        <f>_xlfn.STDEV.S(H3:H12,H14,H16:H25)</f>
        <v>7.3885368098478192</v>
      </c>
      <c r="I28">
        <f>_xlfn.STDEV.S(I3:I12,I14,I16:I25)</f>
        <v>7.0786634466173215</v>
      </c>
      <c r="J28">
        <f>_xlfn.STDEV.S(J3:J12,J14,J16:J25)</f>
        <v>5.5996726094775706</v>
      </c>
      <c r="K28">
        <f>_xlfn.STDEV.S(K3:K12,K14,K16:K25)</f>
        <v>4.7853048865399224</v>
      </c>
      <c r="L28">
        <f>_xlfn.STDEV.S(L3:L12,L14,L16:L25)</f>
        <v>1.5828094371356665</v>
      </c>
      <c r="M28">
        <f>_xlfn.STDEV.S(M3:M12,M14,M16:M25)</f>
        <v>0.45055521304275242</v>
      </c>
      <c r="N28">
        <f>_xlfn.STDEV.S(N3:N12,N14,N16:N25)</f>
        <v>1.5395732247235645</v>
      </c>
      <c r="O28">
        <f>_xlfn.STDEV.S(O3:O12,O14,O16:O25)</f>
        <v>5.4413136958681454</v>
      </c>
      <c r="P28">
        <f>_xlfn.STDEV.S(P3:P12,P14,P16:P25)</f>
        <v>5.2485825750976884</v>
      </c>
      <c r="Q28">
        <f>_xlfn.STDEV.S(Q3:Q12,Q16:Q25)</f>
        <v>1.5861240410775603</v>
      </c>
      <c r="R28">
        <f>_xlfn.STDEV.S(R3:R12,R14,R16:R25)</f>
        <v>3.1447533582477543</v>
      </c>
      <c r="S28">
        <f>_xlfn.STDEV.S(S3:S12,S14,S16:S25)</f>
        <v>2.4422472087344937</v>
      </c>
      <c r="T28">
        <f>_xlfn.STDEV.S(T3:T12,T16:T25)</f>
        <v>1.9872951731595283</v>
      </c>
      <c r="U28">
        <f>_xlfn.STDEV.S(U3:U12,U14,U16:U25)</f>
        <v>0.92785831495523974</v>
      </c>
      <c r="V28">
        <f>_xlfn.STDEV.S(V3:V12,V14,V16:V25)</f>
        <v>0.81454047810786467</v>
      </c>
      <c r="W28">
        <f>_xlfn.STDEV.S(W3:W12,W16:W25)</f>
        <v>0.33387675002989703</v>
      </c>
    </row>
    <row r="32" spans="1:25" ht="60" x14ac:dyDescent="0.25">
      <c r="A32" s="6" t="s">
        <v>49</v>
      </c>
      <c r="B32" s="7" t="s">
        <v>66</v>
      </c>
      <c r="C32" s="7" t="s">
        <v>65</v>
      </c>
      <c r="D32" s="7" t="s">
        <v>63</v>
      </c>
      <c r="E32" s="7" t="s">
        <v>64</v>
      </c>
      <c r="F32" s="7" t="s">
        <v>56</v>
      </c>
      <c r="G32" s="7" t="s">
        <v>55</v>
      </c>
      <c r="I32" s="16" t="s">
        <v>49</v>
      </c>
      <c r="J32" s="9" t="s">
        <v>62</v>
      </c>
      <c r="K32" s="9" t="s">
        <v>57</v>
      </c>
      <c r="L32" s="9" t="s">
        <v>54</v>
      </c>
      <c r="M32" s="9" t="s">
        <v>67</v>
      </c>
      <c r="N32" s="9" t="s">
        <v>58</v>
      </c>
      <c r="O32" s="18" t="s">
        <v>54</v>
      </c>
    </row>
    <row r="33" spans="1:15" x14ac:dyDescent="0.25">
      <c r="A33" t="s">
        <v>46</v>
      </c>
      <c r="B33" s="5">
        <f>C27</f>
        <v>-88.928571428571431</v>
      </c>
      <c r="C33" s="5">
        <f>D27</f>
        <v>-91.8</v>
      </c>
      <c r="D33" s="4">
        <f>C28</f>
        <v>1.3368406251841898</v>
      </c>
      <c r="E33" s="4">
        <f>D28</f>
        <v>2.7524534510142029</v>
      </c>
      <c r="F33" s="4">
        <f t="shared" ref="F33:F39" si="5">B33-C33</f>
        <v>2.8714285714285666</v>
      </c>
      <c r="G33" s="5">
        <f>E28</f>
        <v>1.5556808339575499</v>
      </c>
      <c r="I33" s="8" t="s">
        <v>46</v>
      </c>
      <c r="J33" s="10" cm="1">
        <f t="array" ref="J33:J39">Table14[Difference between Means]</f>
        <v>2.8714285714285666</v>
      </c>
      <c r="K33" s="13" cm="1">
        <f t="array" ref="K33:K39">Table1[Difference Between Means]</f>
        <v>2.7329434697890065E-2</v>
      </c>
      <c r="L33" s="19" t="s">
        <v>52</v>
      </c>
      <c r="M33" s="10" cm="1">
        <f t="array" ref="M33:M39">Table14[STDev of Differences]</f>
        <v>1.5556808339575499</v>
      </c>
      <c r="N33" s="10" cm="1">
        <f t="array" ref="N33:N39">Table1[STDev of Differences]</f>
        <v>1.250808249331508</v>
      </c>
      <c r="O33" s="14" t="s">
        <v>52</v>
      </c>
    </row>
    <row r="34" spans="1:15" x14ac:dyDescent="0.25">
      <c r="A34" s="4" t="s">
        <v>3</v>
      </c>
      <c r="B34" s="4">
        <f>F27</f>
        <v>65.19047619047619</v>
      </c>
      <c r="C34" s="4">
        <f>G27</f>
        <v>67.952380952380949</v>
      </c>
      <c r="D34" s="5">
        <f>F28</f>
        <v>10.077792653250244</v>
      </c>
      <c r="E34" s="5">
        <f>G28</f>
        <v>5.6610616537553318</v>
      </c>
      <c r="F34" s="4">
        <f t="shared" si="5"/>
        <v>-2.7619047619047592</v>
      </c>
      <c r="G34" s="4">
        <f>H28</f>
        <v>7.3885368098478192</v>
      </c>
      <c r="I34" s="11" t="s">
        <v>3</v>
      </c>
      <c r="J34" s="11">
        <v>-2.7619047619047592</v>
      </c>
      <c r="K34" s="11">
        <v>-0.42553191489362518</v>
      </c>
      <c r="L34" s="14" t="s">
        <v>52</v>
      </c>
      <c r="M34" s="17">
        <v>7.3885368098478192</v>
      </c>
      <c r="N34" s="17">
        <v>5.9823460602700722</v>
      </c>
      <c r="O34" s="14" t="s">
        <v>52</v>
      </c>
    </row>
    <row r="35" spans="1:15" x14ac:dyDescent="0.25">
      <c r="A35" s="4" t="s">
        <v>4</v>
      </c>
      <c r="B35" s="4">
        <f>I27</f>
        <v>6.6619047619047596</v>
      </c>
      <c r="C35" s="4">
        <f>J27</f>
        <v>4.4333333333333327</v>
      </c>
      <c r="D35" s="4">
        <f>I28</f>
        <v>7.0786634466173215</v>
      </c>
      <c r="E35" s="4">
        <f>J28</f>
        <v>5.5996726094775706</v>
      </c>
      <c r="F35" s="4">
        <f t="shared" si="5"/>
        <v>2.2285714285714269</v>
      </c>
      <c r="G35" s="4">
        <f>K28</f>
        <v>4.7853048865399224</v>
      </c>
      <c r="I35" s="10" t="s">
        <v>4</v>
      </c>
      <c r="J35" s="10">
        <v>2.2285714285714269</v>
      </c>
      <c r="K35" s="10">
        <v>-1.2319148936170237</v>
      </c>
      <c r="L35" s="14" t="s">
        <v>52</v>
      </c>
      <c r="M35" s="10">
        <v>4.7853048865399224</v>
      </c>
      <c r="N35" s="10">
        <v>5.1505637674951883</v>
      </c>
      <c r="O35" s="15" t="s">
        <v>53</v>
      </c>
    </row>
    <row r="36" spans="1:15" x14ac:dyDescent="0.25">
      <c r="A36" s="4" t="s">
        <v>44</v>
      </c>
      <c r="B36" s="4">
        <f>L27</f>
        <v>6.8142857142857141</v>
      </c>
      <c r="C36" s="4">
        <f>M27</f>
        <v>6.1999999999999993</v>
      </c>
      <c r="D36" s="4">
        <f>L28</f>
        <v>1.5828094371356665</v>
      </c>
      <c r="E36" s="4">
        <f>M28</f>
        <v>0.45055521304275242</v>
      </c>
      <c r="F36" s="4">
        <f t="shared" si="5"/>
        <v>0.61428571428571477</v>
      </c>
      <c r="G36" s="4">
        <f>N28</f>
        <v>1.5395732247235645</v>
      </c>
      <c r="I36" s="11" t="s">
        <v>44</v>
      </c>
      <c r="J36" s="11">
        <v>0.61428571428571477</v>
      </c>
      <c r="K36" s="11">
        <v>9.5744680851065134E-2</v>
      </c>
      <c r="L36" s="14" t="s">
        <v>52</v>
      </c>
      <c r="M36" s="11">
        <v>1.5395732247235645</v>
      </c>
      <c r="N36" s="11">
        <v>1.0613685682847551</v>
      </c>
      <c r="O36" s="14" t="s">
        <v>52</v>
      </c>
    </row>
    <row r="37" spans="1:15" x14ac:dyDescent="0.25">
      <c r="A37" s="4" t="s">
        <v>6</v>
      </c>
      <c r="B37" s="4">
        <f>O27</f>
        <v>40.65</v>
      </c>
      <c r="C37" s="4">
        <f>P27</f>
        <v>39.952380952380949</v>
      </c>
      <c r="D37" s="4">
        <f>O28</f>
        <v>5.4413136958681454</v>
      </c>
      <c r="E37" s="4">
        <f>P28</f>
        <v>5.2485825750976884</v>
      </c>
      <c r="F37" s="4">
        <f t="shared" si="5"/>
        <v>0.69761904761904958</v>
      </c>
      <c r="G37" s="4">
        <f>Q28</f>
        <v>1.5861240410775603</v>
      </c>
      <c r="I37" s="10" t="s">
        <v>6</v>
      </c>
      <c r="J37" s="10">
        <v>0.69761904761904958</v>
      </c>
      <c r="K37" s="10">
        <v>0.94999999999999574</v>
      </c>
      <c r="L37" s="15" t="s">
        <v>53</v>
      </c>
      <c r="M37" s="10">
        <v>1.5861240410775603</v>
      </c>
      <c r="N37" s="10">
        <v>2.8367412659777425</v>
      </c>
      <c r="O37" s="15" t="s">
        <v>53</v>
      </c>
    </row>
    <row r="38" spans="1:15" x14ac:dyDescent="0.25">
      <c r="A38" s="4" t="s">
        <v>7</v>
      </c>
      <c r="B38" s="4">
        <f>R27</f>
        <v>4.4000000000000004</v>
      </c>
      <c r="C38" s="4">
        <f>S27</f>
        <v>4.4749999999999996</v>
      </c>
      <c r="D38" s="4">
        <f>R28</f>
        <v>3.1447533582477543</v>
      </c>
      <c r="E38" s="4">
        <f>S28</f>
        <v>2.4422472087344937</v>
      </c>
      <c r="F38" s="4">
        <f t="shared" si="5"/>
        <v>-7.4999999999999289E-2</v>
      </c>
      <c r="G38" s="4">
        <f>T28</f>
        <v>1.9872951731595283</v>
      </c>
      <c r="I38" s="11" t="s">
        <v>7</v>
      </c>
      <c r="J38" s="11">
        <v>-7.4999999999999289E-2</v>
      </c>
      <c r="K38" s="11">
        <v>0.24289855072463906</v>
      </c>
      <c r="L38" s="14" t="s">
        <v>52</v>
      </c>
      <c r="M38" s="11">
        <v>1.9872951731595283</v>
      </c>
      <c r="N38" s="11">
        <v>0.91241161188081654</v>
      </c>
      <c r="O38" s="14" t="s">
        <v>52</v>
      </c>
    </row>
    <row r="39" spans="1:15" x14ac:dyDescent="0.25">
      <c r="A39" s="4" t="s">
        <v>45</v>
      </c>
      <c r="B39" s="4">
        <f>U27</f>
        <v>5.2750000000000004</v>
      </c>
      <c r="C39" s="4">
        <f>V27</f>
        <v>5.3380952380952387</v>
      </c>
      <c r="D39" s="4">
        <f>U28</f>
        <v>0.92785831495523974</v>
      </c>
      <c r="E39" s="4">
        <f>V28</f>
        <v>0.81454047810786467</v>
      </c>
      <c r="F39" s="4">
        <f t="shared" si="5"/>
        <v>-6.3095238095238315E-2</v>
      </c>
      <c r="G39" s="4">
        <f>W28</f>
        <v>0.33387675002989703</v>
      </c>
      <c r="I39" s="12" t="s">
        <v>45</v>
      </c>
      <c r="J39" s="12">
        <v>-6.3095238095238315E-2</v>
      </c>
      <c r="K39" s="12">
        <v>0.11323671497584531</v>
      </c>
      <c r="L39" s="20" t="s">
        <v>52</v>
      </c>
      <c r="M39" s="12">
        <v>0.33387675002989703</v>
      </c>
      <c r="N39" s="12">
        <v>0.69586077790188916</v>
      </c>
      <c r="O39" s="21" t="s">
        <v>53</v>
      </c>
    </row>
  </sheetData>
  <mergeCells count="3">
    <mergeCell ref="A3:A13"/>
    <mergeCell ref="A14:A15"/>
    <mergeCell ref="A16:A26"/>
  </mergeCells>
  <phoneticPr fontId="2" type="noConversion"/>
  <conditionalFormatting sqref="E47:E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:E46 E29:E3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:E56 E29:E3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3:P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Isaiah Baker</dc:creator>
  <cp:keywords/>
  <dc:description/>
  <cp:lastModifiedBy>Isaiah Baker</cp:lastModifiedBy>
  <cp:revision/>
  <dcterms:created xsi:type="dcterms:W3CDTF">2022-07-22T18:13:13Z</dcterms:created>
  <dcterms:modified xsi:type="dcterms:W3CDTF">2022-07-29T22:17:58Z</dcterms:modified>
  <cp:category/>
  <cp:contentStatus/>
</cp:coreProperties>
</file>